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C:\Users\mac0004\Desktop\"/>
    </mc:Choice>
  </mc:AlternateContent>
  <xr:revisionPtr revIDLastSave="0" documentId="13_ncr:1_{551D1F9B-A971-4238-B669-D117BF97913B}" xr6:coauthVersionLast="36" xr6:coauthVersionMax="47" xr10:uidLastSave="{00000000-0000-0000-0000-000000000000}"/>
  <bookViews>
    <workbookView xWindow="90" yWindow="5505" windowWidth="14400" windowHeight="7275" tabRatio="1000" activeTab="1" xr2:uid="{00000000-000D-0000-FFFF-FFFF00000000}"/>
  </bookViews>
  <sheets>
    <sheet name="目次" sheetId="65" r:id="rId1"/>
    <sheet name="推計方法資料" sheetId="14" r:id="rId2"/>
    <sheet name="1_1関係人口時系列" sheetId="26" r:id="rId3"/>
    <sheet name="1_2関係人口推計" sheetId="15" r:id="rId4"/>
    <sheet name="2_1交流人口時系列" sheetId="13" r:id="rId5"/>
    <sheet name="2_2交流人口推計" sheetId="1" r:id="rId6"/>
    <sheet name="県推計人口" sheetId="12" r:id="rId7"/>
    <sheet name="県住基人口" sheetId="25" r:id="rId8"/>
    <sheet name="県流入人口" sheetId="52" r:id="rId9"/>
    <sheet name="県推計世帯" sheetId="44" r:id="rId10"/>
    <sheet name="県外関係人口" sheetId="19" r:id="rId11"/>
    <sheet name="県外関係人口2" sheetId="66" r:id="rId12"/>
    <sheet name="昼間人口" sheetId="2" r:id="rId13"/>
    <sheet name="平均世帯人員" sheetId="31" r:id="rId14"/>
    <sheet name="就業者数" sheetId="3" r:id="rId15"/>
    <sheet name="観光人口" sheetId="5" r:id="rId16"/>
    <sheet name="観光人口2" sheetId="16" r:id="rId17"/>
    <sheet name="観光客入込数" sheetId="4" r:id="rId18"/>
    <sheet name="神戸エリア別入込" sheetId="64" r:id="rId19"/>
    <sheet name="観光関連指標" sheetId="6" r:id="rId20"/>
    <sheet name="H25住宅土地" sheetId="27" r:id="rId21"/>
    <sheet name="H30住宅土地" sheetId="30" r:id="rId22"/>
    <sheet name="ふるさと納税件数" sheetId="28" r:id="rId23"/>
    <sheet name="通勤通学1" sheetId="54" r:id="rId24"/>
    <sheet name="通勤通学2" sheetId="56" r:id="rId25"/>
    <sheet name="h27通勤通学" sheetId="63" r:id="rId26"/>
    <sheet name="h27_2通勤通学" sheetId="61" r:id="rId27"/>
    <sheet name="h27_3通勤通学" sheetId="60" r:id="rId28"/>
    <sheet name="r2通勤通学" sheetId="45" r:id="rId29"/>
  </sheets>
  <calcPr calcId="191029"/>
</workbook>
</file>

<file path=xl/calcChain.xml><?xml version="1.0" encoding="utf-8"?>
<calcChain xmlns="http://schemas.openxmlformats.org/spreadsheetml/2006/main">
  <c r="AO17" i="15" l="1"/>
  <c r="AO18" i="15"/>
  <c r="AO19" i="15"/>
  <c r="AO20" i="15"/>
  <c r="AO21" i="15"/>
  <c r="AO22" i="15"/>
  <c r="AO23" i="15"/>
  <c r="AO24" i="15"/>
  <c r="AO25" i="15"/>
  <c r="AO26" i="15"/>
  <c r="AO27" i="15"/>
  <c r="AO28" i="15"/>
  <c r="AO29" i="15"/>
  <c r="AO30" i="15"/>
  <c r="AO31" i="15"/>
  <c r="AO32" i="15"/>
  <c r="AO33" i="15"/>
  <c r="AO34" i="15"/>
  <c r="AO35" i="15"/>
  <c r="AO36" i="15"/>
  <c r="AO37" i="15"/>
  <c r="AO38" i="15"/>
  <c r="AO39" i="15"/>
  <c r="AO40" i="15"/>
  <c r="AO41" i="15"/>
  <c r="AO42" i="15"/>
  <c r="AO43" i="15"/>
  <c r="AO44" i="15"/>
  <c r="AO45" i="15"/>
  <c r="AO46" i="15"/>
  <c r="AO47" i="15"/>
  <c r="AO48" i="15"/>
  <c r="AO49" i="15"/>
  <c r="AO50" i="15"/>
  <c r="AO51" i="15"/>
  <c r="AO52" i="15"/>
  <c r="AO53" i="15"/>
  <c r="AO54" i="15"/>
  <c r="AO55" i="15"/>
  <c r="AO56" i="15"/>
  <c r="AO57" i="15"/>
  <c r="AO58" i="15"/>
  <c r="AO59" i="15"/>
  <c r="AO60" i="15"/>
  <c r="AO61" i="15"/>
  <c r="AO62" i="15"/>
  <c r="AO63" i="15"/>
  <c r="AO64" i="15"/>
  <c r="AO65" i="15"/>
  <c r="AO66" i="15"/>
  <c r="AO67" i="15"/>
  <c r="AO68" i="15"/>
  <c r="AO69" i="15"/>
  <c r="AO70" i="15"/>
  <c r="AO71" i="15"/>
  <c r="AO72" i="15"/>
  <c r="AO73" i="15"/>
  <c r="AO16" i="15"/>
  <c r="F1" i="14"/>
  <c r="AY70" i="1"/>
  <c r="AZ70" i="1"/>
  <c r="BA70" i="1"/>
  <c r="BB70" i="1"/>
  <c r="AY67" i="1"/>
  <c r="AZ67" i="1"/>
  <c r="BA67" i="1"/>
  <c r="BB67" i="1"/>
  <c r="AY61" i="1"/>
  <c r="AZ61" i="1"/>
  <c r="BA61" i="1"/>
  <c r="BB61" i="1"/>
  <c r="AY53" i="1"/>
  <c r="AZ53" i="1"/>
  <c r="BA53" i="1"/>
  <c r="BB53" i="1"/>
  <c r="AY48" i="1"/>
  <c r="AZ48" i="1"/>
  <c r="BA48" i="1"/>
  <c r="BB48" i="1"/>
  <c r="AY41" i="1"/>
  <c r="AZ41" i="1"/>
  <c r="BA41" i="1"/>
  <c r="BB41" i="1"/>
  <c r="AY35" i="1"/>
  <c r="AZ35" i="1"/>
  <c r="BA35" i="1"/>
  <c r="BB35" i="1"/>
  <c r="AY29" i="1"/>
  <c r="AZ29" i="1"/>
  <c r="BA29" i="1"/>
  <c r="BB29" i="1"/>
  <c r="AY25" i="1"/>
  <c r="AZ25" i="1"/>
  <c r="BA25" i="1"/>
  <c r="BB25" i="1"/>
  <c r="AY15" i="1"/>
  <c r="AZ15" i="1"/>
  <c r="BA15" i="1"/>
  <c r="BB15" i="1"/>
  <c r="AS70" i="1"/>
  <c r="AT70" i="1"/>
  <c r="AU70" i="1"/>
  <c r="AV70" i="1"/>
  <c r="AS67" i="1"/>
  <c r="AT67" i="1"/>
  <c r="AU67" i="1"/>
  <c r="AV67" i="1"/>
  <c r="AS61" i="1"/>
  <c r="AT61" i="1"/>
  <c r="AU61" i="1"/>
  <c r="AV61" i="1"/>
  <c r="AS53" i="1"/>
  <c r="AT53" i="1"/>
  <c r="AU53" i="1"/>
  <c r="AV53" i="1"/>
  <c r="AS48" i="1"/>
  <c r="AT48" i="1"/>
  <c r="AU48" i="1"/>
  <c r="AV48" i="1"/>
  <c r="AS41" i="1"/>
  <c r="AT41" i="1"/>
  <c r="AU41" i="1"/>
  <c r="AV41" i="1"/>
  <c r="AS35" i="1"/>
  <c r="AT35" i="1"/>
  <c r="AU35" i="1"/>
  <c r="AV35" i="1"/>
  <c r="AS29" i="1"/>
  <c r="AS7" i="1" s="1"/>
  <c r="AT29" i="1"/>
  <c r="AU29" i="1"/>
  <c r="AV29" i="1"/>
  <c r="AS25" i="1"/>
  <c r="AT25" i="1"/>
  <c r="AU25" i="1"/>
  <c r="AV25" i="1"/>
  <c r="AS15" i="1"/>
  <c r="AT15" i="1"/>
  <c r="AU15" i="1"/>
  <c r="AV15" i="1"/>
  <c r="AM70" i="1"/>
  <c r="AN70" i="1"/>
  <c r="AO70" i="1"/>
  <c r="AP70" i="1"/>
  <c r="AM67" i="1"/>
  <c r="AN67" i="1"/>
  <c r="AO67" i="1"/>
  <c r="AP67" i="1"/>
  <c r="AM61" i="1"/>
  <c r="AN61" i="1"/>
  <c r="AO61" i="1"/>
  <c r="AP61" i="1"/>
  <c r="AM53" i="1"/>
  <c r="AN53" i="1"/>
  <c r="AO53" i="1"/>
  <c r="AP53" i="1"/>
  <c r="AM48" i="1"/>
  <c r="AN48" i="1"/>
  <c r="AO48" i="1"/>
  <c r="AP48" i="1"/>
  <c r="AM41" i="1"/>
  <c r="AN41" i="1"/>
  <c r="AO41" i="1"/>
  <c r="AP41" i="1"/>
  <c r="AM35" i="1"/>
  <c r="AN35" i="1"/>
  <c r="AO35" i="1"/>
  <c r="AP35" i="1"/>
  <c r="AM29" i="1"/>
  <c r="AN29" i="1"/>
  <c r="AO29" i="1"/>
  <c r="AP29" i="1"/>
  <c r="AM25" i="1"/>
  <c r="AN25" i="1"/>
  <c r="AO25" i="1"/>
  <c r="AP25" i="1"/>
  <c r="AM15" i="1"/>
  <c r="AN15" i="1"/>
  <c r="AO15" i="1"/>
  <c r="AP15" i="1"/>
  <c r="BC15" i="1"/>
  <c r="AW15" i="1"/>
  <c r="AQ15" i="1"/>
  <c r="AG70" i="1"/>
  <c r="AH70" i="1"/>
  <c r="AI70" i="1"/>
  <c r="AJ70" i="1"/>
  <c r="AG67" i="1"/>
  <c r="AH67" i="1"/>
  <c r="AI67" i="1"/>
  <c r="AJ67" i="1"/>
  <c r="AG61" i="1"/>
  <c r="AH61" i="1"/>
  <c r="AI61" i="1"/>
  <c r="AJ61" i="1"/>
  <c r="AG53" i="1"/>
  <c r="AH53" i="1"/>
  <c r="AI53" i="1"/>
  <c r="AJ53" i="1"/>
  <c r="AG48" i="1"/>
  <c r="AH48" i="1"/>
  <c r="AI48" i="1"/>
  <c r="AJ48" i="1"/>
  <c r="AG41" i="1"/>
  <c r="AH41" i="1"/>
  <c r="AI41" i="1"/>
  <c r="AJ41" i="1"/>
  <c r="AG35" i="1"/>
  <c r="AH35" i="1"/>
  <c r="AI35" i="1"/>
  <c r="AJ35" i="1"/>
  <c r="AG29" i="1"/>
  <c r="AH29" i="1"/>
  <c r="AI29" i="1"/>
  <c r="AJ29" i="1"/>
  <c r="AG25" i="1"/>
  <c r="AH25" i="1"/>
  <c r="AI25" i="1"/>
  <c r="AJ25" i="1"/>
  <c r="AG15" i="1"/>
  <c r="AH15" i="1"/>
  <c r="AI15" i="1"/>
  <c r="AJ15" i="1"/>
  <c r="AK15" i="1"/>
  <c r="C15" i="1"/>
  <c r="D15" i="1"/>
  <c r="E15" i="1"/>
  <c r="F15" i="1"/>
  <c r="C25" i="1"/>
  <c r="D25" i="1"/>
  <c r="E25" i="1"/>
  <c r="F25" i="1"/>
  <c r="C29" i="1"/>
  <c r="D29" i="1"/>
  <c r="E29" i="1"/>
  <c r="F29" i="1"/>
  <c r="C35" i="1"/>
  <c r="D35" i="1"/>
  <c r="E35" i="1"/>
  <c r="F35" i="1"/>
  <c r="C41" i="1"/>
  <c r="D41" i="1"/>
  <c r="E41" i="1"/>
  <c r="F41" i="1"/>
  <c r="C48" i="1"/>
  <c r="D48" i="1"/>
  <c r="E48" i="1"/>
  <c r="F48" i="1"/>
  <c r="C53" i="1"/>
  <c r="D53" i="1"/>
  <c r="E53" i="1"/>
  <c r="F53" i="1"/>
  <c r="C61" i="1"/>
  <c r="D61" i="1"/>
  <c r="E61" i="1"/>
  <c r="F61" i="1"/>
  <c r="C70" i="1"/>
  <c r="D70" i="1"/>
  <c r="E70" i="1"/>
  <c r="C67" i="1"/>
  <c r="D67" i="1"/>
  <c r="E67" i="1"/>
  <c r="D17" i="1"/>
  <c r="D18" i="1"/>
  <c r="D19" i="1"/>
  <c r="D20" i="1"/>
  <c r="D21" i="1"/>
  <c r="D22" i="1"/>
  <c r="D23" i="1"/>
  <c r="D24" i="1"/>
  <c r="J24" i="1" s="1"/>
  <c r="D26" i="1"/>
  <c r="D27" i="1"/>
  <c r="D28" i="1"/>
  <c r="D30" i="1"/>
  <c r="D31" i="1"/>
  <c r="J31" i="1" s="1"/>
  <c r="D32" i="1"/>
  <c r="J32" i="1" s="1"/>
  <c r="D33" i="1"/>
  <c r="D34" i="1"/>
  <c r="D36" i="1"/>
  <c r="D37" i="1"/>
  <c r="D38" i="1"/>
  <c r="D39" i="1"/>
  <c r="J39" i="1" s="1"/>
  <c r="D40" i="1"/>
  <c r="J40" i="1" s="1"/>
  <c r="D42" i="1"/>
  <c r="D43" i="1"/>
  <c r="D44" i="1"/>
  <c r="D45" i="1"/>
  <c r="D46" i="1"/>
  <c r="D47" i="1"/>
  <c r="D49" i="1"/>
  <c r="D50" i="1"/>
  <c r="D51" i="1"/>
  <c r="D52" i="1"/>
  <c r="D54" i="1"/>
  <c r="D55" i="1"/>
  <c r="J55" i="1" s="1"/>
  <c r="D56" i="1"/>
  <c r="J56" i="1" s="1"/>
  <c r="D57" i="1"/>
  <c r="D58" i="1"/>
  <c r="D59" i="1"/>
  <c r="D60" i="1"/>
  <c r="D62" i="1"/>
  <c r="D63" i="1"/>
  <c r="J63" i="1" s="1"/>
  <c r="D64" i="1"/>
  <c r="J64" i="1" s="1"/>
  <c r="D65" i="1"/>
  <c r="D66" i="1"/>
  <c r="D68" i="1"/>
  <c r="D69" i="1"/>
  <c r="D71" i="1"/>
  <c r="J71" i="1" s="1"/>
  <c r="D72" i="1"/>
  <c r="J72" i="1" s="1"/>
  <c r="D73" i="1"/>
  <c r="D16" i="1"/>
  <c r="J16" i="1" s="1"/>
  <c r="AA70" i="1"/>
  <c r="AC70" i="1"/>
  <c r="AD70" i="1"/>
  <c r="AA67" i="1"/>
  <c r="AC67" i="1"/>
  <c r="AD67" i="1"/>
  <c r="AA61" i="1"/>
  <c r="AC61" i="1"/>
  <c r="AD61" i="1"/>
  <c r="AA53" i="1"/>
  <c r="AC53" i="1"/>
  <c r="AD53" i="1"/>
  <c r="AA48" i="1"/>
  <c r="AC48" i="1"/>
  <c r="AD48" i="1"/>
  <c r="AA41" i="1"/>
  <c r="AC41" i="1"/>
  <c r="AD41" i="1"/>
  <c r="AA35" i="1"/>
  <c r="AC35" i="1"/>
  <c r="AD35" i="1"/>
  <c r="AA29" i="1"/>
  <c r="AC29" i="1"/>
  <c r="AD29" i="1"/>
  <c r="AA25" i="1"/>
  <c r="AC25" i="1"/>
  <c r="AD25" i="1"/>
  <c r="AA15" i="1"/>
  <c r="AC15" i="1"/>
  <c r="AD15" i="1"/>
  <c r="U70" i="1"/>
  <c r="W70" i="1"/>
  <c r="X70" i="1"/>
  <c r="U67" i="1"/>
  <c r="W67" i="1"/>
  <c r="X67" i="1"/>
  <c r="U61" i="1"/>
  <c r="W61" i="1"/>
  <c r="X61" i="1"/>
  <c r="U53" i="1"/>
  <c r="W53" i="1"/>
  <c r="X53" i="1"/>
  <c r="U48" i="1"/>
  <c r="W48" i="1"/>
  <c r="X48" i="1"/>
  <c r="U41" i="1"/>
  <c r="W41" i="1"/>
  <c r="X41" i="1"/>
  <c r="U35" i="1"/>
  <c r="W35" i="1"/>
  <c r="X35" i="1"/>
  <c r="U29" i="1"/>
  <c r="W29" i="1"/>
  <c r="X29" i="1"/>
  <c r="U25" i="1"/>
  <c r="W25" i="1"/>
  <c r="X25" i="1"/>
  <c r="U15" i="1"/>
  <c r="W15" i="1"/>
  <c r="X15" i="1"/>
  <c r="O70" i="1"/>
  <c r="Q70" i="1"/>
  <c r="R70" i="1"/>
  <c r="O67" i="1"/>
  <c r="Q67" i="1"/>
  <c r="R67" i="1"/>
  <c r="O61" i="1"/>
  <c r="Q61" i="1"/>
  <c r="R61" i="1"/>
  <c r="O53" i="1"/>
  <c r="Q53" i="1"/>
  <c r="R53" i="1"/>
  <c r="O48" i="1"/>
  <c r="Q48" i="1"/>
  <c r="R48" i="1"/>
  <c r="O41" i="1"/>
  <c r="Q41" i="1"/>
  <c r="R41" i="1"/>
  <c r="O35" i="1"/>
  <c r="Q35" i="1"/>
  <c r="R35" i="1"/>
  <c r="O29" i="1"/>
  <c r="Q29" i="1"/>
  <c r="R29" i="1"/>
  <c r="O25" i="1"/>
  <c r="Q25" i="1"/>
  <c r="R25" i="1"/>
  <c r="O15" i="1"/>
  <c r="Q15" i="1"/>
  <c r="R15" i="1"/>
  <c r="F70" i="1"/>
  <c r="F67" i="1"/>
  <c r="I15" i="1"/>
  <c r="K15" i="1"/>
  <c r="L15" i="1"/>
  <c r="I25" i="1"/>
  <c r="K25" i="1"/>
  <c r="L25" i="1"/>
  <c r="I29" i="1"/>
  <c r="K29" i="1"/>
  <c r="L29" i="1"/>
  <c r="I35" i="1"/>
  <c r="K35" i="1"/>
  <c r="L35" i="1"/>
  <c r="I41" i="1"/>
  <c r="K41" i="1"/>
  <c r="L41" i="1"/>
  <c r="I48" i="1"/>
  <c r="K48" i="1"/>
  <c r="L48" i="1"/>
  <c r="I53" i="1"/>
  <c r="K53" i="1"/>
  <c r="L53" i="1"/>
  <c r="I61" i="1"/>
  <c r="K61" i="1"/>
  <c r="L61" i="1"/>
  <c r="I67" i="1"/>
  <c r="J67" i="1"/>
  <c r="K67" i="1"/>
  <c r="L67" i="1"/>
  <c r="I70" i="1"/>
  <c r="K70" i="1"/>
  <c r="L70" i="1"/>
  <c r="J17" i="1"/>
  <c r="J18" i="1"/>
  <c r="J19" i="1"/>
  <c r="J20" i="1"/>
  <c r="J21" i="1"/>
  <c r="J22" i="1"/>
  <c r="J26" i="1"/>
  <c r="J25" i="1" s="1"/>
  <c r="J27" i="1"/>
  <c r="J28" i="1"/>
  <c r="J30" i="1"/>
  <c r="J33" i="1"/>
  <c r="J34" i="1"/>
  <c r="J36" i="1"/>
  <c r="J37" i="1"/>
  <c r="J38" i="1"/>
  <c r="J42" i="1"/>
  <c r="J43" i="1"/>
  <c r="J44" i="1"/>
  <c r="J45" i="1"/>
  <c r="J46" i="1"/>
  <c r="J41" i="1" s="1"/>
  <c r="J47" i="1"/>
  <c r="J49" i="1"/>
  <c r="J48" i="1" s="1"/>
  <c r="J50" i="1"/>
  <c r="J51" i="1"/>
  <c r="J52" i="1"/>
  <c r="J54" i="1"/>
  <c r="J57" i="1"/>
  <c r="J58" i="1"/>
  <c r="J59" i="1"/>
  <c r="J60" i="1"/>
  <c r="J62" i="1"/>
  <c r="J61" i="1" s="1"/>
  <c r="J65" i="1"/>
  <c r="J66" i="1"/>
  <c r="J68" i="1"/>
  <c r="J69" i="1"/>
  <c r="J73" i="1"/>
  <c r="AY17" i="1"/>
  <c r="AY18" i="1"/>
  <c r="AY19" i="1"/>
  <c r="AY20" i="1"/>
  <c r="AY5" i="1" s="1"/>
  <c r="AY21" i="1"/>
  <c r="AY22" i="1"/>
  <c r="AY23" i="1"/>
  <c r="AY24" i="1"/>
  <c r="AY26" i="1"/>
  <c r="AY27" i="1"/>
  <c r="AY28" i="1"/>
  <c r="AY30" i="1"/>
  <c r="AY31" i="1"/>
  <c r="AY32" i="1"/>
  <c r="AY33" i="1"/>
  <c r="AY34" i="1"/>
  <c r="AY36" i="1"/>
  <c r="AY37" i="1"/>
  <c r="AY38" i="1"/>
  <c r="AY39" i="1"/>
  <c r="AY40" i="1"/>
  <c r="AY42" i="1"/>
  <c r="AY43" i="1"/>
  <c r="AY44" i="1"/>
  <c r="AY45" i="1"/>
  <c r="AY46" i="1"/>
  <c r="AY47" i="1"/>
  <c r="AY10" i="1"/>
  <c r="AY49" i="1"/>
  <c r="AY50" i="1"/>
  <c r="AY51" i="1"/>
  <c r="AY52" i="1"/>
  <c r="AY54" i="1"/>
  <c r="AY55" i="1"/>
  <c r="AY56" i="1"/>
  <c r="AY57" i="1"/>
  <c r="AY58" i="1"/>
  <c r="AY59" i="1"/>
  <c r="AY60" i="1"/>
  <c r="AY62" i="1"/>
  <c r="AY63" i="1"/>
  <c r="AY64" i="1"/>
  <c r="AY65" i="1"/>
  <c r="AY66" i="1"/>
  <c r="AY68" i="1"/>
  <c r="AY69" i="1"/>
  <c r="AY71" i="1"/>
  <c r="AY72" i="1"/>
  <c r="AY73" i="1"/>
  <c r="AY16" i="1"/>
  <c r="AS17" i="1"/>
  <c r="AS18" i="1"/>
  <c r="AS19" i="1"/>
  <c r="AS20" i="1"/>
  <c r="AS21" i="1"/>
  <c r="AS22" i="1"/>
  <c r="AS23" i="1"/>
  <c r="AS24" i="1"/>
  <c r="AS26" i="1"/>
  <c r="AS27" i="1"/>
  <c r="AS28" i="1"/>
  <c r="AS30" i="1"/>
  <c r="AS31" i="1"/>
  <c r="AS32" i="1"/>
  <c r="AS33" i="1"/>
  <c r="AS34" i="1"/>
  <c r="AS36" i="1"/>
  <c r="AS37" i="1"/>
  <c r="AS38" i="1"/>
  <c r="AS39" i="1"/>
  <c r="AS40" i="1"/>
  <c r="AS42" i="1"/>
  <c r="AS43" i="1"/>
  <c r="AS44" i="1"/>
  <c r="AS45" i="1"/>
  <c r="AS46" i="1"/>
  <c r="AS47" i="1"/>
  <c r="AS49" i="1"/>
  <c r="AS50" i="1"/>
  <c r="AS51" i="1"/>
  <c r="AS52" i="1"/>
  <c r="AS54" i="1"/>
  <c r="AS55" i="1"/>
  <c r="AS56" i="1"/>
  <c r="AS57" i="1"/>
  <c r="AS58" i="1"/>
  <c r="AS59" i="1"/>
  <c r="AS60" i="1"/>
  <c r="AS62" i="1"/>
  <c r="AS63" i="1"/>
  <c r="AS64" i="1"/>
  <c r="AS65" i="1"/>
  <c r="AS66" i="1"/>
  <c r="AS68" i="1"/>
  <c r="AS69" i="1"/>
  <c r="AS14" i="1"/>
  <c r="AS71" i="1"/>
  <c r="AS72" i="1"/>
  <c r="AS73" i="1"/>
  <c r="AS16" i="1"/>
  <c r="AM17" i="1"/>
  <c r="AM18" i="1"/>
  <c r="AM19" i="1"/>
  <c r="AM20" i="1"/>
  <c r="AM5" i="1" s="1"/>
  <c r="AM21" i="1"/>
  <c r="AM22" i="1"/>
  <c r="AM23" i="1"/>
  <c r="AM24" i="1"/>
  <c r="AM26" i="1"/>
  <c r="AM27" i="1"/>
  <c r="AM28" i="1"/>
  <c r="AM30" i="1"/>
  <c r="AM31" i="1"/>
  <c r="AM32" i="1"/>
  <c r="AM33" i="1"/>
  <c r="AM34" i="1"/>
  <c r="AM36" i="1"/>
  <c r="AM37" i="1"/>
  <c r="AM38" i="1"/>
  <c r="AM39" i="1"/>
  <c r="AM40" i="1"/>
  <c r="AM42" i="1"/>
  <c r="AM43" i="1"/>
  <c r="AM44" i="1"/>
  <c r="AM45" i="1"/>
  <c r="AM46" i="1"/>
  <c r="AM47" i="1"/>
  <c r="AM10" i="1"/>
  <c r="AM49" i="1"/>
  <c r="AM50" i="1"/>
  <c r="AM51" i="1"/>
  <c r="AM52" i="1"/>
  <c r="AM54" i="1"/>
  <c r="AM55" i="1"/>
  <c r="AM56" i="1"/>
  <c r="AM57" i="1"/>
  <c r="AM58" i="1"/>
  <c r="AM59" i="1"/>
  <c r="AM60" i="1"/>
  <c r="AM62" i="1"/>
  <c r="AM63" i="1"/>
  <c r="AM64" i="1"/>
  <c r="AM65" i="1"/>
  <c r="AM66" i="1"/>
  <c r="AM68" i="1"/>
  <c r="AM69" i="1"/>
  <c r="AM71" i="1"/>
  <c r="AM72" i="1"/>
  <c r="AM73" i="1"/>
  <c r="AM16" i="1"/>
  <c r="AG17" i="1"/>
  <c r="AG18" i="1"/>
  <c r="AG19" i="1"/>
  <c r="AG20" i="1"/>
  <c r="AG21" i="1"/>
  <c r="AG22" i="1"/>
  <c r="AG23" i="1"/>
  <c r="AG24" i="1"/>
  <c r="AG26" i="1"/>
  <c r="AG27" i="1"/>
  <c r="AG28" i="1"/>
  <c r="AG30" i="1"/>
  <c r="AG31" i="1"/>
  <c r="AG32" i="1"/>
  <c r="AG33" i="1"/>
  <c r="AG34" i="1"/>
  <c r="AG36" i="1"/>
  <c r="AG37" i="1"/>
  <c r="AG38" i="1"/>
  <c r="AG39" i="1"/>
  <c r="AG40" i="1"/>
  <c r="AG42" i="1"/>
  <c r="AG43" i="1"/>
  <c r="AG44" i="1"/>
  <c r="AG45" i="1"/>
  <c r="AG46" i="1"/>
  <c r="AG47" i="1"/>
  <c r="AG10" i="1"/>
  <c r="AG49" i="1"/>
  <c r="AG50" i="1"/>
  <c r="AG51" i="1"/>
  <c r="AG52" i="1"/>
  <c r="AG54" i="1"/>
  <c r="AG55" i="1"/>
  <c r="AG56" i="1"/>
  <c r="AG57" i="1"/>
  <c r="AG58" i="1"/>
  <c r="AG59" i="1"/>
  <c r="AG60" i="1"/>
  <c r="AG62" i="1"/>
  <c r="AG63" i="1"/>
  <c r="AG64" i="1"/>
  <c r="AG65" i="1"/>
  <c r="AG66" i="1"/>
  <c r="AG68" i="1"/>
  <c r="AG69" i="1"/>
  <c r="AG14" i="1"/>
  <c r="AG71" i="1"/>
  <c r="AG72" i="1"/>
  <c r="AG73" i="1"/>
  <c r="AG16" i="1"/>
  <c r="AA17" i="1"/>
  <c r="AA18" i="1"/>
  <c r="AA19" i="1"/>
  <c r="AA20" i="1"/>
  <c r="AA5" i="1" s="1"/>
  <c r="AA21" i="1"/>
  <c r="AA22" i="1"/>
  <c r="AA23" i="1"/>
  <c r="AA24" i="1"/>
  <c r="AA26" i="1"/>
  <c r="AA27" i="1"/>
  <c r="AA28" i="1"/>
  <c r="AA30" i="1"/>
  <c r="AA31" i="1"/>
  <c r="AA32" i="1"/>
  <c r="AA33" i="1"/>
  <c r="AA34" i="1"/>
  <c r="AA36" i="1"/>
  <c r="AA37" i="1"/>
  <c r="AA38" i="1"/>
  <c r="AA39" i="1"/>
  <c r="AA40" i="1"/>
  <c r="AA9" i="1"/>
  <c r="AA42" i="1"/>
  <c r="AA43" i="1"/>
  <c r="AA44" i="1"/>
  <c r="AA45" i="1"/>
  <c r="AA46" i="1"/>
  <c r="AA47" i="1"/>
  <c r="AA10" i="1"/>
  <c r="AA49" i="1"/>
  <c r="AA50" i="1"/>
  <c r="AA51" i="1"/>
  <c r="AA52" i="1"/>
  <c r="AA54" i="1"/>
  <c r="AA55" i="1"/>
  <c r="AA56" i="1"/>
  <c r="AA57" i="1"/>
  <c r="AA58" i="1"/>
  <c r="AA59" i="1"/>
  <c r="AA60" i="1"/>
  <c r="AA62" i="1"/>
  <c r="AA63" i="1"/>
  <c r="AA64" i="1"/>
  <c r="AA65" i="1"/>
  <c r="AA66" i="1"/>
  <c r="AA68" i="1"/>
  <c r="AA69" i="1"/>
  <c r="AA71" i="1"/>
  <c r="AA72" i="1"/>
  <c r="AA73" i="1"/>
  <c r="AA16" i="1"/>
  <c r="O17" i="1"/>
  <c r="O18" i="1"/>
  <c r="O19" i="1"/>
  <c r="O20" i="1"/>
  <c r="O21" i="1"/>
  <c r="O22" i="1"/>
  <c r="O23" i="1"/>
  <c r="O24" i="1"/>
  <c r="O26" i="1"/>
  <c r="O27" i="1"/>
  <c r="O28" i="1"/>
  <c r="O30" i="1"/>
  <c r="O31" i="1"/>
  <c r="O32" i="1"/>
  <c r="O33" i="1"/>
  <c r="O34" i="1"/>
  <c r="O36" i="1"/>
  <c r="O37" i="1"/>
  <c r="O38" i="1"/>
  <c r="O39" i="1"/>
  <c r="O40" i="1"/>
  <c r="O42" i="1"/>
  <c r="O43" i="1"/>
  <c r="O44" i="1"/>
  <c r="O45" i="1"/>
  <c r="O46" i="1"/>
  <c r="O47" i="1"/>
  <c r="O10" i="1"/>
  <c r="O49" i="1"/>
  <c r="O50" i="1"/>
  <c r="O51" i="1"/>
  <c r="O52" i="1"/>
  <c r="O54" i="1"/>
  <c r="O55" i="1"/>
  <c r="O56" i="1"/>
  <c r="O57" i="1"/>
  <c r="O58" i="1"/>
  <c r="O59" i="1"/>
  <c r="O60" i="1"/>
  <c r="O62" i="1"/>
  <c r="O63" i="1"/>
  <c r="O64" i="1"/>
  <c r="O65" i="1"/>
  <c r="O66" i="1"/>
  <c r="O13" i="1"/>
  <c r="O68" i="1"/>
  <c r="O69" i="1"/>
  <c r="O71" i="1"/>
  <c r="O72" i="1"/>
  <c r="O73" i="1"/>
  <c r="O16" i="1"/>
  <c r="I17" i="1"/>
  <c r="I18" i="1"/>
  <c r="I19" i="1"/>
  <c r="I20" i="1"/>
  <c r="I21" i="1"/>
  <c r="I22" i="1"/>
  <c r="I23" i="1"/>
  <c r="I24" i="1"/>
  <c r="I26" i="1"/>
  <c r="I27" i="1"/>
  <c r="I28" i="1"/>
  <c r="I30" i="1"/>
  <c r="I31" i="1"/>
  <c r="I32" i="1"/>
  <c r="I33" i="1"/>
  <c r="I34" i="1"/>
  <c r="I36" i="1"/>
  <c r="I37" i="1"/>
  <c r="I38" i="1"/>
  <c r="I39" i="1"/>
  <c r="I40" i="1"/>
  <c r="I42" i="1"/>
  <c r="I43" i="1"/>
  <c r="I44" i="1"/>
  <c r="I45" i="1"/>
  <c r="I46" i="1"/>
  <c r="I47" i="1"/>
  <c r="I10" i="1"/>
  <c r="I49" i="1"/>
  <c r="I50" i="1"/>
  <c r="I51" i="1"/>
  <c r="I52" i="1"/>
  <c r="I54" i="1"/>
  <c r="I55" i="1"/>
  <c r="I56" i="1"/>
  <c r="I57" i="1"/>
  <c r="I58" i="1"/>
  <c r="I59" i="1"/>
  <c r="I60" i="1"/>
  <c r="I62" i="1"/>
  <c r="I63" i="1"/>
  <c r="I64" i="1"/>
  <c r="I65" i="1"/>
  <c r="I66" i="1"/>
  <c r="I68" i="1"/>
  <c r="I69" i="1"/>
  <c r="I71" i="1"/>
  <c r="I72" i="1"/>
  <c r="I73" i="1"/>
  <c r="I16" i="1"/>
  <c r="C17" i="1"/>
  <c r="C18" i="1"/>
  <c r="C19" i="1"/>
  <c r="C20" i="1"/>
  <c r="C21" i="1"/>
  <c r="C22" i="1"/>
  <c r="C23" i="1"/>
  <c r="C24" i="1"/>
  <c r="C26" i="1"/>
  <c r="C27" i="1"/>
  <c r="C28" i="1"/>
  <c r="C30" i="1"/>
  <c r="C31" i="1"/>
  <c r="C32" i="1"/>
  <c r="C33" i="1"/>
  <c r="C34" i="1"/>
  <c r="C36" i="1"/>
  <c r="C37" i="1"/>
  <c r="C38" i="1"/>
  <c r="C39" i="1"/>
  <c r="C40" i="1"/>
  <c r="C42" i="1"/>
  <c r="C43" i="1"/>
  <c r="C44" i="1"/>
  <c r="C45" i="1"/>
  <c r="C46" i="1"/>
  <c r="C47" i="1"/>
  <c r="C10" i="1"/>
  <c r="C49" i="1"/>
  <c r="C50" i="1"/>
  <c r="C51" i="1"/>
  <c r="C52" i="1"/>
  <c r="C54" i="1"/>
  <c r="C55" i="1"/>
  <c r="C56" i="1"/>
  <c r="C57" i="1"/>
  <c r="C58" i="1"/>
  <c r="C59" i="1"/>
  <c r="C60" i="1"/>
  <c r="C12" i="1"/>
  <c r="C62" i="1"/>
  <c r="C63" i="1"/>
  <c r="C64" i="1"/>
  <c r="C65" i="1"/>
  <c r="C66" i="1"/>
  <c r="C68" i="1"/>
  <c r="C69" i="1"/>
  <c r="C14" i="1"/>
  <c r="C71" i="1"/>
  <c r="C72" i="1"/>
  <c r="C73" i="1"/>
  <c r="C16" i="1"/>
  <c r="AY14" i="1"/>
  <c r="AY13" i="1"/>
  <c r="AY12" i="1"/>
  <c r="AY11" i="1"/>
  <c r="AY9" i="1"/>
  <c r="AY8" i="1"/>
  <c r="AY7" i="1"/>
  <c r="AY6" i="1"/>
  <c r="AS13" i="1"/>
  <c r="AS12" i="1"/>
  <c r="AS11" i="1"/>
  <c r="AS10" i="1"/>
  <c r="AS9" i="1"/>
  <c r="AS8" i="1"/>
  <c r="AS6" i="1"/>
  <c r="AM14" i="1"/>
  <c r="AM13" i="1"/>
  <c r="AM12" i="1"/>
  <c r="AM11" i="1"/>
  <c r="AM9" i="1"/>
  <c r="AM8" i="1"/>
  <c r="AM7" i="1"/>
  <c r="AM6" i="1"/>
  <c r="AG13" i="1"/>
  <c r="AG12" i="1"/>
  <c r="AG11" i="1"/>
  <c r="AG9" i="1"/>
  <c r="AG8" i="1"/>
  <c r="AG7" i="1"/>
  <c r="AG6" i="1"/>
  <c r="AA14" i="1"/>
  <c r="AA13" i="1"/>
  <c r="AA12" i="1"/>
  <c r="AA11" i="1"/>
  <c r="AA8" i="1"/>
  <c r="AA7" i="1"/>
  <c r="AA6" i="1"/>
  <c r="O14" i="1"/>
  <c r="O12" i="1"/>
  <c r="O11" i="1"/>
  <c r="O9" i="1"/>
  <c r="O8" i="1"/>
  <c r="O7" i="1"/>
  <c r="O6" i="1"/>
  <c r="I14" i="1"/>
  <c r="I13" i="1"/>
  <c r="I12" i="1"/>
  <c r="I11" i="1"/>
  <c r="I9" i="1"/>
  <c r="I8" i="1"/>
  <c r="I7" i="1"/>
  <c r="I6" i="1"/>
  <c r="C13" i="1"/>
  <c r="C11" i="1"/>
  <c r="C9" i="1"/>
  <c r="C8" i="1"/>
  <c r="C7" i="1"/>
  <c r="C6" i="1"/>
  <c r="J70" i="1" l="1"/>
  <c r="J53" i="1"/>
  <c r="J29" i="1"/>
  <c r="J35" i="1"/>
  <c r="J23" i="1"/>
  <c r="J15" i="1"/>
  <c r="AY4" i="1"/>
  <c r="AS5" i="1"/>
  <c r="AS4" i="1" s="1"/>
  <c r="AM4" i="1"/>
  <c r="AG5" i="1"/>
  <c r="AG4" i="1" s="1"/>
  <c r="AA4" i="1"/>
  <c r="O5" i="1"/>
  <c r="O4" i="1" s="1"/>
  <c r="I5" i="1"/>
  <c r="I4" i="1" s="1"/>
  <c r="C5" i="1"/>
  <c r="C4" i="1" s="1"/>
  <c r="D14" i="66" l="1"/>
  <c r="D13" i="66"/>
  <c r="D12" i="66"/>
  <c r="D5" i="66"/>
  <c r="B4" i="66"/>
  <c r="AT84" i="26" l="1"/>
  <c r="AU84" i="26"/>
  <c r="AV84" i="26"/>
  <c r="AW84" i="26"/>
  <c r="AX84" i="26"/>
  <c r="AY84" i="26"/>
  <c r="AZ84" i="26"/>
  <c r="BA84" i="26"/>
  <c r="AT85" i="26"/>
  <c r="AU85" i="26"/>
  <c r="AV85" i="26"/>
  <c r="AW85" i="26"/>
  <c r="AX85" i="26"/>
  <c r="AY85" i="26"/>
  <c r="AZ85" i="26"/>
  <c r="BA85" i="26"/>
  <c r="AT86" i="26"/>
  <c r="AU86" i="26"/>
  <c r="AV86" i="26"/>
  <c r="AW86" i="26"/>
  <c r="AX86" i="26"/>
  <c r="AY86" i="26"/>
  <c r="AZ86" i="26"/>
  <c r="BA86" i="26"/>
  <c r="AT87" i="26"/>
  <c r="AU87" i="26"/>
  <c r="AV87" i="26"/>
  <c r="AW87" i="26"/>
  <c r="AX87" i="26"/>
  <c r="AY87" i="26"/>
  <c r="AZ87" i="26"/>
  <c r="BA87" i="26"/>
  <c r="AT88" i="26"/>
  <c r="AU88" i="26"/>
  <c r="AV88" i="26"/>
  <c r="AW88" i="26"/>
  <c r="AX88" i="26"/>
  <c r="AY88" i="26"/>
  <c r="AZ88" i="26"/>
  <c r="BA88" i="26"/>
  <c r="AT89" i="26"/>
  <c r="AU89" i="26"/>
  <c r="AV89" i="26"/>
  <c r="AW89" i="26"/>
  <c r="AX89" i="26"/>
  <c r="AY89" i="26"/>
  <c r="AZ89" i="26"/>
  <c r="BA89" i="26"/>
  <c r="AT90" i="26"/>
  <c r="AU90" i="26"/>
  <c r="AV90" i="26"/>
  <c r="AW90" i="26"/>
  <c r="AX90" i="26"/>
  <c r="AY90" i="26"/>
  <c r="AZ90" i="26"/>
  <c r="BA90" i="26"/>
  <c r="AT91" i="26"/>
  <c r="AU91" i="26"/>
  <c r="AV91" i="26"/>
  <c r="AW91" i="26"/>
  <c r="AX91" i="26"/>
  <c r="AY91" i="26"/>
  <c r="AZ91" i="26"/>
  <c r="BA91" i="26"/>
  <c r="AT92" i="26"/>
  <c r="AU92" i="26"/>
  <c r="AV92" i="26"/>
  <c r="AW92" i="26"/>
  <c r="AX92" i="26"/>
  <c r="AY92" i="26"/>
  <c r="AZ92" i="26"/>
  <c r="BA92" i="26"/>
  <c r="AT93" i="26"/>
  <c r="AU93" i="26"/>
  <c r="AV93" i="26"/>
  <c r="AW93" i="26"/>
  <c r="AX93" i="26"/>
  <c r="AY93" i="26"/>
  <c r="AZ93" i="26"/>
  <c r="BA93" i="26"/>
  <c r="AS85" i="26"/>
  <c r="AS86" i="26"/>
  <c r="AS87" i="26"/>
  <c r="AS88" i="26"/>
  <c r="AS89" i="26"/>
  <c r="AS90" i="26"/>
  <c r="AS91" i="26"/>
  <c r="AS92" i="26"/>
  <c r="AS84" i="26"/>
  <c r="CH79" i="26"/>
  <c r="CH83" i="26"/>
  <c r="CH77" i="26"/>
  <c r="CA77" i="26"/>
  <c r="CB77" i="26"/>
  <c r="CC77" i="26"/>
  <c r="CD77" i="26"/>
  <c r="CE77" i="26"/>
  <c r="CF77" i="26"/>
  <c r="CG77" i="26"/>
  <c r="CA78" i="26"/>
  <c r="CB78" i="26"/>
  <c r="CC78" i="26"/>
  <c r="CD78" i="26"/>
  <c r="CE78" i="26"/>
  <c r="CF78" i="26"/>
  <c r="CG78" i="26"/>
  <c r="CH78" i="26" s="1"/>
  <c r="CA79" i="26"/>
  <c r="CB79" i="26"/>
  <c r="CC79" i="26"/>
  <c r="CD79" i="26"/>
  <c r="CE79" i="26"/>
  <c r="CF79" i="26"/>
  <c r="CG79" i="26"/>
  <c r="CA80" i="26"/>
  <c r="CB80" i="26"/>
  <c r="CC80" i="26"/>
  <c r="CD80" i="26"/>
  <c r="CE80" i="26"/>
  <c r="CF80" i="26"/>
  <c r="CG80" i="26"/>
  <c r="CH80" i="26" s="1"/>
  <c r="CA81" i="26"/>
  <c r="CB81" i="26"/>
  <c r="CC81" i="26"/>
  <c r="CD81" i="26"/>
  <c r="CE81" i="26"/>
  <c r="CF81" i="26"/>
  <c r="CG81" i="26"/>
  <c r="CH81" i="26" s="1"/>
  <c r="CA82" i="26"/>
  <c r="CB82" i="26"/>
  <c r="CC82" i="26"/>
  <c r="CD82" i="26"/>
  <c r="CE82" i="26"/>
  <c r="CF82" i="26"/>
  <c r="CG82" i="26"/>
  <c r="CH82" i="26" s="1"/>
  <c r="CA83" i="26"/>
  <c r="CB83" i="26"/>
  <c r="CC83" i="26"/>
  <c r="CD83" i="26"/>
  <c r="CE83" i="26"/>
  <c r="CF83" i="26"/>
  <c r="CG83" i="26"/>
  <c r="CA84" i="26"/>
  <c r="CB84" i="26"/>
  <c r="CC84" i="26"/>
  <c r="CD84" i="26"/>
  <c r="CE84" i="26"/>
  <c r="CF84" i="26"/>
  <c r="CG84" i="26"/>
  <c r="CH84" i="26" s="1"/>
  <c r="CA85" i="26"/>
  <c r="CB85" i="26"/>
  <c r="CC85" i="26"/>
  <c r="CD85" i="26"/>
  <c r="CE85" i="26"/>
  <c r="CF85" i="26"/>
  <c r="CG85" i="26"/>
  <c r="CH85" i="26" s="1"/>
  <c r="CA86" i="26"/>
  <c r="CB86" i="26"/>
  <c r="CC86" i="26"/>
  <c r="CD86" i="26"/>
  <c r="CE86" i="26"/>
  <c r="CF86" i="26"/>
  <c r="CG86" i="26"/>
  <c r="CH86" i="26" s="1"/>
  <c r="BZ78" i="26"/>
  <c r="BZ79" i="26"/>
  <c r="BZ80" i="26"/>
  <c r="BZ81" i="26"/>
  <c r="BZ82" i="26"/>
  <c r="BZ83" i="26"/>
  <c r="BZ84" i="26"/>
  <c r="BZ85" i="26"/>
  <c r="BZ86" i="26"/>
  <c r="BZ77" i="26"/>
  <c r="AS93" i="26" l="1"/>
  <c r="BP50" i="26"/>
  <c r="BQ50" i="26"/>
  <c r="BR50" i="26"/>
  <c r="BS50" i="26"/>
  <c r="BT50" i="26"/>
  <c r="BU50" i="26"/>
  <c r="BV50" i="26"/>
  <c r="BW50" i="26"/>
  <c r="BX50" i="26"/>
  <c r="BP52" i="26"/>
  <c r="BQ52" i="26"/>
  <c r="BR52" i="26"/>
  <c r="BS52" i="26"/>
  <c r="BT52" i="26"/>
  <c r="BU52" i="26"/>
  <c r="BV52" i="26"/>
  <c r="BW52" i="26"/>
  <c r="BX52" i="26"/>
  <c r="BT66" i="26"/>
  <c r="BU66" i="26"/>
  <c r="BV66" i="26"/>
  <c r="BW66" i="26"/>
  <c r="BX66" i="26"/>
  <c r="BO50" i="26"/>
  <c r="BO52" i="26"/>
  <c r="W17" i="1"/>
  <c r="W18" i="1"/>
  <c r="W19" i="1"/>
  <c r="W20" i="1"/>
  <c r="W21" i="1"/>
  <c r="W22" i="1"/>
  <c r="W23" i="1"/>
  <c r="W24" i="1"/>
  <c r="W26" i="1"/>
  <c r="W27" i="1"/>
  <c r="W28" i="1"/>
  <c r="W30" i="1"/>
  <c r="W31" i="1"/>
  <c r="W32" i="1"/>
  <c r="W33" i="1"/>
  <c r="W34" i="1"/>
  <c r="W36" i="1"/>
  <c r="W37" i="1"/>
  <c r="W38" i="1"/>
  <c r="W39" i="1"/>
  <c r="W40" i="1"/>
  <c r="W42" i="1"/>
  <c r="W43" i="1"/>
  <c r="W44" i="1"/>
  <c r="W45" i="1"/>
  <c r="W46" i="1"/>
  <c r="W47" i="1"/>
  <c r="W49" i="1"/>
  <c r="W50" i="1"/>
  <c r="W51" i="1"/>
  <c r="W52" i="1"/>
  <c r="W54" i="1"/>
  <c r="W55" i="1"/>
  <c r="W56" i="1"/>
  <c r="W57" i="1"/>
  <c r="W58" i="1"/>
  <c r="W59" i="1"/>
  <c r="W60" i="1"/>
  <c r="W62" i="1"/>
  <c r="W63" i="1"/>
  <c r="W64" i="1"/>
  <c r="W65" i="1"/>
  <c r="W66" i="1"/>
  <c r="W68" i="1"/>
  <c r="W69" i="1"/>
  <c r="W71" i="1"/>
  <c r="W72" i="1"/>
  <c r="W73" i="1"/>
  <c r="W16" i="1"/>
  <c r="N71" i="52"/>
  <c r="O71" i="52"/>
  <c r="P71" i="52"/>
  <c r="Q71" i="52"/>
  <c r="R71" i="52"/>
  <c r="S71" i="52"/>
  <c r="S14" i="52" s="1"/>
  <c r="T71" i="52"/>
  <c r="U71" i="52"/>
  <c r="N68" i="52"/>
  <c r="O68" i="52"/>
  <c r="P68" i="52"/>
  <c r="Q68" i="52"/>
  <c r="R68" i="52"/>
  <c r="S68" i="52"/>
  <c r="T68" i="52"/>
  <c r="U68" i="52"/>
  <c r="U13" i="52" s="1"/>
  <c r="N62" i="52"/>
  <c r="O62" i="52"/>
  <c r="P62" i="52"/>
  <c r="Q62" i="52"/>
  <c r="R62" i="52"/>
  <c r="S62" i="52"/>
  <c r="S12" i="52" s="1"/>
  <c r="T62" i="52"/>
  <c r="U62" i="52"/>
  <c r="U12" i="52" s="1"/>
  <c r="N54" i="52"/>
  <c r="O54" i="52"/>
  <c r="P54" i="52"/>
  <c r="Q54" i="52"/>
  <c r="R54" i="52"/>
  <c r="S54" i="52"/>
  <c r="T54" i="52"/>
  <c r="U54" i="52"/>
  <c r="N49" i="52"/>
  <c r="O49" i="52"/>
  <c r="P49" i="52"/>
  <c r="Q49" i="52"/>
  <c r="R49" i="52"/>
  <c r="S49" i="52"/>
  <c r="S10" i="52" s="1"/>
  <c r="T49" i="52"/>
  <c r="U49" i="52"/>
  <c r="N42" i="52"/>
  <c r="O42" i="52"/>
  <c r="P42" i="52"/>
  <c r="Q42" i="52"/>
  <c r="R42" i="52"/>
  <c r="S42" i="52"/>
  <c r="T42" i="52"/>
  <c r="U42" i="52"/>
  <c r="U9" i="52" s="1"/>
  <c r="N36" i="52"/>
  <c r="O36" i="52"/>
  <c r="P36" i="52"/>
  <c r="Q36" i="52"/>
  <c r="R36" i="52"/>
  <c r="S36" i="52"/>
  <c r="T36" i="52"/>
  <c r="U36" i="52"/>
  <c r="N30" i="52"/>
  <c r="O30" i="52"/>
  <c r="P30" i="52"/>
  <c r="Q30" i="52"/>
  <c r="R30" i="52"/>
  <c r="S30" i="52"/>
  <c r="T30" i="52"/>
  <c r="U30" i="52"/>
  <c r="N26" i="52"/>
  <c r="O26" i="52"/>
  <c r="P26" i="52"/>
  <c r="Q26" i="52"/>
  <c r="R26" i="52"/>
  <c r="S26" i="52"/>
  <c r="T26" i="52"/>
  <c r="U26" i="52"/>
  <c r="S18" i="52"/>
  <c r="T18" i="52"/>
  <c r="U18" i="52"/>
  <c r="S19" i="52"/>
  <c r="T19" i="52"/>
  <c r="U19" i="52"/>
  <c r="S20" i="52"/>
  <c r="T20" i="52"/>
  <c r="AU19" i="1" s="1"/>
  <c r="U20" i="52"/>
  <c r="S21" i="52"/>
  <c r="T21" i="52"/>
  <c r="U21" i="52"/>
  <c r="S22" i="52"/>
  <c r="T22" i="52"/>
  <c r="U22" i="52"/>
  <c r="BA21" i="1" s="1"/>
  <c r="S23" i="52"/>
  <c r="S16" i="52" s="1"/>
  <c r="S5" i="52" s="1"/>
  <c r="T23" i="52"/>
  <c r="U23" i="52"/>
  <c r="S24" i="52"/>
  <c r="T24" i="52"/>
  <c r="U24" i="52"/>
  <c r="S25" i="52"/>
  <c r="T25" i="52"/>
  <c r="U25" i="52"/>
  <c r="U16" i="52" s="1"/>
  <c r="U5" i="52" s="1"/>
  <c r="S27" i="52"/>
  <c r="T27" i="52"/>
  <c r="U27" i="52"/>
  <c r="S28" i="52"/>
  <c r="AO27" i="1" s="1"/>
  <c r="T28" i="52"/>
  <c r="AU27" i="1" s="1"/>
  <c r="U28" i="52"/>
  <c r="S29" i="52"/>
  <c r="T29" i="52"/>
  <c r="U29" i="52"/>
  <c r="S31" i="52"/>
  <c r="AO30" i="1" s="1"/>
  <c r="T31" i="52"/>
  <c r="U31" i="52"/>
  <c r="S32" i="52"/>
  <c r="T32" i="52"/>
  <c r="U32" i="52"/>
  <c r="S33" i="52"/>
  <c r="T33" i="52"/>
  <c r="U33" i="52"/>
  <c r="BA32" i="1" s="1"/>
  <c r="S34" i="52"/>
  <c r="T34" i="52"/>
  <c r="U34" i="52"/>
  <c r="S35" i="52"/>
  <c r="T35" i="52"/>
  <c r="U35" i="52"/>
  <c r="S37" i="52"/>
  <c r="T37" i="52"/>
  <c r="U37" i="52"/>
  <c r="S38" i="52"/>
  <c r="T38" i="52"/>
  <c r="U38" i="52"/>
  <c r="BA37" i="1" s="1"/>
  <c r="S39" i="52"/>
  <c r="AO38" i="1" s="1"/>
  <c r="T39" i="52"/>
  <c r="U39" i="52"/>
  <c r="S40" i="52"/>
  <c r="T40" i="52"/>
  <c r="U40" i="52"/>
  <c r="S41" i="52"/>
  <c r="T41" i="52"/>
  <c r="U41" i="52"/>
  <c r="BA40" i="1" s="1"/>
  <c r="S43" i="52"/>
  <c r="T43" i="52"/>
  <c r="U43" i="52"/>
  <c r="S44" i="52"/>
  <c r="AO43" i="1" s="1"/>
  <c r="T44" i="52"/>
  <c r="AU43" i="1" s="1"/>
  <c r="U44" i="52"/>
  <c r="S45" i="52"/>
  <c r="T45" i="52"/>
  <c r="U45" i="52"/>
  <c r="S46" i="52"/>
  <c r="T46" i="52"/>
  <c r="U46" i="52"/>
  <c r="BA45" i="1" s="1"/>
  <c r="S47" i="52"/>
  <c r="AO46" i="1" s="1"/>
  <c r="T47" i="52"/>
  <c r="U47" i="52"/>
  <c r="S48" i="52"/>
  <c r="T48" i="52"/>
  <c r="U48" i="52"/>
  <c r="S50" i="52"/>
  <c r="T50" i="52"/>
  <c r="U50" i="52"/>
  <c r="S51" i="52"/>
  <c r="T51" i="52"/>
  <c r="U51" i="52"/>
  <c r="S52" i="52"/>
  <c r="AO51" i="1" s="1"/>
  <c r="T52" i="52"/>
  <c r="AU51" i="1" s="1"/>
  <c r="U52" i="52"/>
  <c r="S53" i="52"/>
  <c r="T53" i="52"/>
  <c r="U53" i="52"/>
  <c r="S55" i="52"/>
  <c r="AO54" i="1" s="1"/>
  <c r="T55" i="52"/>
  <c r="U55" i="52"/>
  <c r="S56" i="52"/>
  <c r="T56" i="52"/>
  <c r="U56" i="52"/>
  <c r="S57" i="52"/>
  <c r="T57" i="52"/>
  <c r="U57" i="52"/>
  <c r="BA56" i="1" s="1"/>
  <c r="S58" i="52"/>
  <c r="T58" i="52"/>
  <c r="U58" i="52"/>
  <c r="S59" i="52"/>
  <c r="T59" i="52"/>
  <c r="U59" i="52"/>
  <c r="S60" i="52"/>
  <c r="AO59" i="1" s="1"/>
  <c r="T60" i="52"/>
  <c r="AU59" i="1" s="1"/>
  <c r="U60" i="52"/>
  <c r="S61" i="52"/>
  <c r="T61" i="52"/>
  <c r="U61" i="52"/>
  <c r="S63" i="52"/>
  <c r="AO62" i="1" s="1"/>
  <c r="T63" i="52"/>
  <c r="U63" i="52"/>
  <c r="S64" i="52"/>
  <c r="T64" i="52"/>
  <c r="U64" i="52"/>
  <c r="S65" i="52"/>
  <c r="T65" i="52"/>
  <c r="U65" i="52"/>
  <c r="BA64" i="1" s="1"/>
  <c r="S66" i="52"/>
  <c r="T66" i="52"/>
  <c r="U66" i="52"/>
  <c r="S67" i="52"/>
  <c r="T67" i="52"/>
  <c r="U67" i="52"/>
  <c r="S69" i="52"/>
  <c r="T69" i="52"/>
  <c r="U69" i="52"/>
  <c r="S70" i="52"/>
  <c r="T70" i="52"/>
  <c r="U70" i="52"/>
  <c r="BA69" i="1" s="1"/>
  <c r="S72" i="52"/>
  <c r="T72" i="52"/>
  <c r="U72" i="52"/>
  <c r="S73" i="52"/>
  <c r="T73" i="52"/>
  <c r="U73" i="52"/>
  <c r="BA72" i="1" s="1"/>
  <c r="S74" i="52"/>
  <c r="T74" i="52"/>
  <c r="U74" i="52"/>
  <c r="U17" i="52"/>
  <c r="T17" i="52"/>
  <c r="AU16" i="1" s="1"/>
  <c r="S17" i="52"/>
  <c r="N18" i="52"/>
  <c r="O18" i="52"/>
  <c r="P18" i="52"/>
  <c r="Q18" i="52"/>
  <c r="N19" i="52"/>
  <c r="O19" i="52"/>
  <c r="P19" i="52"/>
  <c r="Q19" i="52"/>
  <c r="N20" i="52"/>
  <c r="O20" i="52"/>
  <c r="P20" i="52"/>
  <c r="Q20" i="52"/>
  <c r="N21" i="52"/>
  <c r="O21" i="52"/>
  <c r="P21" i="52"/>
  <c r="Q21" i="52"/>
  <c r="AC20" i="1" s="1"/>
  <c r="N22" i="52"/>
  <c r="O22" i="52"/>
  <c r="P22" i="52"/>
  <c r="Q22" i="52"/>
  <c r="N23" i="52"/>
  <c r="O23" i="52"/>
  <c r="P23" i="52"/>
  <c r="Q23" i="52"/>
  <c r="AC22" i="1" s="1"/>
  <c r="N24" i="52"/>
  <c r="O24" i="52"/>
  <c r="P24" i="52"/>
  <c r="Q24" i="52"/>
  <c r="N25" i="52"/>
  <c r="O25" i="52"/>
  <c r="P25" i="52"/>
  <c r="Q25" i="52"/>
  <c r="AC24" i="1" s="1"/>
  <c r="N27" i="52"/>
  <c r="O27" i="52"/>
  <c r="P27" i="52"/>
  <c r="Q27" i="52"/>
  <c r="N28" i="52"/>
  <c r="O28" i="52"/>
  <c r="P28" i="52"/>
  <c r="Q28" i="52"/>
  <c r="N29" i="52"/>
  <c r="O29" i="52"/>
  <c r="P29" i="52"/>
  <c r="Q29" i="52"/>
  <c r="AC28" i="1" s="1"/>
  <c r="N31" i="52"/>
  <c r="O31" i="52"/>
  <c r="P31" i="52"/>
  <c r="Q31" i="52"/>
  <c r="AC30" i="1" s="1"/>
  <c r="N32" i="52"/>
  <c r="O32" i="52"/>
  <c r="P32" i="52"/>
  <c r="Q32" i="52"/>
  <c r="N33" i="52"/>
  <c r="O33" i="52"/>
  <c r="P33" i="52"/>
  <c r="Q33" i="52"/>
  <c r="AC32" i="1" s="1"/>
  <c r="N34" i="52"/>
  <c r="O34" i="52"/>
  <c r="P34" i="52"/>
  <c r="Q34" i="52"/>
  <c r="N35" i="52"/>
  <c r="O35" i="52"/>
  <c r="P35" i="52"/>
  <c r="Q35" i="52"/>
  <c r="N37" i="52"/>
  <c r="O37" i="52"/>
  <c r="P37" i="52"/>
  <c r="Q37" i="52"/>
  <c r="AC36" i="1" s="1"/>
  <c r="N38" i="52"/>
  <c r="O38" i="52"/>
  <c r="P38" i="52"/>
  <c r="Q38" i="52"/>
  <c r="N39" i="52"/>
  <c r="O39" i="52"/>
  <c r="P39" i="52"/>
  <c r="Q39" i="52"/>
  <c r="AC38" i="1" s="1"/>
  <c r="N40" i="52"/>
  <c r="O40" i="52"/>
  <c r="P40" i="52"/>
  <c r="Q40" i="52"/>
  <c r="N41" i="52"/>
  <c r="O41" i="52"/>
  <c r="P41" i="52"/>
  <c r="Q41" i="52"/>
  <c r="AC40" i="1" s="1"/>
  <c r="N43" i="52"/>
  <c r="O43" i="52"/>
  <c r="P43" i="52"/>
  <c r="Q43" i="52"/>
  <c r="N44" i="52"/>
  <c r="O44" i="52"/>
  <c r="P44" i="52"/>
  <c r="Q44" i="52"/>
  <c r="N45" i="52"/>
  <c r="O45" i="52"/>
  <c r="P45" i="52"/>
  <c r="Q45" i="52"/>
  <c r="AC44" i="1" s="1"/>
  <c r="N46" i="52"/>
  <c r="O46" i="52"/>
  <c r="P46" i="52"/>
  <c r="Q46" i="52"/>
  <c r="N47" i="52"/>
  <c r="O47" i="52"/>
  <c r="P47" i="52"/>
  <c r="Q47" i="52"/>
  <c r="AC46" i="1" s="1"/>
  <c r="N48" i="52"/>
  <c r="O48" i="52"/>
  <c r="P48" i="52"/>
  <c r="Q48" i="52"/>
  <c r="Q10" i="52"/>
  <c r="N50" i="52"/>
  <c r="O50" i="52"/>
  <c r="P50" i="52"/>
  <c r="Q50" i="52"/>
  <c r="N51" i="52"/>
  <c r="O51" i="52"/>
  <c r="P51" i="52"/>
  <c r="Q51" i="52"/>
  <c r="N52" i="52"/>
  <c r="O52" i="52"/>
  <c r="P52" i="52"/>
  <c r="Q52" i="52"/>
  <c r="N53" i="52"/>
  <c r="O53" i="52"/>
  <c r="P53" i="52"/>
  <c r="Q53" i="52"/>
  <c r="AC52" i="1" s="1"/>
  <c r="N55" i="52"/>
  <c r="O55" i="52"/>
  <c r="P55" i="52"/>
  <c r="Q55" i="52"/>
  <c r="AC54" i="1" s="1"/>
  <c r="N56" i="52"/>
  <c r="O56" i="52"/>
  <c r="P56" i="52"/>
  <c r="Q56" i="52"/>
  <c r="N57" i="52"/>
  <c r="O57" i="52"/>
  <c r="P57" i="52"/>
  <c r="Q57" i="52"/>
  <c r="AC56" i="1" s="1"/>
  <c r="N58" i="52"/>
  <c r="O58" i="52"/>
  <c r="P58" i="52"/>
  <c r="Q58" i="52"/>
  <c r="N59" i="52"/>
  <c r="O59" i="52"/>
  <c r="P59" i="52"/>
  <c r="Q59" i="52"/>
  <c r="N60" i="52"/>
  <c r="O60" i="52"/>
  <c r="P60" i="52"/>
  <c r="Q60" i="52"/>
  <c r="N61" i="52"/>
  <c r="O61" i="52"/>
  <c r="P61" i="52"/>
  <c r="Q61" i="52"/>
  <c r="AC60" i="1" s="1"/>
  <c r="N63" i="52"/>
  <c r="O63" i="52"/>
  <c r="P63" i="52"/>
  <c r="Q63" i="52"/>
  <c r="AC62" i="1" s="1"/>
  <c r="N64" i="52"/>
  <c r="O64" i="52"/>
  <c r="P64" i="52"/>
  <c r="Q64" i="52"/>
  <c r="N65" i="52"/>
  <c r="O65" i="52"/>
  <c r="P65" i="52"/>
  <c r="Q65" i="52"/>
  <c r="AC64" i="1" s="1"/>
  <c r="N66" i="52"/>
  <c r="O66" i="52"/>
  <c r="P66" i="52"/>
  <c r="Q66" i="52"/>
  <c r="N67" i="52"/>
  <c r="O67" i="52"/>
  <c r="P67" i="52"/>
  <c r="Q67" i="52"/>
  <c r="N69" i="52"/>
  <c r="O69" i="52"/>
  <c r="P69" i="52"/>
  <c r="Q69" i="52"/>
  <c r="AC68" i="1" s="1"/>
  <c r="N70" i="52"/>
  <c r="O70" i="52"/>
  <c r="P70" i="52"/>
  <c r="Q70" i="52"/>
  <c r="Q14" i="52"/>
  <c r="N72" i="52"/>
  <c r="O72" i="52"/>
  <c r="P72" i="52"/>
  <c r="Q72" i="52"/>
  <c r="N73" i="52"/>
  <c r="O73" i="52"/>
  <c r="P73" i="52"/>
  <c r="Q73" i="52"/>
  <c r="AC72" i="1" s="1"/>
  <c r="N74" i="52"/>
  <c r="O74" i="52"/>
  <c r="P74" i="52"/>
  <c r="Q74" i="52"/>
  <c r="Q17" i="52"/>
  <c r="AC16" i="1" s="1"/>
  <c r="P17" i="52"/>
  <c r="P16" i="52" s="1"/>
  <c r="P5" i="52" s="1"/>
  <c r="O17" i="52"/>
  <c r="Q16" i="1" s="1"/>
  <c r="N17" i="52"/>
  <c r="BA73" i="1"/>
  <c r="BA17" i="1"/>
  <c r="BA18" i="1"/>
  <c r="BA19" i="1"/>
  <c r="BA20" i="1"/>
  <c r="BA22" i="1"/>
  <c r="BA23" i="1"/>
  <c r="BA26" i="1"/>
  <c r="BA27" i="1"/>
  <c r="BA28" i="1"/>
  <c r="BA30" i="1"/>
  <c r="BA31" i="1"/>
  <c r="BA33" i="1"/>
  <c r="BA34" i="1"/>
  <c r="BA36" i="1"/>
  <c r="BA38" i="1"/>
  <c r="BA39" i="1"/>
  <c r="BA42" i="1"/>
  <c r="BA43" i="1"/>
  <c r="BA44" i="1"/>
  <c r="BA46" i="1"/>
  <c r="BA47" i="1"/>
  <c r="BA49" i="1"/>
  <c r="BA50" i="1"/>
  <c r="BA51" i="1"/>
  <c r="BA52" i="1"/>
  <c r="BA54" i="1"/>
  <c r="BA55" i="1"/>
  <c r="BA57" i="1"/>
  <c r="BA58" i="1"/>
  <c r="BA59" i="1"/>
  <c r="BA60" i="1"/>
  <c r="BA62" i="1"/>
  <c r="BA63" i="1"/>
  <c r="BA65" i="1"/>
  <c r="BA66" i="1"/>
  <c r="BA68" i="1"/>
  <c r="BA71" i="1"/>
  <c r="BA16" i="1"/>
  <c r="AU17" i="1"/>
  <c r="AU18" i="1"/>
  <c r="AU20" i="1"/>
  <c r="AU21" i="1"/>
  <c r="AU22" i="1"/>
  <c r="AU23" i="1"/>
  <c r="AU24" i="1"/>
  <c r="AU26" i="1"/>
  <c r="AU28" i="1"/>
  <c r="AU30" i="1"/>
  <c r="AU31" i="1"/>
  <c r="AU32" i="1"/>
  <c r="AU33" i="1"/>
  <c r="AU34" i="1"/>
  <c r="AU36" i="1"/>
  <c r="AU37" i="1"/>
  <c r="AU38" i="1"/>
  <c r="AU39" i="1"/>
  <c r="AU40" i="1"/>
  <c r="AU42" i="1"/>
  <c r="AU44" i="1"/>
  <c r="AU45" i="1"/>
  <c r="AU46" i="1"/>
  <c r="AU47" i="1"/>
  <c r="AU49" i="1"/>
  <c r="AU50" i="1"/>
  <c r="AU52" i="1"/>
  <c r="AU54" i="1"/>
  <c r="AU55" i="1"/>
  <c r="AU56" i="1"/>
  <c r="AU57" i="1"/>
  <c r="AU58" i="1"/>
  <c r="AU60" i="1"/>
  <c r="AU62" i="1"/>
  <c r="AU63" i="1"/>
  <c r="AU64" i="1"/>
  <c r="AU65" i="1"/>
  <c r="AU66" i="1"/>
  <c r="AU68" i="1"/>
  <c r="AU69" i="1"/>
  <c r="AU71" i="1"/>
  <c r="AU72" i="1"/>
  <c r="AU73" i="1"/>
  <c r="AO17" i="1"/>
  <c r="AO18" i="1"/>
  <c r="AO19" i="1"/>
  <c r="AO20" i="1"/>
  <c r="AO21" i="1"/>
  <c r="AO23" i="1"/>
  <c r="AO24" i="1"/>
  <c r="AO26" i="1"/>
  <c r="AO28" i="1"/>
  <c r="AO31" i="1"/>
  <c r="AO32" i="1"/>
  <c r="AO33" i="1"/>
  <c r="AO34" i="1"/>
  <c r="AO36" i="1"/>
  <c r="AO37" i="1"/>
  <c r="AO39" i="1"/>
  <c r="AO40" i="1"/>
  <c r="AO42" i="1"/>
  <c r="AO44" i="1"/>
  <c r="AO45" i="1"/>
  <c r="AO47" i="1"/>
  <c r="AO49" i="1"/>
  <c r="AO50" i="1"/>
  <c r="AO52" i="1"/>
  <c r="AO55" i="1"/>
  <c r="AO56" i="1"/>
  <c r="AO57" i="1"/>
  <c r="AO58" i="1"/>
  <c r="AO60" i="1"/>
  <c r="AO63" i="1"/>
  <c r="AO64" i="1"/>
  <c r="AO65" i="1"/>
  <c r="AO66" i="1"/>
  <c r="AO68" i="1"/>
  <c r="AO69" i="1"/>
  <c r="AO71" i="1"/>
  <c r="AO72" i="1"/>
  <c r="AO73" i="1"/>
  <c r="AO16" i="1"/>
  <c r="AC17" i="1"/>
  <c r="AC18" i="1"/>
  <c r="AC19" i="1"/>
  <c r="AC21" i="1"/>
  <c r="AC23" i="1"/>
  <c r="AC26" i="1"/>
  <c r="AC27" i="1"/>
  <c r="AC31" i="1"/>
  <c r="AC33" i="1"/>
  <c r="AC34" i="1"/>
  <c r="AC37" i="1"/>
  <c r="AC39" i="1"/>
  <c r="AC42" i="1"/>
  <c r="AC43" i="1"/>
  <c r="AC45" i="1"/>
  <c r="AC47" i="1"/>
  <c r="AC49" i="1"/>
  <c r="AC50" i="1"/>
  <c r="AC51" i="1"/>
  <c r="AC55" i="1"/>
  <c r="AC57" i="1"/>
  <c r="AC58" i="1"/>
  <c r="AC59" i="1"/>
  <c r="AC63" i="1"/>
  <c r="AC65" i="1"/>
  <c r="AC66" i="1"/>
  <c r="AC69" i="1"/>
  <c r="AC71" i="1"/>
  <c r="AC73" i="1"/>
  <c r="Q17" i="1"/>
  <c r="Q18" i="1"/>
  <c r="Q19" i="1"/>
  <c r="Q20" i="1"/>
  <c r="Q21" i="1"/>
  <c r="Q22" i="1"/>
  <c r="Q23" i="1"/>
  <c r="Q24" i="1"/>
  <c r="Q26" i="1"/>
  <c r="Q27" i="1"/>
  <c r="Q28" i="1"/>
  <c r="Q30" i="1"/>
  <c r="Q31" i="1"/>
  <c r="Q32" i="1"/>
  <c r="Q33" i="1"/>
  <c r="Q34" i="1"/>
  <c r="Q36" i="1"/>
  <c r="Q37" i="1"/>
  <c r="Q38" i="1"/>
  <c r="Q39" i="1"/>
  <c r="Q40" i="1"/>
  <c r="Q42" i="1"/>
  <c r="Q43" i="1"/>
  <c r="Q44" i="1"/>
  <c r="Q45" i="1"/>
  <c r="Q46" i="1"/>
  <c r="Q47" i="1"/>
  <c r="Q49" i="1"/>
  <c r="Q50" i="1"/>
  <c r="Q51" i="1"/>
  <c r="Q52" i="1"/>
  <c r="Q54" i="1"/>
  <c r="Q55" i="1"/>
  <c r="Q56" i="1"/>
  <c r="Q57" i="1"/>
  <c r="Q58" i="1"/>
  <c r="Q59" i="1"/>
  <c r="Q60" i="1"/>
  <c r="Q62" i="1"/>
  <c r="Q63" i="1"/>
  <c r="Q64" i="1"/>
  <c r="Q65" i="1"/>
  <c r="Q66" i="1"/>
  <c r="Q68" i="1"/>
  <c r="Q69" i="1"/>
  <c r="Q71" i="1"/>
  <c r="Q72" i="1"/>
  <c r="Q73" i="1"/>
  <c r="K17" i="1"/>
  <c r="K18" i="1"/>
  <c r="K19" i="1"/>
  <c r="K20" i="1"/>
  <c r="K21" i="1"/>
  <c r="K22" i="1"/>
  <c r="K23" i="1"/>
  <c r="K24" i="1"/>
  <c r="K26" i="1"/>
  <c r="K27" i="1"/>
  <c r="K28" i="1"/>
  <c r="K30" i="1"/>
  <c r="K31" i="1"/>
  <c r="K32" i="1"/>
  <c r="K33" i="1"/>
  <c r="K34" i="1"/>
  <c r="K36" i="1"/>
  <c r="K37" i="1"/>
  <c r="K38" i="1"/>
  <c r="K39" i="1"/>
  <c r="K40" i="1"/>
  <c r="K42" i="1"/>
  <c r="K43" i="1"/>
  <c r="K44" i="1"/>
  <c r="K45" i="1"/>
  <c r="K46" i="1"/>
  <c r="K47" i="1"/>
  <c r="K49" i="1"/>
  <c r="K50" i="1"/>
  <c r="K51" i="1"/>
  <c r="K52" i="1"/>
  <c r="K54" i="1"/>
  <c r="K55" i="1"/>
  <c r="K56" i="1"/>
  <c r="K57" i="1"/>
  <c r="K58" i="1"/>
  <c r="K59" i="1"/>
  <c r="K60" i="1"/>
  <c r="K62" i="1"/>
  <c r="K63" i="1"/>
  <c r="K64" i="1"/>
  <c r="K65" i="1"/>
  <c r="K66" i="1"/>
  <c r="K68" i="1"/>
  <c r="K69" i="1"/>
  <c r="K71" i="1"/>
  <c r="K72" i="1"/>
  <c r="K73" i="1"/>
  <c r="K16" i="1"/>
  <c r="N16" i="52"/>
  <c r="O16" i="52"/>
  <c r="O5" i="52" s="1"/>
  <c r="Q16" i="52"/>
  <c r="Q5" i="52" s="1"/>
  <c r="S6" i="52"/>
  <c r="S7" i="52"/>
  <c r="T7" i="52"/>
  <c r="U7" i="52"/>
  <c r="T8" i="52"/>
  <c r="S9" i="52"/>
  <c r="T9" i="52"/>
  <c r="T10" i="52"/>
  <c r="S11" i="52"/>
  <c r="T11" i="52"/>
  <c r="U11" i="52"/>
  <c r="T12" i="52"/>
  <c r="T14" i="52"/>
  <c r="N5" i="52"/>
  <c r="N6" i="52"/>
  <c r="O6" i="52"/>
  <c r="P6" i="52"/>
  <c r="Q6" i="52"/>
  <c r="N7" i="52"/>
  <c r="O7" i="52"/>
  <c r="P7" i="52"/>
  <c r="Q7" i="52"/>
  <c r="N8" i="52"/>
  <c r="O8" i="52"/>
  <c r="P8" i="52"/>
  <c r="Q8" i="52"/>
  <c r="N9" i="52"/>
  <c r="O9" i="52"/>
  <c r="P9" i="52"/>
  <c r="Q9" i="52"/>
  <c r="N10" i="52"/>
  <c r="O10" i="52"/>
  <c r="P10" i="52"/>
  <c r="N11" i="52"/>
  <c r="O11" i="52"/>
  <c r="P11" i="52"/>
  <c r="Q11" i="52"/>
  <c r="N12" i="52"/>
  <c r="O12" i="52"/>
  <c r="P12" i="52"/>
  <c r="Q12" i="52"/>
  <c r="N13" i="52"/>
  <c r="O13" i="52"/>
  <c r="P13" i="52"/>
  <c r="Q13" i="52"/>
  <c r="N14" i="52"/>
  <c r="O14" i="52"/>
  <c r="P14" i="52"/>
  <c r="U14" i="52" l="1"/>
  <c r="U8" i="52"/>
  <c r="S8" i="52"/>
  <c r="T6" i="52"/>
  <c r="U6" i="52"/>
  <c r="T13" i="52"/>
  <c r="U10" i="52"/>
  <c r="AO22" i="1"/>
  <c r="BA24" i="1"/>
  <c r="S13" i="52"/>
  <c r="S4" i="52" s="1"/>
  <c r="T16" i="52"/>
  <c r="T5" i="52" s="1"/>
  <c r="P4" i="52"/>
  <c r="Q4" i="52"/>
  <c r="O4" i="52"/>
  <c r="N4" i="52"/>
  <c r="T4" i="52" l="1"/>
  <c r="U4" i="52"/>
  <c r="BB17" i="1"/>
  <c r="BB18" i="1"/>
  <c r="BB19" i="1"/>
  <c r="BB20" i="1"/>
  <c r="BB21" i="1"/>
  <c r="BB22" i="1"/>
  <c r="BB23" i="1"/>
  <c r="BB24" i="1"/>
  <c r="BB16" i="1"/>
  <c r="AV17" i="1"/>
  <c r="AV18" i="1"/>
  <c r="AV19" i="1"/>
  <c r="AV20" i="1"/>
  <c r="AV21" i="1"/>
  <c r="AV22" i="1"/>
  <c r="AV23" i="1"/>
  <c r="AV24" i="1"/>
  <c r="AV16" i="1"/>
  <c r="AP17" i="1"/>
  <c r="AP18" i="1"/>
  <c r="AP19" i="1"/>
  <c r="AP20" i="1"/>
  <c r="AP21" i="1"/>
  <c r="AP22" i="1"/>
  <c r="AP23" i="1"/>
  <c r="AP24" i="1"/>
  <c r="AP16" i="1"/>
  <c r="AJ17" i="1"/>
  <c r="AJ18" i="1"/>
  <c r="AJ19" i="1"/>
  <c r="AJ20" i="1"/>
  <c r="AJ21" i="1"/>
  <c r="AJ22" i="1"/>
  <c r="AJ23" i="1"/>
  <c r="AJ24" i="1"/>
  <c r="AJ16" i="1"/>
  <c r="AD17" i="1"/>
  <c r="AD18" i="1"/>
  <c r="AD19" i="1"/>
  <c r="AD20" i="1"/>
  <c r="AD21" i="1"/>
  <c r="AD22" i="1"/>
  <c r="AD23" i="1"/>
  <c r="AD24" i="1"/>
  <c r="AD16" i="1"/>
  <c r="X17" i="1"/>
  <c r="X18" i="1"/>
  <c r="X19" i="1"/>
  <c r="X20" i="1"/>
  <c r="X21" i="1"/>
  <c r="X22" i="1"/>
  <c r="X23" i="1"/>
  <c r="X24" i="1"/>
  <c r="X16" i="1"/>
  <c r="R17" i="1"/>
  <c r="R18" i="1"/>
  <c r="R19" i="1"/>
  <c r="R20" i="1"/>
  <c r="R21" i="1"/>
  <c r="R22" i="1"/>
  <c r="R23" i="1"/>
  <c r="R24" i="1"/>
  <c r="R16" i="1"/>
  <c r="L17" i="1"/>
  <c r="L18" i="1"/>
  <c r="L19" i="1"/>
  <c r="L20" i="1"/>
  <c r="L21" i="1"/>
  <c r="L22" i="1"/>
  <c r="L23" i="1"/>
  <c r="L24" i="1"/>
  <c r="L16" i="1"/>
  <c r="F17" i="1"/>
  <c r="F18" i="1"/>
  <c r="F19" i="1"/>
  <c r="F20" i="1"/>
  <c r="F21" i="1"/>
  <c r="F22" i="1"/>
  <c r="F23" i="1"/>
  <c r="F24" i="1"/>
  <c r="F16" i="1"/>
  <c r="Z52" i="5"/>
  <c r="AA52" i="5"/>
  <c r="AB52" i="5"/>
  <c r="AC52" i="5"/>
  <c r="AD52" i="5"/>
  <c r="AE52" i="5"/>
  <c r="AF52" i="5"/>
  <c r="AG52" i="5"/>
  <c r="Z53" i="5"/>
  <c r="AA53" i="5"/>
  <c r="AB53" i="5"/>
  <c r="AC53" i="5"/>
  <c r="AD53" i="5"/>
  <c r="AE53" i="5"/>
  <c r="AF53" i="5"/>
  <c r="AG53" i="5"/>
  <c r="Z54" i="5"/>
  <c r="AA54" i="5"/>
  <c r="AB54" i="5"/>
  <c r="AC54" i="5"/>
  <c r="AD54" i="5"/>
  <c r="AE54" i="5"/>
  <c r="AF54" i="5"/>
  <c r="AG54" i="5"/>
  <c r="Z55" i="5"/>
  <c r="AA55" i="5"/>
  <c r="AB55" i="5"/>
  <c r="AC55" i="5"/>
  <c r="AD55" i="5"/>
  <c r="AE55" i="5"/>
  <c r="AF55" i="5"/>
  <c r="AG55" i="5"/>
  <c r="Z56" i="5"/>
  <c r="AA56" i="5"/>
  <c r="AB56" i="5"/>
  <c r="AC56" i="5"/>
  <c r="AD56" i="5"/>
  <c r="AE56" i="5"/>
  <c r="AF56" i="5"/>
  <c r="AG56" i="5"/>
  <c r="Z57" i="5"/>
  <c r="AA57" i="5"/>
  <c r="AB57" i="5"/>
  <c r="AC57" i="5"/>
  <c r="AD57" i="5"/>
  <c r="AE57" i="5"/>
  <c r="AF57" i="5"/>
  <c r="AG57" i="5"/>
  <c r="Y53" i="5"/>
  <c r="Y54" i="5"/>
  <c r="Y55" i="5"/>
  <c r="Y56" i="5"/>
  <c r="Y57" i="5"/>
  <c r="Y52" i="5"/>
  <c r="Z49" i="5"/>
  <c r="AA49" i="5"/>
  <c r="AB49" i="5"/>
  <c r="AC49" i="5"/>
  <c r="AD49" i="5"/>
  <c r="AE49" i="5"/>
  <c r="AF49" i="5"/>
  <c r="AG49" i="5"/>
  <c r="Z50" i="5"/>
  <c r="AA50" i="5"/>
  <c r="AB50" i="5"/>
  <c r="AC50" i="5"/>
  <c r="AD50" i="5"/>
  <c r="AE50" i="5"/>
  <c r="AF50" i="5"/>
  <c r="AG50" i="5"/>
  <c r="Y50" i="5"/>
  <c r="Y49" i="5"/>
  <c r="Z70" i="5"/>
  <c r="AA70" i="5"/>
  <c r="AB70" i="5"/>
  <c r="AC70" i="5"/>
  <c r="AD70" i="5"/>
  <c r="AE70" i="5"/>
  <c r="AF70" i="5"/>
  <c r="AG70" i="5"/>
  <c r="Y70" i="5"/>
  <c r="AG61" i="5"/>
  <c r="Z61" i="5"/>
  <c r="AA61" i="5"/>
  <c r="AB61" i="5"/>
  <c r="AC61" i="5"/>
  <c r="AD61" i="5"/>
  <c r="AE61" i="5"/>
  <c r="AF61" i="5"/>
  <c r="Z62" i="5"/>
  <c r="AA62" i="5"/>
  <c r="AB62" i="5"/>
  <c r="AC62" i="5"/>
  <c r="AD62" i="5"/>
  <c r="AE62" i="5"/>
  <c r="AF62" i="5"/>
  <c r="Z63" i="5"/>
  <c r="AA63" i="5"/>
  <c r="AB63" i="5"/>
  <c r="AC63" i="5"/>
  <c r="AD63" i="5"/>
  <c r="AE63" i="5"/>
  <c r="AF63" i="5"/>
  <c r="Z64" i="5"/>
  <c r="AA64" i="5"/>
  <c r="AB64" i="5"/>
  <c r="AC64" i="5"/>
  <c r="AD64" i="5"/>
  <c r="AE64" i="5"/>
  <c r="AF64" i="5"/>
  <c r="AG64" i="5" s="1"/>
  <c r="Z65" i="5"/>
  <c r="AA65" i="5"/>
  <c r="AB65" i="5"/>
  <c r="AC65" i="5"/>
  <c r="AD65" i="5"/>
  <c r="AE65" i="5"/>
  <c r="AF65" i="5"/>
  <c r="Z66" i="5"/>
  <c r="AA66" i="5"/>
  <c r="AB66" i="5"/>
  <c r="AC66" i="5"/>
  <c r="AD66" i="5"/>
  <c r="AE66" i="5"/>
  <c r="AF66" i="5"/>
  <c r="Z67" i="5"/>
  <c r="AA67" i="5"/>
  <c r="AB67" i="5"/>
  <c r="AC67" i="5"/>
  <c r="AD67" i="5"/>
  <c r="AE67" i="5"/>
  <c r="AF67" i="5"/>
  <c r="Z68" i="5"/>
  <c r="AA68" i="5"/>
  <c r="AB68" i="5"/>
  <c r="AC68" i="5"/>
  <c r="AD68" i="5"/>
  <c r="AE68" i="5"/>
  <c r="AF68" i="5"/>
  <c r="AG68" i="5" s="1"/>
  <c r="Z69" i="5"/>
  <c r="AA69" i="5"/>
  <c r="AB69" i="5"/>
  <c r="AC69" i="5"/>
  <c r="AD69" i="5"/>
  <c r="AE69" i="5"/>
  <c r="AF69" i="5"/>
  <c r="AG63" i="5"/>
  <c r="AG65" i="5"/>
  <c r="AG66" i="5"/>
  <c r="AG67" i="5"/>
  <c r="AG69" i="5"/>
  <c r="AG62" i="5"/>
  <c r="Y62" i="5"/>
  <c r="Y63" i="5"/>
  <c r="Y64" i="5"/>
  <c r="Y65" i="5"/>
  <c r="Y66" i="5"/>
  <c r="Y67" i="5"/>
  <c r="Y68" i="5"/>
  <c r="Y69" i="5"/>
  <c r="Y61" i="5"/>
  <c r="Z51" i="5"/>
  <c r="AA51" i="5"/>
  <c r="AB51" i="5"/>
  <c r="AD51" i="5"/>
  <c r="AE51" i="5"/>
  <c r="AF51" i="5"/>
  <c r="Z48" i="5"/>
  <c r="AA48" i="5"/>
  <c r="AB48" i="5"/>
  <c r="AC48" i="5"/>
  <c r="AD48" i="5"/>
  <c r="AE48" i="5"/>
  <c r="AF48" i="5"/>
  <c r="AG48" i="5"/>
  <c r="Y48" i="5"/>
  <c r="AG51" i="5" l="1"/>
  <c r="AC51" i="5"/>
  <c r="Y51" i="5"/>
  <c r="C4" i="64"/>
  <c r="D4" i="64"/>
  <c r="E4" i="64"/>
  <c r="F4" i="64"/>
  <c r="G4" i="64"/>
  <c r="H4" i="64"/>
  <c r="I4" i="64"/>
  <c r="C5" i="64"/>
  <c r="D5" i="64"/>
  <c r="E5" i="64"/>
  <c r="F5" i="64"/>
  <c r="G5" i="64"/>
  <c r="H5" i="64"/>
  <c r="I5" i="64"/>
  <c r="C7" i="64"/>
  <c r="D7" i="64"/>
  <c r="E7" i="64"/>
  <c r="F7" i="64"/>
  <c r="G7" i="64"/>
  <c r="H7" i="64"/>
  <c r="I7" i="64"/>
  <c r="C8" i="64"/>
  <c r="D8" i="64"/>
  <c r="E8" i="64"/>
  <c r="F8" i="64"/>
  <c r="G8" i="64"/>
  <c r="H8" i="64"/>
  <c r="I8" i="64"/>
  <c r="C9" i="64"/>
  <c r="D9" i="64"/>
  <c r="E9" i="64"/>
  <c r="F9" i="64"/>
  <c r="G9" i="64"/>
  <c r="H9" i="64"/>
  <c r="I9" i="64"/>
  <c r="C10" i="64"/>
  <c r="D10" i="64"/>
  <c r="D6" i="64" s="1"/>
  <c r="E10" i="64"/>
  <c r="F10" i="64"/>
  <c r="G10" i="64"/>
  <c r="H10" i="64"/>
  <c r="H6" i="64" s="1"/>
  <c r="I10" i="64"/>
  <c r="C11" i="64"/>
  <c r="D11" i="64"/>
  <c r="E11" i="64"/>
  <c r="F11" i="64"/>
  <c r="G11" i="64"/>
  <c r="H11" i="64"/>
  <c r="I11" i="64"/>
  <c r="C12" i="64"/>
  <c r="D12" i="64"/>
  <c r="E12" i="64"/>
  <c r="F12" i="64"/>
  <c r="G12" i="64"/>
  <c r="H12" i="64"/>
  <c r="I12" i="64"/>
  <c r="C13" i="64"/>
  <c r="C6" i="64" s="1"/>
  <c r="D13" i="64"/>
  <c r="E13" i="64"/>
  <c r="E6" i="64" s="1"/>
  <c r="F13" i="64"/>
  <c r="F6" i="64" s="1"/>
  <c r="G13" i="64"/>
  <c r="G6" i="64" s="1"/>
  <c r="H13" i="64"/>
  <c r="I13" i="64"/>
  <c r="I6" i="64" s="1"/>
  <c r="B9" i="64"/>
  <c r="B7" i="64"/>
  <c r="B5" i="64"/>
  <c r="B4" i="64"/>
  <c r="B12" i="64"/>
  <c r="B11" i="64"/>
  <c r="B10" i="64"/>
  <c r="B13" i="64"/>
  <c r="B8" i="64"/>
  <c r="B6" i="64" l="1"/>
  <c r="C19" i="64"/>
  <c r="B19" i="64"/>
  <c r="C21" i="64"/>
  <c r="B21" i="64"/>
  <c r="C22" i="64"/>
  <c r="B22" i="64"/>
  <c r="C23" i="64"/>
  <c r="B23" i="64"/>
  <c r="C18" i="64"/>
  <c r="B18" i="64"/>
  <c r="J13" i="64" l="1"/>
  <c r="C24" i="64" l="1"/>
  <c r="D24" i="64"/>
  <c r="E24" i="64"/>
  <c r="F24" i="64"/>
  <c r="G24" i="64"/>
  <c r="H24" i="64"/>
  <c r="I24" i="64"/>
  <c r="J24" i="64"/>
  <c r="B24" i="64"/>
  <c r="AA16" i="13" l="1"/>
  <c r="AB16" i="13"/>
  <c r="AC16" i="13"/>
  <c r="AD16" i="13"/>
  <c r="AE16" i="13"/>
  <c r="AF16" i="13"/>
  <c r="AG16" i="13"/>
  <c r="AH16" i="13"/>
  <c r="AA17" i="13"/>
  <c r="AB17" i="13"/>
  <c r="AC17" i="13"/>
  <c r="AD17" i="13"/>
  <c r="AE17" i="13"/>
  <c r="AF17" i="13"/>
  <c r="AG17" i="13"/>
  <c r="AH17" i="13"/>
  <c r="AA18" i="13"/>
  <c r="AB18" i="13"/>
  <c r="AC18" i="13"/>
  <c r="AD18" i="13"/>
  <c r="AE18" i="13"/>
  <c r="AF18" i="13"/>
  <c r="AG18" i="13"/>
  <c r="AH18" i="13"/>
  <c r="AA19" i="13"/>
  <c r="AB19" i="13"/>
  <c r="AC19" i="13"/>
  <c r="AD19" i="13"/>
  <c r="AE19" i="13"/>
  <c r="AF19" i="13"/>
  <c r="AG19" i="13"/>
  <c r="AH19" i="13"/>
  <c r="AA20" i="13"/>
  <c r="AB20" i="13"/>
  <c r="AC20" i="13"/>
  <c r="AD20" i="13"/>
  <c r="AE20" i="13"/>
  <c r="AF20" i="13"/>
  <c r="AG20" i="13"/>
  <c r="AH20" i="13"/>
  <c r="AA21" i="13"/>
  <c r="AB21" i="13"/>
  <c r="AC21" i="13"/>
  <c r="AD21" i="13"/>
  <c r="AE21" i="13"/>
  <c r="AF21" i="13"/>
  <c r="AG21" i="13"/>
  <c r="AH21" i="13"/>
  <c r="AA22" i="13"/>
  <c r="AB22" i="13"/>
  <c r="AC22" i="13"/>
  <c r="AD22" i="13"/>
  <c r="AE22" i="13"/>
  <c r="AF22" i="13"/>
  <c r="AG22" i="13"/>
  <c r="AH22" i="13"/>
  <c r="AA23" i="13"/>
  <c r="AB23" i="13"/>
  <c r="AC23" i="13"/>
  <c r="AD23" i="13"/>
  <c r="AE23" i="13"/>
  <c r="AF23" i="13"/>
  <c r="AG23" i="13"/>
  <c r="AH23" i="13"/>
  <c r="AA24" i="13"/>
  <c r="AB24" i="13"/>
  <c r="AC24" i="13"/>
  <c r="AD24" i="13"/>
  <c r="AE24" i="13"/>
  <c r="AF24" i="13"/>
  <c r="AG24" i="13"/>
  <c r="AH24" i="13"/>
  <c r="AA26" i="13"/>
  <c r="AB26" i="13"/>
  <c r="AC26" i="13"/>
  <c r="AD26" i="13"/>
  <c r="AE26" i="13"/>
  <c r="AF26" i="13"/>
  <c r="AG26" i="13"/>
  <c r="AH26" i="13"/>
  <c r="AA27" i="13"/>
  <c r="AB27" i="13"/>
  <c r="AC27" i="13"/>
  <c r="AD27" i="13"/>
  <c r="AE27" i="13"/>
  <c r="AF27" i="13"/>
  <c r="AG27" i="13"/>
  <c r="AH27" i="13"/>
  <c r="AA28" i="13"/>
  <c r="AB28" i="13"/>
  <c r="AC28" i="13"/>
  <c r="AD28" i="13"/>
  <c r="AE28" i="13"/>
  <c r="AF28" i="13"/>
  <c r="AG28" i="13"/>
  <c r="AH28" i="13"/>
  <c r="AA30" i="13"/>
  <c r="AB30" i="13"/>
  <c r="AC30" i="13"/>
  <c r="AD30" i="13"/>
  <c r="AE30" i="13"/>
  <c r="AF30" i="13"/>
  <c r="AG30" i="13"/>
  <c r="AH30" i="13"/>
  <c r="AA31" i="13"/>
  <c r="AB31" i="13"/>
  <c r="AC31" i="13"/>
  <c r="AD31" i="13"/>
  <c r="AE31" i="13"/>
  <c r="AF31" i="13"/>
  <c r="AG31" i="13"/>
  <c r="AH31" i="13"/>
  <c r="AA32" i="13"/>
  <c r="AB32" i="13"/>
  <c r="AC32" i="13"/>
  <c r="AD32" i="13"/>
  <c r="AE32" i="13"/>
  <c r="AF32" i="13"/>
  <c r="AG32" i="13"/>
  <c r="AH32" i="13"/>
  <c r="AA33" i="13"/>
  <c r="AB33" i="13"/>
  <c r="AC33" i="13"/>
  <c r="AD33" i="13"/>
  <c r="AE33" i="13"/>
  <c r="AF33" i="13"/>
  <c r="AG33" i="13"/>
  <c r="AH33" i="13"/>
  <c r="AA34" i="13"/>
  <c r="AB34" i="13"/>
  <c r="AC34" i="13"/>
  <c r="AD34" i="13"/>
  <c r="AE34" i="13"/>
  <c r="AF34" i="13"/>
  <c r="AG34" i="13"/>
  <c r="AH34" i="13"/>
  <c r="AA36" i="13"/>
  <c r="AB36" i="13"/>
  <c r="AC36" i="13"/>
  <c r="AD36" i="13"/>
  <c r="AE36" i="13"/>
  <c r="AF36" i="13"/>
  <c r="AG36" i="13"/>
  <c r="AH36" i="13"/>
  <c r="AA37" i="13"/>
  <c r="AB37" i="13"/>
  <c r="AC37" i="13"/>
  <c r="AD37" i="13"/>
  <c r="AE37" i="13"/>
  <c r="AF37" i="13"/>
  <c r="AG37" i="13"/>
  <c r="AH37" i="13"/>
  <c r="AA38" i="13"/>
  <c r="AB38" i="13"/>
  <c r="AC38" i="13"/>
  <c r="AD38" i="13"/>
  <c r="AE38" i="13"/>
  <c r="AF38" i="13"/>
  <c r="AG38" i="13"/>
  <c r="AH38" i="13"/>
  <c r="AA39" i="13"/>
  <c r="AB39" i="13"/>
  <c r="AC39" i="13"/>
  <c r="AD39" i="13"/>
  <c r="AE39" i="13"/>
  <c r="AF39" i="13"/>
  <c r="AG39" i="13"/>
  <c r="AH39" i="13"/>
  <c r="AA40" i="13"/>
  <c r="AB40" i="13"/>
  <c r="AC40" i="13"/>
  <c r="AD40" i="13"/>
  <c r="AE40" i="13"/>
  <c r="AF40" i="13"/>
  <c r="AG40" i="13"/>
  <c r="AH40" i="13"/>
  <c r="AA42" i="13"/>
  <c r="AB42" i="13"/>
  <c r="AC42" i="13"/>
  <c r="AD42" i="13"/>
  <c r="AE42" i="13"/>
  <c r="AF42" i="13"/>
  <c r="AG42" i="13"/>
  <c r="AH42" i="13"/>
  <c r="AA43" i="13"/>
  <c r="AB43" i="13"/>
  <c r="AC43" i="13"/>
  <c r="AD43" i="13"/>
  <c r="AE43" i="13"/>
  <c r="AF43" i="13"/>
  <c r="AG43" i="13"/>
  <c r="AH43" i="13"/>
  <c r="AA44" i="13"/>
  <c r="AB44" i="13"/>
  <c r="AC44" i="13"/>
  <c r="AD44" i="13"/>
  <c r="AE44" i="13"/>
  <c r="AF44" i="13"/>
  <c r="AG44" i="13"/>
  <c r="AH44" i="13"/>
  <c r="AA45" i="13"/>
  <c r="AB45" i="13"/>
  <c r="AC45" i="13"/>
  <c r="AD45" i="13"/>
  <c r="AE45" i="13"/>
  <c r="AF45" i="13"/>
  <c r="AG45" i="13"/>
  <c r="AH45" i="13"/>
  <c r="AA46" i="13"/>
  <c r="AB46" i="13"/>
  <c r="AC46" i="13"/>
  <c r="AD46" i="13"/>
  <c r="AE46" i="13"/>
  <c r="AF46" i="13"/>
  <c r="AG46" i="13"/>
  <c r="AH46" i="13"/>
  <c r="AA47" i="13"/>
  <c r="AB47" i="13"/>
  <c r="AC47" i="13"/>
  <c r="AD47" i="13"/>
  <c r="AE47" i="13"/>
  <c r="AF47" i="13"/>
  <c r="AG47" i="13"/>
  <c r="AH47" i="13"/>
  <c r="AA49" i="13"/>
  <c r="AB49" i="13"/>
  <c r="AC49" i="13"/>
  <c r="AD49" i="13"/>
  <c r="AE49" i="13"/>
  <c r="AF49" i="13"/>
  <c r="AG49" i="13"/>
  <c r="AH49" i="13"/>
  <c r="AA50" i="13"/>
  <c r="AB50" i="13"/>
  <c r="AC50" i="13"/>
  <c r="AD50" i="13"/>
  <c r="AE50" i="13"/>
  <c r="AF50" i="13"/>
  <c r="AG50" i="13"/>
  <c r="AH50" i="13"/>
  <c r="AA51" i="13"/>
  <c r="AB51" i="13"/>
  <c r="AC51" i="13"/>
  <c r="AD51" i="13"/>
  <c r="AE51" i="13"/>
  <c r="AF51" i="13"/>
  <c r="AG51" i="13"/>
  <c r="AH51" i="13"/>
  <c r="AA52" i="13"/>
  <c r="AB52" i="13"/>
  <c r="AC52" i="13"/>
  <c r="AD52" i="13"/>
  <c r="AE52" i="13"/>
  <c r="AF52" i="13"/>
  <c r="AG52" i="13"/>
  <c r="AH52" i="13"/>
  <c r="AA54" i="13"/>
  <c r="AB54" i="13"/>
  <c r="AC54" i="13"/>
  <c r="AD54" i="13"/>
  <c r="AE54" i="13"/>
  <c r="AF54" i="13"/>
  <c r="AG54" i="13"/>
  <c r="AH54" i="13"/>
  <c r="AA55" i="13"/>
  <c r="AB55" i="13"/>
  <c r="AC55" i="13"/>
  <c r="AD55" i="13"/>
  <c r="AE55" i="13"/>
  <c r="AF55" i="13"/>
  <c r="AG55" i="13"/>
  <c r="AH55" i="13"/>
  <c r="AA56" i="13"/>
  <c r="AB56" i="13"/>
  <c r="AC56" i="13"/>
  <c r="AD56" i="13"/>
  <c r="AE56" i="13"/>
  <c r="AF56" i="13"/>
  <c r="AG56" i="13"/>
  <c r="AH56" i="13"/>
  <c r="AA57" i="13"/>
  <c r="AB57" i="13"/>
  <c r="AC57" i="13"/>
  <c r="AD57" i="13"/>
  <c r="AE57" i="13"/>
  <c r="AF57" i="13"/>
  <c r="AG57" i="13"/>
  <c r="AH57" i="13"/>
  <c r="AA58" i="13"/>
  <c r="AB58" i="13"/>
  <c r="AC58" i="13"/>
  <c r="AD58" i="13"/>
  <c r="AE58" i="13"/>
  <c r="AF58" i="13"/>
  <c r="AG58" i="13"/>
  <c r="AH58" i="13"/>
  <c r="AA59" i="13"/>
  <c r="AB59" i="13"/>
  <c r="AC59" i="13"/>
  <c r="AD59" i="13"/>
  <c r="AE59" i="13"/>
  <c r="AF59" i="13"/>
  <c r="AG59" i="13"/>
  <c r="AH59" i="13"/>
  <c r="AA60" i="13"/>
  <c r="AB60" i="13"/>
  <c r="AC60" i="13"/>
  <c r="AD60" i="13"/>
  <c r="AE60" i="13"/>
  <c r="AF60" i="13"/>
  <c r="AG60" i="13"/>
  <c r="AH60" i="13"/>
  <c r="AA62" i="13"/>
  <c r="AB62" i="13"/>
  <c r="AC62" i="13"/>
  <c r="AD62" i="13"/>
  <c r="AE62" i="13"/>
  <c r="AF62" i="13"/>
  <c r="AG62" i="13"/>
  <c r="AH62" i="13"/>
  <c r="AA63" i="13"/>
  <c r="AB63" i="13"/>
  <c r="AC63" i="13"/>
  <c r="AD63" i="13"/>
  <c r="AE63" i="13"/>
  <c r="AF63" i="13"/>
  <c r="AG63" i="13"/>
  <c r="AH63" i="13"/>
  <c r="AA64" i="13"/>
  <c r="AB64" i="13"/>
  <c r="AC64" i="13"/>
  <c r="AD64" i="13"/>
  <c r="AE64" i="13"/>
  <c r="AF64" i="13"/>
  <c r="AG64" i="13"/>
  <c r="AH64" i="13"/>
  <c r="AA65" i="13"/>
  <c r="AB65" i="13"/>
  <c r="AC65" i="13"/>
  <c r="AD65" i="13"/>
  <c r="AE65" i="13"/>
  <c r="AF65" i="13"/>
  <c r="AG65" i="13"/>
  <c r="AH65" i="13"/>
  <c r="AA66" i="13"/>
  <c r="AB66" i="13"/>
  <c r="AC66" i="13"/>
  <c r="AD66" i="13"/>
  <c r="AE66" i="13"/>
  <c r="AF66" i="13"/>
  <c r="AG66" i="13"/>
  <c r="AH66" i="13"/>
  <c r="AA68" i="13"/>
  <c r="AB68" i="13"/>
  <c r="AC68" i="13"/>
  <c r="AD68" i="13"/>
  <c r="AE68" i="13"/>
  <c r="AF68" i="13"/>
  <c r="AG68" i="13"/>
  <c r="AH68" i="13"/>
  <c r="AA69" i="13"/>
  <c r="AB69" i="13"/>
  <c r="AC69" i="13"/>
  <c r="AD69" i="13"/>
  <c r="AE69" i="13"/>
  <c r="AF69" i="13"/>
  <c r="AG69" i="13"/>
  <c r="AH69" i="13"/>
  <c r="AA71" i="13"/>
  <c r="AB71" i="13"/>
  <c r="AC71" i="13"/>
  <c r="AD71" i="13"/>
  <c r="AE71" i="13"/>
  <c r="AF71" i="13"/>
  <c r="AG71" i="13"/>
  <c r="AH71" i="13"/>
  <c r="AA72" i="13"/>
  <c r="AB72" i="13"/>
  <c r="AC72" i="13"/>
  <c r="AD72" i="13"/>
  <c r="AE72" i="13"/>
  <c r="AF72" i="13"/>
  <c r="AG72" i="13"/>
  <c r="AH72" i="13"/>
  <c r="AA73" i="13"/>
  <c r="AB73" i="13"/>
  <c r="AC73" i="13"/>
  <c r="AD73" i="13"/>
  <c r="AE73" i="13"/>
  <c r="AF73" i="13"/>
  <c r="AG73" i="13"/>
  <c r="AH73" i="13"/>
  <c r="Z73" i="13"/>
  <c r="Z16" i="13"/>
  <c r="Z17" i="13"/>
  <c r="Z18" i="13"/>
  <c r="Z19" i="13"/>
  <c r="Z20" i="13"/>
  <c r="Z21" i="13"/>
  <c r="Z22" i="13"/>
  <c r="Z23" i="13"/>
  <c r="Z24" i="13"/>
  <c r="Z26" i="13"/>
  <c r="Z27" i="13"/>
  <c r="Z28" i="13"/>
  <c r="Z30" i="13"/>
  <c r="Z31" i="13"/>
  <c r="Z32" i="13"/>
  <c r="Z33" i="13"/>
  <c r="Z34" i="13"/>
  <c r="Z36" i="13"/>
  <c r="Z37" i="13"/>
  <c r="Z38" i="13"/>
  <c r="Z39" i="13"/>
  <c r="Z40" i="13"/>
  <c r="Z42" i="13"/>
  <c r="Z43" i="13"/>
  <c r="Z44" i="13"/>
  <c r="Z45" i="13"/>
  <c r="Z46" i="13"/>
  <c r="Z47" i="13"/>
  <c r="Z49" i="13"/>
  <c r="Z50" i="13"/>
  <c r="Z51" i="13"/>
  <c r="Z52" i="13"/>
  <c r="Z54" i="13"/>
  <c r="Z55" i="13"/>
  <c r="Z56" i="13"/>
  <c r="Z57" i="13"/>
  <c r="Z58" i="13"/>
  <c r="Z59" i="13"/>
  <c r="Z60" i="13"/>
  <c r="Z62" i="13"/>
  <c r="Z63" i="13"/>
  <c r="Z64" i="13"/>
  <c r="Z65" i="13"/>
  <c r="Z66" i="13"/>
  <c r="Z68" i="13"/>
  <c r="Z69" i="13"/>
  <c r="Z71" i="13"/>
  <c r="Z72" i="13"/>
  <c r="M54" i="54" l="1"/>
  <c r="M53" i="54"/>
  <c r="M52" i="54"/>
  <c r="M51" i="54"/>
  <c r="M50" i="54"/>
  <c r="M49" i="54"/>
  <c r="M48" i="54"/>
  <c r="M47" i="54"/>
  <c r="M46" i="54"/>
  <c r="M45" i="54"/>
  <c r="M44" i="54"/>
  <c r="M43" i="54"/>
  <c r="M42" i="54"/>
  <c r="M41" i="54"/>
  <c r="M40" i="54"/>
  <c r="M39" i="54"/>
  <c r="M38" i="54"/>
  <c r="M37" i="54"/>
  <c r="M36" i="54"/>
  <c r="M35" i="54"/>
  <c r="M34" i="54"/>
  <c r="M33" i="54"/>
  <c r="M32" i="54"/>
  <c r="M31" i="54"/>
  <c r="M30" i="54"/>
  <c r="M29" i="54"/>
  <c r="M28" i="54"/>
  <c r="M27" i="54"/>
  <c r="M26" i="54"/>
  <c r="M25" i="54"/>
  <c r="M24" i="54"/>
  <c r="M23" i="54"/>
  <c r="M22" i="54"/>
  <c r="M21" i="54"/>
  <c r="M20" i="54"/>
  <c r="M19" i="54"/>
  <c r="M18" i="54"/>
  <c r="M17" i="54"/>
  <c r="M16" i="54"/>
  <c r="M15" i="54"/>
  <c r="M14" i="54"/>
  <c r="M13" i="54"/>
  <c r="M12" i="54"/>
  <c r="M11" i="54"/>
  <c r="M10" i="54"/>
  <c r="M9" i="54"/>
  <c r="M8" i="54"/>
  <c r="M7" i="54"/>
  <c r="M6" i="54"/>
  <c r="M5" i="54"/>
  <c r="M4" i="54"/>
  <c r="J5" i="54"/>
  <c r="J6" i="54"/>
  <c r="J7" i="54"/>
  <c r="J8" i="54"/>
  <c r="J9" i="54"/>
  <c r="J10" i="54"/>
  <c r="J11" i="54"/>
  <c r="J12" i="54"/>
  <c r="J13" i="54"/>
  <c r="J14" i="54"/>
  <c r="J15" i="54"/>
  <c r="J16" i="54"/>
  <c r="J17" i="54"/>
  <c r="J18" i="54"/>
  <c r="J19" i="54"/>
  <c r="J20" i="54"/>
  <c r="J21" i="54"/>
  <c r="J22" i="54"/>
  <c r="J23" i="54"/>
  <c r="J24" i="54"/>
  <c r="J25" i="54"/>
  <c r="J26" i="54"/>
  <c r="J27" i="54"/>
  <c r="J28" i="54"/>
  <c r="J29" i="54"/>
  <c r="J30" i="54"/>
  <c r="J31" i="54"/>
  <c r="J32" i="54"/>
  <c r="J33" i="54"/>
  <c r="J34" i="54"/>
  <c r="J35" i="54"/>
  <c r="J36" i="54"/>
  <c r="J37" i="54"/>
  <c r="J38" i="54"/>
  <c r="J39" i="54"/>
  <c r="J40" i="54"/>
  <c r="J41" i="54"/>
  <c r="J42" i="54"/>
  <c r="J43" i="54"/>
  <c r="J44" i="54"/>
  <c r="J45" i="54"/>
  <c r="J46" i="54"/>
  <c r="J47" i="54"/>
  <c r="J48" i="54"/>
  <c r="J49" i="54"/>
  <c r="J50" i="54"/>
  <c r="J51" i="54"/>
  <c r="J52" i="54"/>
  <c r="J53" i="54"/>
  <c r="J54" i="54"/>
  <c r="J4" i="54"/>
  <c r="H5" i="54"/>
  <c r="I5" i="54"/>
  <c r="K5" i="54"/>
  <c r="L5" i="54"/>
  <c r="H6" i="54"/>
  <c r="I6" i="54"/>
  <c r="K6" i="54"/>
  <c r="L6" i="54"/>
  <c r="H7" i="54"/>
  <c r="I7" i="54"/>
  <c r="K7" i="54"/>
  <c r="L7" i="54"/>
  <c r="H8" i="54"/>
  <c r="I8" i="54"/>
  <c r="K8" i="54"/>
  <c r="L8" i="54"/>
  <c r="H9" i="54"/>
  <c r="I9" i="54"/>
  <c r="K9" i="54"/>
  <c r="L9" i="54"/>
  <c r="H10" i="54"/>
  <c r="I10" i="54"/>
  <c r="K10" i="54"/>
  <c r="L10" i="54"/>
  <c r="H11" i="54"/>
  <c r="I11" i="54"/>
  <c r="K11" i="54"/>
  <c r="L11" i="54"/>
  <c r="H12" i="54"/>
  <c r="I12" i="54"/>
  <c r="K12" i="54"/>
  <c r="L12" i="54"/>
  <c r="H13" i="54"/>
  <c r="I13" i="54"/>
  <c r="K13" i="54"/>
  <c r="L13" i="54"/>
  <c r="H14" i="54"/>
  <c r="I14" i="54"/>
  <c r="K14" i="54"/>
  <c r="L14" i="54"/>
  <c r="H15" i="54"/>
  <c r="I15" i="54"/>
  <c r="K15" i="54"/>
  <c r="L15" i="54"/>
  <c r="H16" i="54"/>
  <c r="I16" i="54"/>
  <c r="K16" i="54"/>
  <c r="L16" i="54"/>
  <c r="H17" i="54"/>
  <c r="I17" i="54"/>
  <c r="K17" i="54"/>
  <c r="L17" i="54"/>
  <c r="H18" i="54"/>
  <c r="I18" i="54"/>
  <c r="K18" i="54"/>
  <c r="L18" i="54"/>
  <c r="H19" i="54"/>
  <c r="I19" i="54"/>
  <c r="K19" i="54"/>
  <c r="L19" i="54"/>
  <c r="H20" i="54"/>
  <c r="I20" i="54"/>
  <c r="K20" i="54"/>
  <c r="L20" i="54"/>
  <c r="H21" i="54"/>
  <c r="I21" i="54"/>
  <c r="K21" i="54"/>
  <c r="L21" i="54"/>
  <c r="H22" i="54"/>
  <c r="I22" i="54"/>
  <c r="K22" i="54"/>
  <c r="L22" i="54"/>
  <c r="H23" i="54"/>
  <c r="I23" i="54"/>
  <c r="K23" i="54"/>
  <c r="L23" i="54"/>
  <c r="H24" i="54"/>
  <c r="I24" i="54"/>
  <c r="K24" i="54"/>
  <c r="L24" i="54"/>
  <c r="H25" i="54"/>
  <c r="I25" i="54"/>
  <c r="K25" i="54"/>
  <c r="L25" i="54"/>
  <c r="H26" i="54"/>
  <c r="I26" i="54"/>
  <c r="K26" i="54"/>
  <c r="L26" i="54"/>
  <c r="H27" i="54"/>
  <c r="I27" i="54"/>
  <c r="K27" i="54"/>
  <c r="L27" i="54"/>
  <c r="H28" i="54"/>
  <c r="I28" i="54"/>
  <c r="K28" i="54"/>
  <c r="L28" i="54"/>
  <c r="H29" i="54"/>
  <c r="I29" i="54"/>
  <c r="K29" i="54"/>
  <c r="L29" i="54"/>
  <c r="H30" i="54"/>
  <c r="I30" i="54"/>
  <c r="K30" i="54"/>
  <c r="L30" i="54"/>
  <c r="H31" i="54"/>
  <c r="I31" i="54"/>
  <c r="K31" i="54"/>
  <c r="L31" i="54"/>
  <c r="H32" i="54"/>
  <c r="I32" i="54"/>
  <c r="K32" i="54"/>
  <c r="L32" i="54"/>
  <c r="H33" i="54"/>
  <c r="I33" i="54"/>
  <c r="K33" i="54"/>
  <c r="L33" i="54"/>
  <c r="H34" i="54"/>
  <c r="I34" i="54"/>
  <c r="K34" i="54"/>
  <c r="L34" i="54"/>
  <c r="H35" i="54"/>
  <c r="I35" i="54"/>
  <c r="K35" i="54"/>
  <c r="L35" i="54"/>
  <c r="H36" i="54"/>
  <c r="I36" i="54"/>
  <c r="K36" i="54"/>
  <c r="L36" i="54"/>
  <c r="H37" i="54"/>
  <c r="I37" i="54"/>
  <c r="K37" i="54"/>
  <c r="L37" i="54"/>
  <c r="H38" i="54"/>
  <c r="I38" i="54"/>
  <c r="K38" i="54"/>
  <c r="L38" i="54"/>
  <c r="H39" i="54"/>
  <c r="I39" i="54"/>
  <c r="K39" i="54"/>
  <c r="L39" i="54"/>
  <c r="H40" i="54"/>
  <c r="I40" i="54"/>
  <c r="K40" i="54"/>
  <c r="L40" i="54"/>
  <c r="H41" i="54"/>
  <c r="I41" i="54"/>
  <c r="K41" i="54"/>
  <c r="L41" i="54"/>
  <c r="H42" i="54"/>
  <c r="I42" i="54"/>
  <c r="K42" i="54"/>
  <c r="L42" i="54"/>
  <c r="H43" i="54"/>
  <c r="I43" i="54"/>
  <c r="K43" i="54"/>
  <c r="L43" i="54"/>
  <c r="H44" i="54"/>
  <c r="I44" i="54"/>
  <c r="K44" i="54"/>
  <c r="L44" i="54"/>
  <c r="H45" i="54"/>
  <c r="I45" i="54"/>
  <c r="K45" i="54"/>
  <c r="L45" i="54"/>
  <c r="H46" i="54"/>
  <c r="I46" i="54"/>
  <c r="K46" i="54"/>
  <c r="L46" i="54"/>
  <c r="H47" i="54"/>
  <c r="I47" i="54"/>
  <c r="K47" i="54"/>
  <c r="L47" i="54"/>
  <c r="H48" i="54"/>
  <c r="I48" i="54"/>
  <c r="K48" i="54"/>
  <c r="L48" i="54"/>
  <c r="H49" i="54"/>
  <c r="I49" i="54"/>
  <c r="K49" i="54"/>
  <c r="L49" i="54"/>
  <c r="H50" i="54"/>
  <c r="I50" i="54"/>
  <c r="K50" i="54"/>
  <c r="L50" i="54"/>
  <c r="H51" i="54"/>
  <c r="I51" i="54"/>
  <c r="K51" i="54"/>
  <c r="L51" i="54"/>
  <c r="H52" i="54"/>
  <c r="I52" i="54"/>
  <c r="K52" i="54"/>
  <c r="L52" i="54"/>
  <c r="H53" i="54"/>
  <c r="I53" i="54"/>
  <c r="K53" i="54"/>
  <c r="L53" i="54"/>
  <c r="H54" i="54"/>
  <c r="I54" i="54"/>
  <c r="K54" i="54"/>
  <c r="L54" i="54"/>
  <c r="L4" i="54"/>
  <c r="K4" i="54"/>
  <c r="I4" i="54"/>
  <c r="H4" i="54"/>
  <c r="B5" i="54" l="1"/>
  <c r="C5" i="54"/>
  <c r="D5" i="54" s="1"/>
  <c r="E5" i="54"/>
  <c r="F5" i="54"/>
  <c r="G5" i="54" s="1"/>
  <c r="B6" i="54"/>
  <c r="D17" i="52" s="1"/>
  <c r="C6" i="54"/>
  <c r="E6" i="54"/>
  <c r="G17" i="52" s="1"/>
  <c r="F6" i="54"/>
  <c r="B7" i="54"/>
  <c r="D18" i="52" s="1"/>
  <c r="C7" i="54"/>
  <c r="E7" i="54"/>
  <c r="G18" i="52" s="1"/>
  <c r="F7" i="54"/>
  <c r="H18" i="52" s="1"/>
  <c r="B8" i="54"/>
  <c r="D20" i="52" s="1"/>
  <c r="C8" i="54"/>
  <c r="E8" i="54"/>
  <c r="G20" i="52" s="1"/>
  <c r="F8" i="54"/>
  <c r="B9" i="54"/>
  <c r="D22" i="52" s="1"/>
  <c r="C9" i="54"/>
  <c r="E9" i="54"/>
  <c r="G22" i="52" s="1"/>
  <c r="F9" i="54"/>
  <c r="B10" i="54"/>
  <c r="D23" i="52" s="1"/>
  <c r="C10" i="54"/>
  <c r="E10" i="54"/>
  <c r="G23" i="52" s="1"/>
  <c r="F10" i="54"/>
  <c r="B11" i="54"/>
  <c r="D24" i="52" s="1"/>
  <c r="J24" i="52" s="1"/>
  <c r="C11" i="54"/>
  <c r="E11" i="54"/>
  <c r="G24" i="52" s="1"/>
  <c r="F11" i="54"/>
  <c r="B12" i="54"/>
  <c r="D21" i="52" s="1"/>
  <c r="C12" i="54"/>
  <c r="E12" i="54"/>
  <c r="G21" i="52" s="1"/>
  <c r="F12" i="54"/>
  <c r="B13" i="54"/>
  <c r="D19" i="52" s="1"/>
  <c r="J19" i="52" s="1"/>
  <c r="C13" i="54"/>
  <c r="E13" i="54"/>
  <c r="G19" i="52" s="1"/>
  <c r="F13" i="54"/>
  <c r="B14" i="54"/>
  <c r="D25" i="52" s="1"/>
  <c r="C14" i="54"/>
  <c r="E14" i="54"/>
  <c r="G25" i="52" s="1"/>
  <c r="F14" i="54"/>
  <c r="B15" i="54"/>
  <c r="D50" i="52" s="1"/>
  <c r="J50" i="52" s="1"/>
  <c r="C15" i="54"/>
  <c r="E15" i="54"/>
  <c r="G50" i="52" s="1"/>
  <c r="G49" i="52" s="1"/>
  <c r="G10" i="52" s="1"/>
  <c r="F15" i="54"/>
  <c r="B16" i="54"/>
  <c r="D27" i="52" s="1"/>
  <c r="C16" i="54"/>
  <c r="E16" i="54"/>
  <c r="G27" i="52" s="1"/>
  <c r="F16" i="54"/>
  <c r="B17" i="54"/>
  <c r="D37" i="52" s="1"/>
  <c r="C17" i="54"/>
  <c r="E17" i="54"/>
  <c r="G37" i="52" s="1"/>
  <c r="F17" i="54"/>
  <c r="B18" i="54"/>
  <c r="D28" i="52" s="1"/>
  <c r="C18" i="54"/>
  <c r="E18" i="54"/>
  <c r="G28" i="52" s="1"/>
  <c r="F18" i="54"/>
  <c r="B19" i="54"/>
  <c r="D72" i="52" s="1"/>
  <c r="J72" i="52" s="1"/>
  <c r="C19" i="54"/>
  <c r="E19" i="54"/>
  <c r="G72" i="52" s="1"/>
  <c r="F19" i="54"/>
  <c r="B20" i="54"/>
  <c r="D29" i="52" s="1"/>
  <c r="C20" i="54"/>
  <c r="E20" i="54"/>
  <c r="G29" i="52" s="1"/>
  <c r="F20" i="54"/>
  <c r="B21" i="54"/>
  <c r="D31" i="52" s="1"/>
  <c r="J31" i="52" s="1"/>
  <c r="C21" i="54"/>
  <c r="E21" i="54"/>
  <c r="G31" i="52" s="1"/>
  <c r="F21" i="54"/>
  <c r="B22" i="54"/>
  <c r="D55" i="52" s="1"/>
  <c r="C22" i="54"/>
  <c r="E22" i="54"/>
  <c r="G55" i="52" s="1"/>
  <c r="F22" i="54"/>
  <c r="B23" i="54"/>
  <c r="D63" i="52" s="1"/>
  <c r="C23" i="54"/>
  <c r="E23" i="54"/>
  <c r="G63" i="52" s="1"/>
  <c r="F23" i="54"/>
  <c r="H63" i="52" s="1"/>
  <c r="B24" i="54"/>
  <c r="D38" i="52" s="1"/>
  <c r="C24" i="54"/>
  <c r="E24" i="54"/>
  <c r="G38" i="52" s="1"/>
  <c r="F24" i="54"/>
  <c r="B25" i="54"/>
  <c r="D56" i="52" s="1"/>
  <c r="J56" i="52" s="1"/>
  <c r="C25" i="54"/>
  <c r="E25" i="54"/>
  <c r="G56" i="52" s="1"/>
  <c r="F25" i="54"/>
  <c r="B26" i="54"/>
  <c r="D43" i="52" s="1"/>
  <c r="C26" i="54"/>
  <c r="E26" i="54"/>
  <c r="G43" i="52" s="1"/>
  <c r="F26" i="54"/>
  <c r="B27" i="54"/>
  <c r="D32" i="52" s="1"/>
  <c r="J32" i="52" s="1"/>
  <c r="C27" i="54"/>
  <c r="E27" i="54"/>
  <c r="G32" i="52" s="1"/>
  <c r="F27" i="54"/>
  <c r="B28" i="54"/>
  <c r="D44" i="52" s="1"/>
  <c r="C28" i="54"/>
  <c r="E28" i="54"/>
  <c r="G44" i="52" s="1"/>
  <c r="F28" i="54"/>
  <c r="B29" i="54"/>
  <c r="D39" i="52" s="1"/>
  <c r="J39" i="52" s="1"/>
  <c r="C29" i="54"/>
  <c r="E29" i="54"/>
  <c r="G39" i="52" s="1"/>
  <c r="F29" i="54"/>
  <c r="B30" i="54"/>
  <c r="D33" i="52" s="1"/>
  <c r="C30" i="54"/>
  <c r="E30" i="54"/>
  <c r="G33" i="52" s="1"/>
  <c r="F30" i="54"/>
  <c r="B31" i="54"/>
  <c r="D45" i="52" s="1"/>
  <c r="J45" i="52" s="1"/>
  <c r="C31" i="54"/>
  <c r="E31" i="54"/>
  <c r="G45" i="52" s="1"/>
  <c r="F31" i="54"/>
  <c r="B32" i="54"/>
  <c r="D34" i="52" s="1"/>
  <c r="C32" i="54"/>
  <c r="E32" i="54"/>
  <c r="G34" i="52" s="1"/>
  <c r="F32" i="54"/>
  <c r="B33" i="54"/>
  <c r="D46" i="52" s="1"/>
  <c r="J46" i="52" s="1"/>
  <c r="C33" i="54"/>
  <c r="E33" i="54"/>
  <c r="G46" i="52" s="1"/>
  <c r="F33" i="54"/>
  <c r="B34" i="54"/>
  <c r="D69" i="52" s="1"/>
  <c r="C34" i="54"/>
  <c r="E34" i="54"/>
  <c r="G69" i="52" s="1"/>
  <c r="F34" i="54"/>
  <c r="B35" i="54"/>
  <c r="D64" i="52" s="1"/>
  <c r="J64" i="52" s="1"/>
  <c r="C35" i="54"/>
  <c r="E35" i="54"/>
  <c r="G64" i="52" s="1"/>
  <c r="F35" i="54"/>
  <c r="B36" i="54"/>
  <c r="D70" i="52" s="1"/>
  <c r="C36" i="54"/>
  <c r="E36" i="54"/>
  <c r="G70" i="52" s="1"/>
  <c r="F36" i="54"/>
  <c r="B37" i="54"/>
  <c r="D73" i="52" s="1"/>
  <c r="J73" i="52" s="1"/>
  <c r="C37" i="54"/>
  <c r="E37" i="54"/>
  <c r="G73" i="52" s="1"/>
  <c r="F37" i="54"/>
  <c r="B38" i="54"/>
  <c r="D65" i="52" s="1"/>
  <c r="C38" i="54"/>
  <c r="E38" i="54"/>
  <c r="G65" i="52" s="1"/>
  <c r="F38" i="54"/>
  <c r="B39" i="54"/>
  <c r="D74" i="52" s="1"/>
  <c r="J74" i="52" s="1"/>
  <c r="C39" i="54"/>
  <c r="E39" i="54"/>
  <c r="G74" i="52" s="1"/>
  <c r="F39" i="54"/>
  <c r="H74" i="52" s="1"/>
  <c r="B40" i="54"/>
  <c r="D57" i="52" s="1"/>
  <c r="C40" i="54"/>
  <c r="E40" i="54"/>
  <c r="G57" i="52" s="1"/>
  <c r="F40" i="54"/>
  <c r="B41" i="54"/>
  <c r="D47" i="52" s="1"/>
  <c r="J47" i="52" s="1"/>
  <c r="C41" i="54"/>
  <c r="E41" i="54"/>
  <c r="G47" i="52" s="1"/>
  <c r="F41" i="54"/>
  <c r="B42" i="54"/>
  <c r="D58" i="52" s="1"/>
  <c r="C42" i="54"/>
  <c r="E42" i="54"/>
  <c r="G58" i="52" s="1"/>
  <c r="F42" i="54"/>
  <c r="B43" i="54"/>
  <c r="D35" i="52" s="1"/>
  <c r="J35" i="52" s="1"/>
  <c r="C43" i="54"/>
  <c r="E43" i="54"/>
  <c r="G35" i="52" s="1"/>
  <c r="F43" i="54"/>
  <c r="B44" i="54"/>
  <c r="D48" i="52" s="1"/>
  <c r="C44" i="54"/>
  <c r="E44" i="54"/>
  <c r="G48" i="52" s="1"/>
  <c r="F44" i="54"/>
  <c r="B45" i="54"/>
  <c r="D40" i="52" s="1"/>
  <c r="J40" i="52" s="1"/>
  <c r="C45" i="54"/>
  <c r="E45" i="54"/>
  <c r="G40" i="52" s="1"/>
  <c r="F45" i="54"/>
  <c r="B46" i="54"/>
  <c r="D41" i="52" s="1"/>
  <c r="C46" i="54"/>
  <c r="E46" i="54"/>
  <c r="G41" i="52" s="1"/>
  <c r="F46" i="54"/>
  <c r="B47" i="54"/>
  <c r="D51" i="52" s="1"/>
  <c r="J51" i="52" s="1"/>
  <c r="C47" i="54"/>
  <c r="E47" i="54"/>
  <c r="G51" i="52" s="1"/>
  <c r="F47" i="54"/>
  <c r="B48" i="54"/>
  <c r="D52" i="52" s="1"/>
  <c r="C48" i="54"/>
  <c r="E48" i="54"/>
  <c r="G52" i="52" s="1"/>
  <c r="F48" i="54"/>
  <c r="B49" i="54"/>
  <c r="D53" i="52" s="1"/>
  <c r="J53" i="52" s="1"/>
  <c r="C49" i="54"/>
  <c r="E49" i="54"/>
  <c r="G53" i="52" s="1"/>
  <c r="F49" i="54"/>
  <c r="B50" i="54"/>
  <c r="D59" i="52" s="1"/>
  <c r="C50" i="54"/>
  <c r="E50" i="54"/>
  <c r="G59" i="52" s="1"/>
  <c r="F50" i="54"/>
  <c r="B51" i="54"/>
  <c r="D60" i="52" s="1"/>
  <c r="J60" i="52" s="1"/>
  <c r="C51" i="54"/>
  <c r="E51" i="54"/>
  <c r="G60" i="52" s="1"/>
  <c r="F51" i="54"/>
  <c r="B52" i="54"/>
  <c r="D61" i="52" s="1"/>
  <c r="C52" i="54"/>
  <c r="E52" i="54"/>
  <c r="G61" i="52" s="1"/>
  <c r="F52" i="54"/>
  <c r="B53" i="54"/>
  <c r="D66" i="52" s="1"/>
  <c r="J66" i="52" s="1"/>
  <c r="C53" i="54"/>
  <c r="E53" i="54"/>
  <c r="G66" i="52" s="1"/>
  <c r="F53" i="54"/>
  <c r="B54" i="54"/>
  <c r="D67" i="52" s="1"/>
  <c r="C54" i="54"/>
  <c r="E54" i="54"/>
  <c r="G67" i="52" s="1"/>
  <c r="F54" i="54"/>
  <c r="F4" i="54"/>
  <c r="G4" i="54" s="1"/>
  <c r="E4" i="54"/>
  <c r="C4" i="54"/>
  <c r="B4" i="54"/>
  <c r="J59" i="52" l="1"/>
  <c r="J41" i="52"/>
  <c r="M41" i="52" s="1"/>
  <c r="E40" i="1" s="1"/>
  <c r="J58" i="52"/>
  <c r="M58" i="52" s="1"/>
  <c r="E57" i="1" s="1"/>
  <c r="J65" i="52"/>
  <c r="J34" i="52"/>
  <c r="J33" i="52"/>
  <c r="J44" i="52"/>
  <c r="M44" i="52" s="1"/>
  <c r="E43" i="1" s="1"/>
  <c r="J38" i="52"/>
  <c r="M38" i="52" s="1"/>
  <c r="E37" i="1" s="1"/>
  <c r="J55" i="52"/>
  <c r="M55" i="52" s="1"/>
  <c r="W55" i="52" s="1"/>
  <c r="J29" i="52"/>
  <c r="M29" i="52" s="1"/>
  <c r="E28" i="1" s="1"/>
  <c r="J28" i="52"/>
  <c r="M28" i="52" s="1"/>
  <c r="J27" i="52"/>
  <c r="J25" i="52"/>
  <c r="J21" i="52"/>
  <c r="J23" i="52"/>
  <c r="M23" i="52" s="1"/>
  <c r="E22" i="1" s="1"/>
  <c r="J20" i="52"/>
  <c r="M20" i="52" s="1"/>
  <c r="J17" i="52"/>
  <c r="J61" i="52"/>
  <c r="M61" i="52" s="1"/>
  <c r="E60" i="1" s="1"/>
  <c r="J52" i="52"/>
  <c r="M52" i="52" s="1"/>
  <c r="E51" i="1" s="1"/>
  <c r="J57" i="52"/>
  <c r="J70" i="52"/>
  <c r="M70" i="52" s="1"/>
  <c r="E69" i="1" s="1"/>
  <c r="J43" i="52"/>
  <c r="J67" i="52"/>
  <c r="M67" i="52" s="1"/>
  <c r="E66" i="1" s="1"/>
  <c r="J48" i="52"/>
  <c r="J42" i="52" s="1"/>
  <c r="J9" i="52" s="1"/>
  <c r="J69" i="52"/>
  <c r="J18" i="52"/>
  <c r="M18" i="52" s="1"/>
  <c r="G71" i="52"/>
  <c r="G14" i="52" s="1"/>
  <c r="M34" i="52"/>
  <c r="E33" i="1" s="1"/>
  <c r="G42" i="52"/>
  <c r="G9" i="52" s="1"/>
  <c r="M43" i="52"/>
  <c r="G54" i="52"/>
  <c r="G11" i="52" s="1"/>
  <c r="M25" i="52"/>
  <c r="E24" i="1" s="1"/>
  <c r="G16" i="52"/>
  <c r="G5" i="52" s="1"/>
  <c r="M17" i="52"/>
  <c r="M59" i="52"/>
  <c r="E58" i="1" s="1"/>
  <c r="M65" i="52"/>
  <c r="E64" i="1" s="1"/>
  <c r="G68" i="52"/>
  <c r="G13" i="52" s="1"/>
  <c r="M33" i="52"/>
  <c r="E32" i="1" s="1"/>
  <c r="M21" i="52"/>
  <c r="E20" i="1" s="1"/>
  <c r="D42" i="52"/>
  <c r="D9" i="52" s="1"/>
  <c r="W34" i="52"/>
  <c r="D68" i="52"/>
  <c r="D13" i="52" s="1"/>
  <c r="G26" i="52"/>
  <c r="G6" i="52" s="1"/>
  <c r="M66" i="52"/>
  <c r="W66" i="52" s="1"/>
  <c r="M51" i="52"/>
  <c r="E50" i="1" s="1"/>
  <c r="M35" i="52"/>
  <c r="E34" i="1" s="1"/>
  <c r="M74" i="52"/>
  <c r="M64" i="52"/>
  <c r="E63" i="1" s="1"/>
  <c r="M45" i="52"/>
  <c r="E44" i="1" s="1"/>
  <c r="M32" i="52"/>
  <c r="E31" i="1" s="1"/>
  <c r="G62" i="52"/>
  <c r="G12" i="52" s="1"/>
  <c r="M72" i="52"/>
  <c r="W72" i="52" s="1"/>
  <c r="G36" i="52"/>
  <c r="G8" i="52" s="1"/>
  <c r="M19" i="52"/>
  <c r="E18" i="1" s="1"/>
  <c r="M24" i="52"/>
  <c r="M60" i="52"/>
  <c r="M53" i="52"/>
  <c r="E52" i="1" s="1"/>
  <c r="M40" i="52"/>
  <c r="E39" i="1" s="1"/>
  <c r="M47" i="52"/>
  <c r="E46" i="1" s="1"/>
  <c r="M73" i="52"/>
  <c r="E72" i="1" s="1"/>
  <c r="M46" i="52"/>
  <c r="E45" i="1" s="1"/>
  <c r="M39" i="52"/>
  <c r="E38" i="1" s="1"/>
  <c r="M56" i="52"/>
  <c r="M31" i="52"/>
  <c r="W31" i="52" s="1"/>
  <c r="M50" i="52"/>
  <c r="D62" i="52"/>
  <c r="D12" i="52" s="1"/>
  <c r="D71" i="52"/>
  <c r="D14" i="52" s="1"/>
  <c r="D36" i="52"/>
  <c r="D8" i="52" s="1"/>
  <c r="D49" i="52"/>
  <c r="D10" i="52" s="1"/>
  <c r="J22" i="52"/>
  <c r="M22" i="52" s="1"/>
  <c r="G30" i="52"/>
  <c r="G7" i="52" s="1"/>
  <c r="G53" i="54"/>
  <c r="I66" i="52" s="1"/>
  <c r="H66" i="52"/>
  <c r="G50" i="54"/>
  <c r="I59" i="52" s="1"/>
  <c r="H59" i="52"/>
  <c r="H51" i="52"/>
  <c r="G47" i="54"/>
  <c r="I51" i="52" s="1"/>
  <c r="G45" i="54"/>
  <c r="I40" i="52" s="1"/>
  <c r="H40" i="52"/>
  <c r="G42" i="54"/>
  <c r="I58" i="52" s="1"/>
  <c r="H58" i="52"/>
  <c r="G40" i="54"/>
  <c r="I57" i="52" s="1"/>
  <c r="H57" i="52"/>
  <c r="G37" i="54"/>
  <c r="I73" i="52" s="1"/>
  <c r="H73" i="52"/>
  <c r="H64" i="52"/>
  <c r="G35" i="54"/>
  <c r="I64" i="52" s="1"/>
  <c r="G33" i="54"/>
  <c r="I46" i="52" s="1"/>
  <c r="H46" i="52"/>
  <c r="G30" i="54"/>
  <c r="I33" i="52" s="1"/>
  <c r="H33" i="52"/>
  <c r="G28" i="54"/>
  <c r="I44" i="52" s="1"/>
  <c r="H44" i="52"/>
  <c r="G26" i="54"/>
  <c r="I43" i="52" s="1"/>
  <c r="H43" i="52"/>
  <c r="G24" i="54"/>
  <c r="I38" i="52" s="1"/>
  <c r="H38" i="52"/>
  <c r="G21" i="54"/>
  <c r="I31" i="52" s="1"/>
  <c r="H31" i="52"/>
  <c r="G18" i="54"/>
  <c r="I28" i="52" s="1"/>
  <c r="H28" i="52"/>
  <c r="H50" i="52"/>
  <c r="G15" i="54"/>
  <c r="I50" i="52" s="1"/>
  <c r="G12" i="54"/>
  <c r="I21" i="52" s="1"/>
  <c r="H21" i="52"/>
  <c r="G9" i="54"/>
  <c r="I22" i="52" s="1"/>
  <c r="H22" i="52"/>
  <c r="G7" i="54"/>
  <c r="I18" i="52" s="1"/>
  <c r="G23" i="54"/>
  <c r="I63" i="52" s="1"/>
  <c r="G52" i="54"/>
  <c r="I61" i="52" s="1"/>
  <c r="H61" i="52"/>
  <c r="G48" i="54"/>
  <c r="I52" i="52" s="1"/>
  <c r="H52" i="52"/>
  <c r="G44" i="54"/>
  <c r="I48" i="52" s="1"/>
  <c r="H48" i="52"/>
  <c r="G41" i="54"/>
  <c r="I47" i="52" s="1"/>
  <c r="H47" i="52"/>
  <c r="G38" i="54"/>
  <c r="I65" i="52" s="1"/>
  <c r="H65" i="52"/>
  <c r="G32" i="54"/>
  <c r="I34" i="52" s="1"/>
  <c r="H34" i="52"/>
  <c r="H72" i="52"/>
  <c r="G19" i="54"/>
  <c r="I72" i="52" s="1"/>
  <c r="G16" i="54"/>
  <c r="I27" i="52" s="1"/>
  <c r="H27" i="52"/>
  <c r="G13" i="54"/>
  <c r="I19" i="52" s="1"/>
  <c r="H19" i="52"/>
  <c r="G10" i="54"/>
  <c r="I23" i="52" s="1"/>
  <c r="H23" i="52"/>
  <c r="G8" i="54"/>
  <c r="I20" i="52" s="1"/>
  <c r="H20" i="52"/>
  <c r="G6" i="54"/>
  <c r="I17" i="52" s="1"/>
  <c r="H17" i="52"/>
  <c r="G39" i="54"/>
  <c r="I74" i="52" s="1"/>
  <c r="G54" i="54"/>
  <c r="I67" i="52" s="1"/>
  <c r="H67" i="52"/>
  <c r="H60" i="52"/>
  <c r="G51" i="54"/>
  <c r="I60" i="52" s="1"/>
  <c r="G49" i="54"/>
  <c r="I53" i="52" s="1"/>
  <c r="H53" i="52"/>
  <c r="G46" i="54"/>
  <c r="I41" i="52" s="1"/>
  <c r="H41" i="52"/>
  <c r="H35" i="52"/>
  <c r="G43" i="54"/>
  <c r="I35" i="52" s="1"/>
  <c r="G36" i="54"/>
  <c r="I70" i="52" s="1"/>
  <c r="H70" i="52"/>
  <c r="G34" i="54"/>
  <c r="I69" i="52" s="1"/>
  <c r="H69" i="52"/>
  <c r="H45" i="52"/>
  <c r="G31" i="54"/>
  <c r="I45" i="52" s="1"/>
  <c r="G29" i="54"/>
  <c r="I39" i="52" s="1"/>
  <c r="H39" i="52"/>
  <c r="H32" i="52"/>
  <c r="G27" i="54"/>
  <c r="I32" i="52" s="1"/>
  <c r="G25" i="54"/>
  <c r="I56" i="52" s="1"/>
  <c r="H56" i="52"/>
  <c r="G22" i="54"/>
  <c r="I55" i="52" s="1"/>
  <c r="H55" i="52"/>
  <c r="G20" i="54"/>
  <c r="I29" i="52" s="1"/>
  <c r="H29" i="52"/>
  <c r="G17" i="54"/>
  <c r="I37" i="52" s="1"/>
  <c r="H37" i="52"/>
  <c r="G14" i="54"/>
  <c r="I25" i="52" s="1"/>
  <c r="H25" i="52"/>
  <c r="H24" i="52"/>
  <c r="G11" i="54"/>
  <c r="I24" i="52" s="1"/>
  <c r="D26" i="52"/>
  <c r="D6" i="52" s="1"/>
  <c r="D4" i="54"/>
  <c r="D54" i="54"/>
  <c r="F67" i="52" s="1"/>
  <c r="E67" i="52"/>
  <c r="D53" i="54"/>
  <c r="F66" i="52" s="1"/>
  <c r="E66" i="52"/>
  <c r="D52" i="54"/>
  <c r="F61" i="52" s="1"/>
  <c r="L61" i="52" s="1"/>
  <c r="E61" i="52"/>
  <c r="K61" i="52" s="1"/>
  <c r="D51" i="54"/>
  <c r="F60" i="52" s="1"/>
  <c r="E60" i="52"/>
  <c r="K60" i="52" s="1"/>
  <c r="D50" i="54"/>
  <c r="F59" i="52" s="1"/>
  <c r="E59" i="52"/>
  <c r="D49" i="54"/>
  <c r="F53" i="52" s="1"/>
  <c r="E53" i="52"/>
  <c r="D48" i="54"/>
  <c r="F52" i="52" s="1"/>
  <c r="E52" i="52"/>
  <c r="D47" i="54"/>
  <c r="F51" i="52" s="1"/>
  <c r="E51" i="52"/>
  <c r="D46" i="54"/>
  <c r="F41" i="52" s="1"/>
  <c r="E41" i="52"/>
  <c r="D45" i="54"/>
  <c r="F40" i="52" s="1"/>
  <c r="E40" i="52"/>
  <c r="D44" i="54"/>
  <c r="F48" i="52" s="1"/>
  <c r="E48" i="52"/>
  <c r="D43" i="54"/>
  <c r="F35" i="52" s="1"/>
  <c r="L35" i="52" s="1"/>
  <c r="E35" i="52"/>
  <c r="D42" i="54"/>
  <c r="F58" i="52" s="1"/>
  <c r="E58" i="52"/>
  <c r="D41" i="54"/>
  <c r="F47" i="52" s="1"/>
  <c r="E47" i="52"/>
  <c r="D40" i="54"/>
  <c r="F57" i="52" s="1"/>
  <c r="E57" i="52"/>
  <c r="D39" i="54"/>
  <c r="F74" i="52" s="1"/>
  <c r="E74" i="52"/>
  <c r="K74" i="52" s="1"/>
  <c r="R74" i="52" s="1"/>
  <c r="D38" i="54"/>
  <c r="F65" i="52" s="1"/>
  <c r="E65" i="52"/>
  <c r="D37" i="54"/>
  <c r="F73" i="52" s="1"/>
  <c r="E73" i="52"/>
  <c r="D36" i="54"/>
  <c r="F70" i="52" s="1"/>
  <c r="E70" i="52"/>
  <c r="D35" i="54"/>
  <c r="F64" i="52" s="1"/>
  <c r="E64" i="52"/>
  <c r="D34" i="54"/>
  <c r="F69" i="52" s="1"/>
  <c r="E69" i="52"/>
  <c r="D33" i="54"/>
  <c r="F46" i="52" s="1"/>
  <c r="E46" i="52"/>
  <c r="D32" i="54"/>
  <c r="F34" i="52" s="1"/>
  <c r="E34" i="52"/>
  <c r="D31" i="54"/>
  <c r="F45" i="52" s="1"/>
  <c r="E45" i="52"/>
  <c r="D30" i="54"/>
  <c r="F33" i="52" s="1"/>
  <c r="E33" i="52"/>
  <c r="D29" i="54"/>
  <c r="F39" i="52" s="1"/>
  <c r="E39" i="52"/>
  <c r="D28" i="54"/>
  <c r="F44" i="52" s="1"/>
  <c r="E44" i="52"/>
  <c r="D27" i="54"/>
  <c r="F32" i="52" s="1"/>
  <c r="E32" i="52"/>
  <c r="K32" i="52" s="1"/>
  <c r="D26" i="54"/>
  <c r="F43" i="52" s="1"/>
  <c r="E43" i="52"/>
  <c r="D25" i="54"/>
  <c r="F56" i="52" s="1"/>
  <c r="E56" i="52"/>
  <c r="D24" i="54"/>
  <c r="F38" i="52" s="1"/>
  <c r="E38" i="52"/>
  <c r="D23" i="54"/>
  <c r="F63" i="52" s="1"/>
  <c r="E63" i="52"/>
  <c r="D22" i="54"/>
  <c r="F55" i="52" s="1"/>
  <c r="E55" i="52"/>
  <c r="D21" i="54"/>
  <c r="F31" i="52" s="1"/>
  <c r="E31" i="52"/>
  <c r="D20" i="54"/>
  <c r="F29" i="52" s="1"/>
  <c r="E29" i="52"/>
  <c r="D19" i="54"/>
  <c r="F72" i="52" s="1"/>
  <c r="E72" i="52"/>
  <c r="D18" i="54"/>
  <c r="F28" i="52" s="1"/>
  <c r="E28" i="52"/>
  <c r="D17" i="54"/>
  <c r="F37" i="52" s="1"/>
  <c r="E37" i="52"/>
  <c r="D16" i="54"/>
  <c r="F27" i="52" s="1"/>
  <c r="E27" i="52"/>
  <c r="D15" i="54"/>
  <c r="F50" i="52" s="1"/>
  <c r="E50" i="52"/>
  <c r="D14" i="54"/>
  <c r="F25" i="52" s="1"/>
  <c r="E25" i="52"/>
  <c r="D13" i="54"/>
  <c r="F19" i="52" s="1"/>
  <c r="E19" i="52"/>
  <c r="D12" i="54"/>
  <c r="F21" i="52" s="1"/>
  <c r="E21" i="52"/>
  <c r="D11" i="54"/>
  <c r="F24" i="52" s="1"/>
  <c r="E24" i="52"/>
  <c r="D10" i="54"/>
  <c r="F23" i="52" s="1"/>
  <c r="E23" i="52"/>
  <c r="D9" i="54"/>
  <c r="F22" i="52" s="1"/>
  <c r="E22" i="52"/>
  <c r="D8" i="54"/>
  <c r="F20" i="52" s="1"/>
  <c r="E20" i="52"/>
  <c r="D7" i="54"/>
  <c r="F18" i="52" s="1"/>
  <c r="E18" i="52"/>
  <c r="K18" i="52" s="1"/>
  <c r="R18" i="52" s="1"/>
  <c r="D6" i="54"/>
  <c r="F17" i="52" s="1"/>
  <c r="E17" i="52"/>
  <c r="D30" i="52"/>
  <c r="D7" i="52" s="1"/>
  <c r="D54" i="52"/>
  <c r="D11" i="52" s="1"/>
  <c r="J37" i="52"/>
  <c r="M37" i="52" s="1"/>
  <c r="J63" i="52"/>
  <c r="M63" i="52" s="1"/>
  <c r="E62" i="1" s="1"/>
  <c r="D16" i="52"/>
  <c r="D5" i="52" s="1"/>
  <c r="J71" i="52"/>
  <c r="J14" i="52" s="1"/>
  <c r="J30" i="52"/>
  <c r="J7" i="52" s="1"/>
  <c r="D11" i="56"/>
  <c r="E11" i="56"/>
  <c r="D12" i="56"/>
  <c r="E12" i="56"/>
  <c r="D13" i="56"/>
  <c r="E13" i="56"/>
  <c r="D14" i="56"/>
  <c r="E14" i="56"/>
  <c r="D15" i="56"/>
  <c r="E15" i="56"/>
  <c r="D16" i="56"/>
  <c r="E16" i="56"/>
  <c r="D17" i="56"/>
  <c r="E17" i="56"/>
  <c r="D18" i="56"/>
  <c r="E18" i="56"/>
  <c r="D19" i="56"/>
  <c r="E19" i="56"/>
  <c r="D20" i="56"/>
  <c r="E20" i="56"/>
  <c r="D21" i="56"/>
  <c r="E21" i="56"/>
  <c r="D22" i="56"/>
  <c r="E22" i="56"/>
  <c r="D23" i="56"/>
  <c r="E23" i="56"/>
  <c r="D24" i="56"/>
  <c r="E24" i="56"/>
  <c r="D25" i="56"/>
  <c r="E25" i="56"/>
  <c r="D26" i="56"/>
  <c r="E26" i="56"/>
  <c r="D27" i="56"/>
  <c r="E27" i="56"/>
  <c r="D28" i="56"/>
  <c r="E28" i="56"/>
  <c r="D29" i="56"/>
  <c r="E29" i="56"/>
  <c r="D30" i="56"/>
  <c r="E30" i="56"/>
  <c r="D31" i="56"/>
  <c r="E31" i="56"/>
  <c r="D32" i="56"/>
  <c r="E32" i="56"/>
  <c r="D33" i="56"/>
  <c r="E33" i="56"/>
  <c r="D34" i="56"/>
  <c r="E34" i="56"/>
  <c r="D35" i="56"/>
  <c r="E35" i="56"/>
  <c r="D36" i="56"/>
  <c r="E36" i="56"/>
  <c r="D37" i="56"/>
  <c r="E37" i="56"/>
  <c r="D38" i="56"/>
  <c r="E38" i="56"/>
  <c r="D39" i="56"/>
  <c r="E39" i="56"/>
  <c r="D40" i="56"/>
  <c r="E40" i="56"/>
  <c r="D41" i="56"/>
  <c r="E41" i="56"/>
  <c r="D42" i="56"/>
  <c r="E42" i="56"/>
  <c r="D43" i="56"/>
  <c r="E43" i="56"/>
  <c r="D44" i="56"/>
  <c r="E44" i="56"/>
  <c r="D45" i="56"/>
  <c r="E45" i="56"/>
  <c r="D46" i="56"/>
  <c r="E46" i="56"/>
  <c r="D47" i="56"/>
  <c r="E47" i="56"/>
  <c r="D48" i="56"/>
  <c r="E48" i="56"/>
  <c r="D49" i="56"/>
  <c r="E49" i="56"/>
  <c r="D50" i="56"/>
  <c r="E50" i="56"/>
  <c r="D51" i="56"/>
  <c r="E51" i="56"/>
  <c r="D52" i="56"/>
  <c r="E52" i="56"/>
  <c r="D53" i="56"/>
  <c r="E53" i="56"/>
  <c r="D54" i="56"/>
  <c r="E54" i="56"/>
  <c r="D55" i="56"/>
  <c r="E55" i="56"/>
  <c r="D56" i="56"/>
  <c r="E56" i="56"/>
  <c r="D57" i="56"/>
  <c r="E57" i="56"/>
  <c r="D58" i="56"/>
  <c r="E58" i="56"/>
  <c r="D59" i="56"/>
  <c r="E59" i="56"/>
  <c r="D60" i="56"/>
  <c r="E60" i="56"/>
  <c r="E10" i="56"/>
  <c r="D10" i="56"/>
  <c r="L47" i="52" l="1"/>
  <c r="V47" i="52" s="1"/>
  <c r="Y47" i="52" s="1"/>
  <c r="J68" i="52"/>
  <c r="J13" i="52" s="1"/>
  <c r="M69" i="52"/>
  <c r="W69" i="52" s="1"/>
  <c r="G4" i="52"/>
  <c r="J49" i="52"/>
  <c r="J10" i="52" s="1"/>
  <c r="W52" i="52"/>
  <c r="L21" i="52"/>
  <c r="L38" i="52"/>
  <c r="V38" i="52" s="1"/>
  <c r="Y38" i="52" s="1"/>
  <c r="W65" i="52"/>
  <c r="J54" i="52"/>
  <c r="J11" i="52" s="1"/>
  <c r="J26" i="52"/>
  <c r="J6" i="52" s="1"/>
  <c r="M27" i="52"/>
  <c r="E26" i="1" s="1"/>
  <c r="M57" i="52"/>
  <c r="E56" i="1" s="1"/>
  <c r="M48" i="52"/>
  <c r="E47" i="1" s="1"/>
  <c r="L22" i="52"/>
  <c r="L56" i="52"/>
  <c r="V56" i="52" s="1"/>
  <c r="Y56" i="52" s="1"/>
  <c r="L73" i="52"/>
  <c r="V73" i="52" s="1"/>
  <c r="Y73" i="52" s="1"/>
  <c r="L40" i="52"/>
  <c r="V40" i="52" s="1"/>
  <c r="Y40" i="52" s="1"/>
  <c r="W44" i="52"/>
  <c r="L25" i="52"/>
  <c r="V25" i="52" s="1"/>
  <c r="Y25" i="52" s="1"/>
  <c r="L28" i="52"/>
  <c r="V28" i="52" s="1"/>
  <c r="Y28" i="52" s="1"/>
  <c r="L18" i="52"/>
  <c r="V18" i="52" s="1"/>
  <c r="Y18" i="52" s="1"/>
  <c r="L32" i="52"/>
  <c r="L51" i="52"/>
  <c r="L60" i="52"/>
  <c r="V60" i="52" s="1"/>
  <c r="Y60" i="52" s="1"/>
  <c r="K20" i="52"/>
  <c r="R20" i="52" s="1"/>
  <c r="K44" i="52"/>
  <c r="R44" i="52" s="1"/>
  <c r="X44" i="52" s="1"/>
  <c r="K70" i="52"/>
  <c r="R70" i="52" s="1"/>
  <c r="AI69" i="1" s="1"/>
  <c r="K48" i="52"/>
  <c r="R48" i="52" s="1"/>
  <c r="AI47" i="1" s="1"/>
  <c r="J16" i="52"/>
  <c r="J5" i="52" s="1"/>
  <c r="L20" i="52"/>
  <c r="L44" i="52"/>
  <c r="V44" i="52" s="1"/>
  <c r="Y44" i="52" s="1"/>
  <c r="L48" i="52"/>
  <c r="V48" i="52" s="1"/>
  <c r="Y48" i="52" s="1"/>
  <c r="K73" i="52"/>
  <c r="R73" i="52" s="1"/>
  <c r="W33" i="52"/>
  <c r="K28" i="52"/>
  <c r="K21" i="52"/>
  <c r="R21" i="52" s="1"/>
  <c r="K38" i="52"/>
  <c r="R38" i="52" s="1"/>
  <c r="X38" i="52" s="1"/>
  <c r="W46" i="52"/>
  <c r="W64" i="52"/>
  <c r="W23" i="52"/>
  <c r="W41" i="52"/>
  <c r="L53" i="52"/>
  <c r="V53" i="52" s="1"/>
  <c r="Y53" i="52" s="1"/>
  <c r="W53" i="52"/>
  <c r="W70" i="52"/>
  <c r="W25" i="52"/>
  <c r="K19" i="52"/>
  <c r="R19" i="52" s="1"/>
  <c r="K46" i="52"/>
  <c r="R46" i="52" s="1"/>
  <c r="AI45" i="1" s="1"/>
  <c r="K66" i="52"/>
  <c r="R66" i="52" s="1"/>
  <c r="AI65" i="1" s="1"/>
  <c r="J36" i="52"/>
  <c r="J8" i="52" s="1"/>
  <c r="W39" i="52"/>
  <c r="W29" i="52"/>
  <c r="L46" i="52"/>
  <c r="V46" i="52" s="1"/>
  <c r="Y46" i="52" s="1"/>
  <c r="L66" i="52"/>
  <c r="V66" i="52" s="1"/>
  <c r="Y66" i="52" s="1"/>
  <c r="K41" i="52"/>
  <c r="R41" i="52" s="1"/>
  <c r="W19" i="52"/>
  <c r="L19" i="52"/>
  <c r="V19" i="52" s="1"/>
  <c r="Y19" i="52" s="1"/>
  <c r="L58" i="52"/>
  <c r="V58" i="52" s="1"/>
  <c r="L65" i="52"/>
  <c r="K64" i="52"/>
  <c r="R64" i="52" s="1"/>
  <c r="AI63" i="1" s="1"/>
  <c r="K51" i="52"/>
  <c r="W47" i="52"/>
  <c r="W21" i="52"/>
  <c r="L24" i="52"/>
  <c r="L45" i="52"/>
  <c r="V45" i="52" s="1"/>
  <c r="Y45" i="52" s="1"/>
  <c r="L74" i="52"/>
  <c r="X74" i="52"/>
  <c r="AI73" i="1"/>
  <c r="R61" i="52"/>
  <c r="W24" i="52"/>
  <c r="E23" i="1"/>
  <c r="M26" i="52"/>
  <c r="E27" i="1"/>
  <c r="W45" i="52"/>
  <c r="W37" i="52"/>
  <c r="L29" i="52"/>
  <c r="V29" i="52" s="1"/>
  <c r="L34" i="52"/>
  <c r="V34" i="52" s="1"/>
  <c r="L70" i="52"/>
  <c r="L57" i="52"/>
  <c r="L52" i="52"/>
  <c r="V52" i="52" s="1"/>
  <c r="V61" i="52"/>
  <c r="Y61" i="52" s="1"/>
  <c r="V21" i="52"/>
  <c r="Y21" i="52" s="1"/>
  <c r="W73" i="52"/>
  <c r="W57" i="52"/>
  <c r="W40" i="52"/>
  <c r="E54" i="1"/>
  <c r="W51" i="52"/>
  <c r="E36" i="1"/>
  <c r="M36" i="52"/>
  <c r="E16" i="1"/>
  <c r="M16" i="52"/>
  <c r="M5" i="52" s="1"/>
  <c r="E49" i="1"/>
  <c r="M49" i="52"/>
  <c r="E42" i="1"/>
  <c r="AI17" i="1"/>
  <c r="M68" i="52"/>
  <c r="L39" i="52"/>
  <c r="V39" i="52" s="1"/>
  <c r="I16" i="52"/>
  <c r="I5" i="52" s="1"/>
  <c r="K23" i="52"/>
  <c r="R23" i="52" s="1"/>
  <c r="K65" i="52"/>
  <c r="R65" i="52" s="1"/>
  <c r="K58" i="52"/>
  <c r="R58" i="52" s="1"/>
  <c r="I68" i="52"/>
  <c r="I13" i="52" s="1"/>
  <c r="I71" i="52"/>
  <c r="I14" i="52" s="1"/>
  <c r="R28" i="52"/>
  <c r="E30" i="1"/>
  <c r="M30" i="52"/>
  <c r="W60" i="52"/>
  <c r="E59" i="1"/>
  <c r="M71" i="52"/>
  <c r="E71" i="1"/>
  <c r="W61" i="52"/>
  <c r="W20" i="52"/>
  <c r="E19" i="1"/>
  <c r="W35" i="52"/>
  <c r="W38" i="52"/>
  <c r="I49" i="52"/>
  <c r="I10" i="52" s="1"/>
  <c r="W22" i="52"/>
  <c r="E21" i="1"/>
  <c r="W74" i="52"/>
  <c r="E73" i="1"/>
  <c r="H68" i="52"/>
  <c r="H13" i="52" s="1"/>
  <c r="I26" i="52"/>
  <c r="I6" i="52" s="1"/>
  <c r="J62" i="52"/>
  <c r="J12" i="52" s="1"/>
  <c r="L33" i="52"/>
  <c r="V33" i="52" s="1"/>
  <c r="L41" i="52"/>
  <c r="L59" i="52"/>
  <c r="V59" i="52" s="1"/>
  <c r="L67" i="52"/>
  <c r="V67" i="52" s="1"/>
  <c r="Y67" i="52" s="1"/>
  <c r="V32" i="52"/>
  <c r="Y32" i="52" s="1"/>
  <c r="V20" i="52"/>
  <c r="Y20" i="52" s="1"/>
  <c r="H71" i="52"/>
  <c r="H14" i="52" s="1"/>
  <c r="R51" i="52"/>
  <c r="W56" i="52"/>
  <c r="E55" i="1"/>
  <c r="M62" i="52"/>
  <c r="E65" i="1"/>
  <c r="W17" i="52"/>
  <c r="W50" i="52"/>
  <c r="W58" i="52"/>
  <c r="W63" i="52"/>
  <c r="X18" i="52"/>
  <c r="K24" i="52"/>
  <c r="R24" i="52" s="1"/>
  <c r="AI23" i="1" s="1"/>
  <c r="K45" i="52"/>
  <c r="R45" i="52" s="1"/>
  <c r="K35" i="52"/>
  <c r="R35" i="52" s="1"/>
  <c r="R32" i="52"/>
  <c r="X32" i="52" s="1"/>
  <c r="R60" i="52"/>
  <c r="AI59" i="1" s="1"/>
  <c r="W59" i="52"/>
  <c r="W43" i="52"/>
  <c r="W28" i="52"/>
  <c r="D4" i="52"/>
  <c r="L64" i="52"/>
  <c r="V64" i="52" s="1"/>
  <c r="V35" i="52"/>
  <c r="Y35" i="52" s="1"/>
  <c r="H62" i="52"/>
  <c r="H12" i="52" s="1"/>
  <c r="V22" i="52"/>
  <c r="Y22" i="52" s="1"/>
  <c r="W18" i="52"/>
  <c r="E17" i="1"/>
  <c r="W67" i="52"/>
  <c r="W32" i="52"/>
  <c r="F36" i="52"/>
  <c r="F8" i="52" s="1"/>
  <c r="L37" i="52"/>
  <c r="V37" i="52" s="1"/>
  <c r="L63" i="52"/>
  <c r="V63" i="52" s="1"/>
  <c r="F62" i="52"/>
  <c r="F12" i="52" s="1"/>
  <c r="H42" i="52"/>
  <c r="H9" i="52" s="1"/>
  <c r="K17" i="52"/>
  <c r="R17" i="52" s="1"/>
  <c r="E16" i="52"/>
  <c r="E5" i="52" s="1"/>
  <c r="K25" i="52"/>
  <c r="R25" i="52" s="1"/>
  <c r="K27" i="52"/>
  <c r="R27" i="52" s="1"/>
  <c r="E26" i="52"/>
  <c r="E6" i="52" s="1"/>
  <c r="K29" i="52"/>
  <c r="R29" i="52" s="1"/>
  <c r="K55" i="52"/>
  <c r="R55" i="52" s="1"/>
  <c r="E54" i="52"/>
  <c r="E11" i="52" s="1"/>
  <c r="K43" i="52"/>
  <c r="E42" i="52"/>
  <c r="E9" i="52" s="1"/>
  <c r="K33" i="52"/>
  <c r="R33" i="52" s="1"/>
  <c r="K34" i="52"/>
  <c r="R34" i="52" s="1"/>
  <c r="AI33" i="1" s="1"/>
  <c r="E68" i="52"/>
  <c r="E13" i="52" s="1"/>
  <c r="K69" i="52"/>
  <c r="R69" i="52" s="1"/>
  <c r="K57" i="52"/>
  <c r="R57" i="52" s="1"/>
  <c r="K52" i="52"/>
  <c r="R52" i="52" s="1"/>
  <c r="AI51" i="1" s="1"/>
  <c r="K59" i="52"/>
  <c r="R59" i="52" s="1"/>
  <c r="K67" i="52"/>
  <c r="R67" i="52" s="1"/>
  <c r="I62" i="52"/>
  <c r="I12" i="52" s="1"/>
  <c r="H49" i="52"/>
  <c r="H10" i="52" s="1"/>
  <c r="I30" i="52"/>
  <c r="I7" i="52" s="1"/>
  <c r="I42" i="52"/>
  <c r="I9" i="52" s="1"/>
  <c r="L50" i="52"/>
  <c r="V50" i="52" s="1"/>
  <c r="F49" i="52"/>
  <c r="F10" i="52" s="1"/>
  <c r="L31" i="52"/>
  <c r="F30" i="52"/>
  <c r="F7" i="52" s="1"/>
  <c r="F26" i="52"/>
  <c r="F6" i="52" s="1"/>
  <c r="L27" i="52"/>
  <c r="L43" i="52"/>
  <c r="F42" i="52"/>
  <c r="F9" i="52" s="1"/>
  <c r="L69" i="52"/>
  <c r="V69" i="52" s="1"/>
  <c r="F68" i="52"/>
  <c r="F13" i="52" s="1"/>
  <c r="H36" i="52"/>
  <c r="H8" i="52" s="1"/>
  <c r="H54" i="52"/>
  <c r="H11" i="52" s="1"/>
  <c r="L72" i="52"/>
  <c r="V72" i="52" s="1"/>
  <c r="F71" i="52"/>
  <c r="F14" i="52" s="1"/>
  <c r="H30" i="52"/>
  <c r="H7" i="52" s="1"/>
  <c r="F16" i="52"/>
  <c r="F5" i="52" s="1"/>
  <c r="L17" i="52"/>
  <c r="V17" i="52" s="1"/>
  <c r="L23" i="52"/>
  <c r="V23" i="52" s="1"/>
  <c r="Y23" i="52" s="1"/>
  <c r="F54" i="52"/>
  <c r="F11" i="52" s="1"/>
  <c r="L55" i="52"/>
  <c r="K22" i="52"/>
  <c r="R22" i="52" s="1"/>
  <c r="E49" i="52"/>
  <c r="E10" i="52" s="1"/>
  <c r="K50" i="52"/>
  <c r="K37" i="52"/>
  <c r="R37" i="52" s="1"/>
  <c r="E36" i="52"/>
  <c r="E8" i="52" s="1"/>
  <c r="E71" i="52"/>
  <c r="E14" i="52" s="1"/>
  <c r="K72" i="52"/>
  <c r="E30" i="52"/>
  <c r="E7" i="52" s="1"/>
  <c r="K31" i="52"/>
  <c r="K63" i="52"/>
  <c r="R63" i="52" s="1"/>
  <c r="E62" i="52"/>
  <c r="E12" i="52" s="1"/>
  <c r="K56" i="52"/>
  <c r="R56" i="52" s="1"/>
  <c r="K39" i="52"/>
  <c r="R39" i="52" s="1"/>
  <c r="K47" i="52"/>
  <c r="R47" i="52" s="1"/>
  <c r="K40" i="52"/>
  <c r="R40" i="52" s="1"/>
  <c r="AI39" i="1" s="1"/>
  <c r="K53" i="52"/>
  <c r="R53" i="52" s="1"/>
  <c r="I36" i="52"/>
  <c r="I8" i="52" s="1"/>
  <c r="I54" i="52"/>
  <c r="I11" i="52" s="1"/>
  <c r="H16" i="52"/>
  <c r="H5" i="52" s="1"/>
  <c r="H26" i="52"/>
  <c r="H6" i="52" s="1"/>
  <c r="G11" i="56"/>
  <c r="G12" i="56"/>
  <c r="G13" i="56"/>
  <c r="G14" i="56"/>
  <c r="G15" i="56"/>
  <c r="G16" i="56"/>
  <c r="G17" i="56"/>
  <c r="G18" i="56"/>
  <c r="G19" i="56"/>
  <c r="G20" i="56"/>
  <c r="G21" i="56"/>
  <c r="G22" i="56"/>
  <c r="G23" i="56"/>
  <c r="G24" i="56"/>
  <c r="G25" i="56"/>
  <c r="G26" i="56"/>
  <c r="G27" i="56"/>
  <c r="G28" i="56"/>
  <c r="G29" i="56"/>
  <c r="G30" i="56"/>
  <c r="G31" i="56"/>
  <c r="G32" i="56"/>
  <c r="G33" i="56"/>
  <c r="G34" i="56"/>
  <c r="G35" i="56"/>
  <c r="G36" i="56"/>
  <c r="G37" i="56"/>
  <c r="G38" i="56"/>
  <c r="G39" i="56"/>
  <c r="G40" i="56"/>
  <c r="G41" i="56"/>
  <c r="G42" i="56"/>
  <c r="G43" i="56"/>
  <c r="G44" i="56"/>
  <c r="G45" i="56"/>
  <c r="G46" i="56"/>
  <c r="G47" i="56"/>
  <c r="G48" i="56"/>
  <c r="G49" i="56"/>
  <c r="G50" i="56"/>
  <c r="G51" i="56"/>
  <c r="G52" i="56"/>
  <c r="G53" i="56"/>
  <c r="G54" i="56"/>
  <c r="G55" i="56"/>
  <c r="G56" i="56"/>
  <c r="G57" i="56"/>
  <c r="G58" i="56"/>
  <c r="G59" i="56"/>
  <c r="G60" i="56"/>
  <c r="G10" i="56"/>
  <c r="H11" i="56"/>
  <c r="I11" i="56"/>
  <c r="H12" i="56"/>
  <c r="I12" i="56"/>
  <c r="H13" i="56"/>
  <c r="I13" i="56"/>
  <c r="H14" i="56"/>
  <c r="I14" i="56"/>
  <c r="H15" i="56"/>
  <c r="I15" i="56"/>
  <c r="H16" i="56"/>
  <c r="I16" i="56"/>
  <c r="H17" i="56"/>
  <c r="I17" i="56"/>
  <c r="H18" i="56"/>
  <c r="I18" i="56"/>
  <c r="H19" i="56"/>
  <c r="I19" i="56"/>
  <c r="H20" i="56"/>
  <c r="I20" i="56"/>
  <c r="H21" i="56"/>
  <c r="I21" i="56"/>
  <c r="H22" i="56"/>
  <c r="I22" i="56"/>
  <c r="H23" i="56"/>
  <c r="I23" i="56"/>
  <c r="H24" i="56"/>
  <c r="I24" i="56"/>
  <c r="H25" i="56"/>
  <c r="I25" i="56"/>
  <c r="H26" i="56"/>
  <c r="I26" i="56"/>
  <c r="H27" i="56"/>
  <c r="I27" i="56"/>
  <c r="H28" i="56"/>
  <c r="I28" i="56"/>
  <c r="H29" i="56"/>
  <c r="I29" i="56"/>
  <c r="H30" i="56"/>
  <c r="I30" i="56"/>
  <c r="H31" i="56"/>
  <c r="I31" i="56"/>
  <c r="H32" i="56"/>
  <c r="I32" i="56"/>
  <c r="H33" i="56"/>
  <c r="I33" i="56"/>
  <c r="H34" i="56"/>
  <c r="I34" i="56"/>
  <c r="H35" i="56"/>
  <c r="I35" i="56"/>
  <c r="H36" i="56"/>
  <c r="I36" i="56"/>
  <c r="H37" i="56"/>
  <c r="I37" i="56"/>
  <c r="H38" i="56"/>
  <c r="I38" i="56"/>
  <c r="H39" i="56"/>
  <c r="I39" i="56"/>
  <c r="H40" i="56"/>
  <c r="I40" i="56"/>
  <c r="H41" i="56"/>
  <c r="I41" i="56"/>
  <c r="H42" i="56"/>
  <c r="I42" i="56"/>
  <c r="H43" i="56"/>
  <c r="I43" i="56"/>
  <c r="H44" i="56"/>
  <c r="I44" i="56"/>
  <c r="H45" i="56"/>
  <c r="I45" i="56"/>
  <c r="H46" i="56"/>
  <c r="I46" i="56"/>
  <c r="H47" i="56"/>
  <c r="I47" i="56"/>
  <c r="H48" i="56"/>
  <c r="I48" i="56"/>
  <c r="H49" i="56"/>
  <c r="I49" i="56"/>
  <c r="H50" i="56"/>
  <c r="I50" i="56"/>
  <c r="H51" i="56"/>
  <c r="I51" i="56"/>
  <c r="H52" i="56"/>
  <c r="I52" i="56"/>
  <c r="H53" i="56"/>
  <c r="I53" i="56"/>
  <c r="H54" i="56"/>
  <c r="I54" i="56"/>
  <c r="H55" i="56"/>
  <c r="I55" i="56"/>
  <c r="H56" i="56"/>
  <c r="I56" i="56"/>
  <c r="H57" i="56"/>
  <c r="I57" i="56"/>
  <c r="H58" i="56"/>
  <c r="I58" i="56"/>
  <c r="H59" i="56"/>
  <c r="I59" i="56"/>
  <c r="H60" i="56"/>
  <c r="I60" i="56"/>
  <c r="I10" i="56"/>
  <c r="H10" i="56"/>
  <c r="F15" i="56"/>
  <c r="F16" i="56"/>
  <c r="F17" i="56"/>
  <c r="F18" i="56"/>
  <c r="F19" i="56"/>
  <c r="F20" i="56"/>
  <c r="F21" i="56"/>
  <c r="F22" i="56"/>
  <c r="F23" i="56"/>
  <c r="F24" i="56"/>
  <c r="F25" i="56"/>
  <c r="F26" i="56"/>
  <c r="F27" i="56"/>
  <c r="F28" i="56"/>
  <c r="F29" i="56"/>
  <c r="F30" i="56"/>
  <c r="F31" i="56"/>
  <c r="F32" i="56"/>
  <c r="F33" i="56"/>
  <c r="F34" i="56"/>
  <c r="F35" i="56"/>
  <c r="F36" i="56"/>
  <c r="F37" i="56"/>
  <c r="F38" i="56"/>
  <c r="F39" i="56"/>
  <c r="F40" i="56"/>
  <c r="F41" i="56"/>
  <c r="F42" i="56"/>
  <c r="F43" i="56"/>
  <c r="F44" i="56"/>
  <c r="F45" i="56"/>
  <c r="F46" i="56"/>
  <c r="F47" i="56"/>
  <c r="F48" i="56"/>
  <c r="F49" i="56"/>
  <c r="F50" i="56"/>
  <c r="F51" i="56"/>
  <c r="F52" i="56"/>
  <c r="F53" i="56"/>
  <c r="F54" i="56"/>
  <c r="F55" i="56"/>
  <c r="F56" i="56"/>
  <c r="F57" i="56"/>
  <c r="F58" i="56"/>
  <c r="F59" i="56"/>
  <c r="F60" i="56"/>
  <c r="F11" i="56"/>
  <c r="F12" i="56"/>
  <c r="F13" i="56"/>
  <c r="F14" i="56"/>
  <c r="F10" i="56"/>
  <c r="W48" i="52" l="1"/>
  <c r="M54" i="52"/>
  <c r="M42" i="52"/>
  <c r="E68" i="1"/>
  <c r="W68" i="52"/>
  <c r="W13" i="52" s="1"/>
  <c r="V51" i="52"/>
  <c r="Y51" i="52" s="1"/>
  <c r="K71" i="52"/>
  <c r="K14" i="52" s="1"/>
  <c r="W27" i="52"/>
  <c r="W26" i="52" s="1"/>
  <c r="W6" i="52" s="1"/>
  <c r="W71" i="52"/>
  <c r="W14" i="52" s="1"/>
  <c r="L42" i="52"/>
  <c r="L9" i="52" s="1"/>
  <c r="W49" i="52"/>
  <c r="W10" i="52" s="1"/>
  <c r="X60" i="52"/>
  <c r="V65" i="52"/>
  <c r="V62" i="52" s="1"/>
  <c r="V12" i="52" s="1"/>
  <c r="V74" i="52"/>
  <c r="V71" i="52" s="1"/>
  <c r="V14" i="52" s="1"/>
  <c r="Y58" i="52"/>
  <c r="V24" i="52"/>
  <c r="Y24" i="52" s="1"/>
  <c r="J4" i="52"/>
  <c r="W30" i="52"/>
  <c r="W7" i="52" s="1"/>
  <c r="K30" i="52"/>
  <c r="K7" i="52" s="1"/>
  <c r="X48" i="52"/>
  <c r="X64" i="52"/>
  <c r="X66" i="52"/>
  <c r="V49" i="52"/>
  <c r="V10" i="52" s="1"/>
  <c r="W54" i="52"/>
  <c r="W11" i="52" s="1"/>
  <c r="K68" i="52"/>
  <c r="K13" i="52" s="1"/>
  <c r="L49" i="52"/>
  <c r="L10" i="52" s="1"/>
  <c r="W62" i="52"/>
  <c r="W12" i="52" s="1"/>
  <c r="X46" i="52"/>
  <c r="X33" i="52"/>
  <c r="AI32" i="1"/>
  <c r="X47" i="52"/>
  <c r="AI46" i="1"/>
  <c r="X59" i="52"/>
  <c r="AI58" i="1"/>
  <c r="X58" i="52"/>
  <c r="AI57" i="1"/>
  <c r="X65" i="52"/>
  <c r="AI64" i="1"/>
  <c r="X37" i="52"/>
  <c r="AI36" i="1"/>
  <c r="X57" i="52"/>
  <c r="AI56" i="1"/>
  <c r="X55" i="52"/>
  <c r="AI54" i="1"/>
  <c r="X69" i="52"/>
  <c r="AI68" i="1"/>
  <c r="X29" i="52"/>
  <c r="AI28" i="1"/>
  <c r="X45" i="52"/>
  <c r="AI44" i="1"/>
  <c r="X39" i="52"/>
  <c r="AI38" i="1"/>
  <c r="X17" i="52"/>
  <c r="AI16" i="1"/>
  <c r="R16" i="52"/>
  <c r="R5" i="52" s="1"/>
  <c r="X22" i="52"/>
  <c r="AI21" i="1"/>
  <c r="X53" i="52"/>
  <c r="AI52" i="1"/>
  <c r="X27" i="52"/>
  <c r="AI26" i="1"/>
  <c r="X35" i="52"/>
  <c r="AI34" i="1"/>
  <c r="M7" i="52"/>
  <c r="M10" i="52"/>
  <c r="R31" i="52"/>
  <c r="AI27" i="1"/>
  <c r="M13" i="52"/>
  <c r="M9" i="52"/>
  <c r="V41" i="52"/>
  <c r="Y41" i="52" s="1"/>
  <c r="Y52" i="52"/>
  <c r="L62" i="52"/>
  <c r="L12" i="52" s="1"/>
  <c r="Y63" i="52"/>
  <c r="X25" i="52"/>
  <c r="AI24" i="1"/>
  <c r="AI37" i="1"/>
  <c r="W42" i="52"/>
  <c r="W9" i="52" s="1"/>
  <c r="X63" i="52"/>
  <c r="AI62" i="1"/>
  <c r="I4" i="52"/>
  <c r="X51" i="52"/>
  <c r="AI50" i="1"/>
  <c r="W36" i="52"/>
  <c r="W8" i="52" s="1"/>
  <c r="X34" i="52"/>
  <c r="L36" i="52"/>
  <c r="L8" i="52" s="1"/>
  <c r="Y37" i="52"/>
  <c r="W16" i="52"/>
  <c r="W5" i="52" s="1"/>
  <c r="X40" i="52"/>
  <c r="X23" i="52"/>
  <c r="AI22" i="1"/>
  <c r="X20" i="52"/>
  <c r="AI19" i="1"/>
  <c r="X28" i="52"/>
  <c r="M8" i="52"/>
  <c r="X41" i="52"/>
  <c r="AI40" i="1"/>
  <c r="Y34" i="52"/>
  <c r="M6" i="52"/>
  <c r="X61" i="52"/>
  <c r="AI60" i="1"/>
  <c r="X70" i="52"/>
  <c r="L26" i="52"/>
  <c r="L6" i="52" s="1"/>
  <c r="Y64" i="52"/>
  <c r="X21" i="52"/>
  <c r="AI20" i="1"/>
  <c r="L30" i="52"/>
  <c r="L7" i="52" s="1"/>
  <c r="V31" i="52"/>
  <c r="V30" i="52" s="1"/>
  <c r="V7" i="52" s="1"/>
  <c r="V43" i="52"/>
  <c r="V42" i="52" s="1"/>
  <c r="V9" i="52" s="1"/>
  <c r="X67" i="52"/>
  <c r="AI66" i="1"/>
  <c r="L54" i="52"/>
  <c r="L11" i="52" s="1"/>
  <c r="Y33" i="52"/>
  <c r="L16" i="52"/>
  <c r="L5" i="52" s="1"/>
  <c r="Y17" i="52"/>
  <c r="X52" i="52"/>
  <c r="K42" i="52"/>
  <c r="K9" i="52" s="1"/>
  <c r="V70" i="52"/>
  <c r="V68" i="52" s="1"/>
  <c r="V13" i="52" s="1"/>
  <c r="X24" i="52"/>
  <c r="M12" i="52"/>
  <c r="V27" i="52"/>
  <c r="V26" i="52" s="1"/>
  <c r="V6" i="52" s="1"/>
  <c r="X73" i="52"/>
  <c r="AI72" i="1"/>
  <c r="Y39" i="52"/>
  <c r="V55" i="52"/>
  <c r="R43" i="52"/>
  <c r="M11" i="52"/>
  <c r="X19" i="52"/>
  <c r="AI18" i="1"/>
  <c r="L71" i="52"/>
  <c r="L14" i="52" s="1"/>
  <c r="Y72" i="52"/>
  <c r="V57" i="52"/>
  <c r="Y57" i="52" s="1"/>
  <c r="X56" i="52"/>
  <c r="AI55" i="1"/>
  <c r="L68" i="52"/>
  <c r="L13" i="52" s="1"/>
  <c r="Y69" i="52"/>
  <c r="Y50" i="52"/>
  <c r="AI31" i="1"/>
  <c r="R72" i="52"/>
  <c r="Y59" i="52"/>
  <c r="M14" i="52"/>
  <c r="AI43" i="1"/>
  <c r="R50" i="52"/>
  <c r="X50" i="52" s="1"/>
  <c r="Y29" i="52"/>
  <c r="K16" i="52"/>
  <c r="K5" i="52" s="1"/>
  <c r="K36" i="52"/>
  <c r="K8" i="52" s="1"/>
  <c r="F4" i="52"/>
  <c r="K26" i="52"/>
  <c r="K6" i="52" s="1"/>
  <c r="H4" i="52"/>
  <c r="K49" i="52"/>
  <c r="K10" i="52" s="1"/>
  <c r="K54" i="52"/>
  <c r="K11" i="52" s="1"/>
  <c r="K62" i="52"/>
  <c r="K12" i="52" s="1"/>
  <c r="E4" i="52"/>
  <c r="V16" i="52" l="1"/>
  <c r="V5" i="52" s="1"/>
  <c r="Y65" i="52"/>
  <c r="Y74" i="52"/>
  <c r="Y71" i="52" s="1"/>
  <c r="Y14" i="52" s="1"/>
  <c r="Y16" i="52"/>
  <c r="Y5" i="52" s="1"/>
  <c r="V36" i="52"/>
  <c r="V8" i="52" s="1"/>
  <c r="X49" i="52"/>
  <c r="X10" i="52" s="1"/>
  <c r="Y70" i="52"/>
  <c r="Y68" i="52" s="1"/>
  <c r="Y13" i="52" s="1"/>
  <c r="M4" i="52"/>
  <c r="X16" i="52"/>
  <c r="X5" i="52" s="1"/>
  <c r="Y31" i="52"/>
  <c r="Y30" i="52" s="1"/>
  <c r="Y7" i="52" s="1"/>
  <c r="V54" i="52"/>
  <c r="V11" i="52" s="1"/>
  <c r="V4" i="52" s="1"/>
  <c r="X36" i="52"/>
  <c r="X8" i="52" s="1"/>
  <c r="Y49" i="52"/>
  <c r="Y10" i="52" s="1"/>
  <c r="W4" i="52"/>
  <c r="L4" i="52"/>
  <c r="R8" i="52"/>
  <c r="X26" i="52"/>
  <c r="X6" i="52" s="1"/>
  <c r="X43" i="52"/>
  <c r="X42" i="52" s="1"/>
  <c r="X9" i="52" s="1"/>
  <c r="AI42" i="1"/>
  <c r="Y55" i="52"/>
  <c r="Y54" i="52" s="1"/>
  <c r="Y11" i="52" s="1"/>
  <c r="Y43" i="52"/>
  <c r="Y42" i="52" s="1"/>
  <c r="Y9" i="52" s="1"/>
  <c r="AI49" i="1"/>
  <c r="R12" i="52"/>
  <c r="Y62" i="52"/>
  <c r="Y12" i="52" s="1"/>
  <c r="X68" i="52"/>
  <c r="X13" i="52" s="1"/>
  <c r="X72" i="52"/>
  <c r="X71" i="52" s="1"/>
  <c r="X14" i="52" s="1"/>
  <c r="AI71" i="1"/>
  <c r="Y36" i="52"/>
  <c r="Y8" i="52" s="1"/>
  <c r="R7" i="52"/>
  <c r="R6" i="52"/>
  <c r="R11" i="52"/>
  <c r="R9" i="52"/>
  <c r="X62" i="52"/>
  <c r="X12" i="52" s="1"/>
  <c r="R13" i="52"/>
  <c r="Y27" i="52"/>
  <c r="Y26" i="52" s="1"/>
  <c r="Y6" i="52" s="1"/>
  <c r="X31" i="52"/>
  <c r="X30" i="52" s="1"/>
  <c r="X7" i="52" s="1"/>
  <c r="AI30" i="1"/>
  <c r="X54" i="52"/>
  <c r="X11" i="52" s="1"/>
  <c r="K4" i="52"/>
  <c r="V62" i="45"/>
  <c r="V113" i="45"/>
  <c r="V12" i="45"/>
  <c r="V63" i="45"/>
  <c r="V114" i="45"/>
  <c r="V13" i="45"/>
  <c r="V64" i="45"/>
  <c r="V115" i="45"/>
  <c r="V14" i="45"/>
  <c r="V65" i="45"/>
  <c r="V116" i="45"/>
  <c r="V15" i="45"/>
  <c r="V66" i="45"/>
  <c r="V117" i="45"/>
  <c r="V16" i="45"/>
  <c r="V67" i="45"/>
  <c r="V118" i="45"/>
  <c r="V17" i="45"/>
  <c r="V68" i="45"/>
  <c r="V119" i="45"/>
  <c r="V18" i="45"/>
  <c r="V69" i="45"/>
  <c r="V120" i="45"/>
  <c r="V19" i="45"/>
  <c r="V70" i="45"/>
  <c r="V121" i="45"/>
  <c r="V20" i="45"/>
  <c r="V71" i="45"/>
  <c r="V122" i="45"/>
  <c r="V21" i="45"/>
  <c r="V72" i="45"/>
  <c r="V123" i="45"/>
  <c r="V22" i="45"/>
  <c r="V73" i="45"/>
  <c r="V124" i="45"/>
  <c r="V23" i="45"/>
  <c r="V74" i="45"/>
  <c r="V125" i="45"/>
  <c r="V24" i="45"/>
  <c r="V75" i="45"/>
  <c r="V126" i="45"/>
  <c r="V25" i="45"/>
  <c r="V76" i="45"/>
  <c r="V127" i="45"/>
  <c r="V26" i="45"/>
  <c r="V77" i="45"/>
  <c r="V128" i="45"/>
  <c r="V27" i="45"/>
  <c r="V78" i="45"/>
  <c r="V129" i="45"/>
  <c r="V28" i="45"/>
  <c r="V79" i="45"/>
  <c r="V130" i="45"/>
  <c r="V29" i="45"/>
  <c r="V80" i="45"/>
  <c r="V131" i="45"/>
  <c r="V30" i="45"/>
  <c r="V81" i="45"/>
  <c r="V132" i="45"/>
  <c r="V31" i="45"/>
  <c r="V82" i="45"/>
  <c r="V133" i="45"/>
  <c r="V32" i="45"/>
  <c r="V83" i="45"/>
  <c r="V134" i="45"/>
  <c r="V33" i="45"/>
  <c r="V84" i="45"/>
  <c r="V135" i="45"/>
  <c r="V34" i="45"/>
  <c r="V85" i="45"/>
  <c r="V136" i="45"/>
  <c r="V35" i="45"/>
  <c r="V86" i="45"/>
  <c r="V137" i="45"/>
  <c r="V36" i="45"/>
  <c r="V87" i="45"/>
  <c r="V138" i="45"/>
  <c r="V37" i="45"/>
  <c r="V88" i="45"/>
  <c r="V139" i="45"/>
  <c r="V38" i="45"/>
  <c r="V89" i="45"/>
  <c r="V140" i="45"/>
  <c r="V39" i="45"/>
  <c r="V90" i="45"/>
  <c r="V141" i="45"/>
  <c r="V40" i="45"/>
  <c r="V91" i="45"/>
  <c r="V142" i="45"/>
  <c r="V41" i="45"/>
  <c r="V92" i="45"/>
  <c r="V143" i="45"/>
  <c r="V42" i="45"/>
  <c r="V93" i="45"/>
  <c r="V144" i="45"/>
  <c r="V43" i="45"/>
  <c r="V94" i="45"/>
  <c r="V145" i="45"/>
  <c r="V44" i="45"/>
  <c r="V95" i="45"/>
  <c r="V146" i="45"/>
  <c r="V45" i="45"/>
  <c r="V96" i="45"/>
  <c r="V147" i="45"/>
  <c r="V46" i="45"/>
  <c r="V97" i="45"/>
  <c r="V148" i="45"/>
  <c r="V47" i="45"/>
  <c r="V98" i="45"/>
  <c r="V149" i="45"/>
  <c r="V48" i="45"/>
  <c r="V99" i="45"/>
  <c r="V150" i="45"/>
  <c r="V49" i="45"/>
  <c r="V100" i="45"/>
  <c r="V151" i="45"/>
  <c r="V50" i="45"/>
  <c r="V101" i="45"/>
  <c r="V152" i="45"/>
  <c r="V51" i="45"/>
  <c r="V102" i="45"/>
  <c r="V153" i="45"/>
  <c r="V52" i="45"/>
  <c r="V103" i="45"/>
  <c r="V154" i="45"/>
  <c r="V53" i="45"/>
  <c r="V104" i="45"/>
  <c r="V155" i="45"/>
  <c r="V54" i="45"/>
  <c r="V105" i="45"/>
  <c r="V156" i="45"/>
  <c r="V55" i="45"/>
  <c r="V106" i="45"/>
  <c r="V157" i="45"/>
  <c r="V56" i="45"/>
  <c r="V107" i="45"/>
  <c r="V158" i="45"/>
  <c r="V57" i="45"/>
  <c r="V108" i="45"/>
  <c r="V159" i="45"/>
  <c r="V58" i="45"/>
  <c r="V109" i="45"/>
  <c r="V160" i="45"/>
  <c r="V59" i="45"/>
  <c r="V110" i="45"/>
  <c r="V161" i="45"/>
  <c r="V60" i="45"/>
  <c r="V111" i="45"/>
  <c r="V162" i="45"/>
  <c r="V61" i="45"/>
  <c r="V112" i="45"/>
  <c r="V163" i="45"/>
  <c r="V11" i="45"/>
  <c r="Y4" i="52" l="1"/>
  <c r="X4" i="52"/>
  <c r="R14" i="52"/>
  <c r="R10" i="52"/>
  <c r="AJ71" i="26"/>
  <c r="AK71" i="26"/>
  <c r="AL71" i="26"/>
  <c r="AM71" i="26"/>
  <c r="AN71" i="26"/>
  <c r="AO71" i="26"/>
  <c r="AP71" i="26"/>
  <c r="AQ71" i="26"/>
  <c r="AJ72" i="26"/>
  <c r="AK72" i="26"/>
  <c r="AL72" i="26"/>
  <c r="AM72" i="26"/>
  <c r="AN72" i="26"/>
  <c r="AO72" i="26"/>
  <c r="AP72" i="26"/>
  <c r="AQ72" i="26"/>
  <c r="AJ73" i="26"/>
  <c r="AK73" i="26"/>
  <c r="AL73" i="26"/>
  <c r="AM73" i="26"/>
  <c r="AN73" i="26"/>
  <c r="AO73" i="26"/>
  <c r="AP73" i="26"/>
  <c r="AQ73" i="26"/>
  <c r="AI73" i="26"/>
  <c r="AI72" i="26"/>
  <c r="AI71" i="26"/>
  <c r="AJ68" i="26"/>
  <c r="AK68" i="26"/>
  <c r="AL68" i="26"/>
  <c r="AM68" i="26"/>
  <c r="AN68" i="26"/>
  <c r="AO68" i="26"/>
  <c r="AP68" i="26"/>
  <c r="AQ68" i="26"/>
  <c r="AJ69" i="26"/>
  <c r="AK69" i="26"/>
  <c r="AL69" i="26"/>
  <c r="AM69" i="26"/>
  <c r="AN69" i="26"/>
  <c r="AO69" i="26"/>
  <c r="AP69" i="26"/>
  <c r="AQ69" i="26"/>
  <c r="AI69" i="26"/>
  <c r="AI68" i="26"/>
  <c r="AJ62" i="26"/>
  <c r="AK62" i="26"/>
  <c r="AL62" i="26"/>
  <c r="AM62" i="26"/>
  <c r="AN62" i="26"/>
  <c r="AO62" i="26"/>
  <c r="AP62" i="26"/>
  <c r="AQ62" i="26"/>
  <c r="AJ63" i="26"/>
  <c r="AK63" i="26"/>
  <c r="AL63" i="26"/>
  <c r="AM63" i="26"/>
  <c r="AN63" i="26"/>
  <c r="AO63" i="26"/>
  <c r="AP63" i="26"/>
  <c r="AQ63" i="26"/>
  <c r="AJ64" i="26"/>
  <c r="AK64" i="26"/>
  <c r="AL64" i="26"/>
  <c r="AM64" i="26"/>
  <c r="AN64" i="26"/>
  <c r="AO64" i="26"/>
  <c r="AP64" i="26"/>
  <c r="AQ64" i="26"/>
  <c r="AJ65" i="26"/>
  <c r="AK65" i="26"/>
  <c r="AL65" i="26"/>
  <c r="AM65" i="26"/>
  <c r="AN65" i="26"/>
  <c r="AO65" i="26"/>
  <c r="AP65" i="26"/>
  <c r="AQ65" i="26"/>
  <c r="AJ66" i="26"/>
  <c r="AK66" i="26"/>
  <c r="AL66" i="26"/>
  <c r="AM66" i="26"/>
  <c r="AN66" i="26"/>
  <c r="AO66" i="26"/>
  <c r="AP66" i="26"/>
  <c r="AQ66" i="26"/>
  <c r="AI66" i="26"/>
  <c r="AI65" i="26"/>
  <c r="AI64" i="26"/>
  <c r="AI63" i="26"/>
  <c r="AI62" i="26"/>
  <c r="AJ54" i="26"/>
  <c r="AK54" i="26"/>
  <c r="AL54" i="26"/>
  <c r="AM54" i="26"/>
  <c r="AN54" i="26"/>
  <c r="AO54" i="26"/>
  <c r="AP54" i="26"/>
  <c r="AQ54" i="26"/>
  <c r="AJ55" i="26"/>
  <c r="AK55" i="26"/>
  <c r="AL55" i="26"/>
  <c r="AM55" i="26"/>
  <c r="AN55" i="26"/>
  <c r="AO55" i="26"/>
  <c r="AP55" i="26"/>
  <c r="AQ55" i="26"/>
  <c r="AJ56" i="26"/>
  <c r="AK56" i="26"/>
  <c r="AL56" i="26"/>
  <c r="AM56" i="26"/>
  <c r="AN56" i="26"/>
  <c r="AO56" i="26"/>
  <c r="AP56" i="26"/>
  <c r="AQ56" i="26"/>
  <c r="AJ57" i="26"/>
  <c r="AK57" i="26"/>
  <c r="AL57" i="26"/>
  <c r="AM57" i="26"/>
  <c r="AN57" i="26"/>
  <c r="AO57" i="26"/>
  <c r="AP57" i="26"/>
  <c r="AQ57" i="26"/>
  <c r="AJ58" i="26"/>
  <c r="AK58" i="26"/>
  <c r="AL58" i="26"/>
  <c r="AM58" i="26"/>
  <c r="AN58" i="26"/>
  <c r="AO58" i="26"/>
  <c r="AP58" i="26"/>
  <c r="AQ58" i="26"/>
  <c r="AJ59" i="26"/>
  <c r="AK59" i="26"/>
  <c r="AL59" i="26"/>
  <c r="AM59" i="26"/>
  <c r="AN59" i="26"/>
  <c r="AO59" i="26"/>
  <c r="AP59" i="26"/>
  <c r="AQ59" i="26"/>
  <c r="AJ60" i="26"/>
  <c r="AK60" i="26"/>
  <c r="AL60" i="26"/>
  <c r="AM60" i="26"/>
  <c r="AN60" i="26"/>
  <c r="AO60" i="26"/>
  <c r="AP60" i="26"/>
  <c r="AQ60" i="26"/>
  <c r="AI59" i="26"/>
  <c r="AI60" i="26"/>
  <c r="AI58" i="26"/>
  <c r="AI57" i="26"/>
  <c r="AI56" i="26"/>
  <c r="AI55" i="26"/>
  <c r="AI54" i="26"/>
  <c r="AJ49" i="26"/>
  <c r="AK49" i="26"/>
  <c r="AL49" i="26"/>
  <c r="AM49" i="26"/>
  <c r="AN49" i="26"/>
  <c r="AO49" i="26"/>
  <c r="AP49" i="26"/>
  <c r="AQ49" i="26"/>
  <c r="AJ50" i="26"/>
  <c r="AK50" i="26"/>
  <c r="AL50" i="26"/>
  <c r="AM50" i="26"/>
  <c r="AN50" i="26"/>
  <c r="AO50" i="26"/>
  <c r="AP50" i="26"/>
  <c r="AQ50" i="26"/>
  <c r="AJ51" i="26"/>
  <c r="AK51" i="26"/>
  <c r="AL51" i="26"/>
  <c r="AM51" i="26"/>
  <c r="AN51" i="26"/>
  <c r="AO51" i="26"/>
  <c r="AP51" i="26"/>
  <c r="AQ51" i="26"/>
  <c r="AJ52" i="26"/>
  <c r="AK52" i="26"/>
  <c r="AL52" i="26"/>
  <c r="AM52" i="26"/>
  <c r="AN52" i="26"/>
  <c r="AO52" i="26"/>
  <c r="AP52" i="26"/>
  <c r="AQ52" i="26"/>
  <c r="AI51" i="26"/>
  <c r="AI52" i="26"/>
  <c r="AI50" i="26"/>
  <c r="AI49" i="26"/>
  <c r="AJ42" i="26"/>
  <c r="AK42" i="26"/>
  <c r="AL42" i="26"/>
  <c r="AM42" i="26"/>
  <c r="AN42" i="26"/>
  <c r="AO42" i="26"/>
  <c r="AP42" i="26"/>
  <c r="AQ42" i="26"/>
  <c r="AJ43" i="26"/>
  <c r="AK43" i="26"/>
  <c r="AL43" i="26"/>
  <c r="AM43" i="26"/>
  <c r="AN43" i="26"/>
  <c r="AO43" i="26"/>
  <c r="AP43" i="26"/>
  <c r="AQ43" i="26"/>
  <c r="AJ44" i="26"/>
  <c r="AK44" i="26"/>
  <c r="AL44" i="26"/>
  <c r="AM44" i="26"/>
  <c r="AN44" i="26"/>
  <c r="AO44" i="26"/>
  <c r="AP44" i="26"/>
  <c r="AQ44" i="26"/>
  <c r="AJ45" i="26"/>
  <c r="AK45" i="26"/>
  <c r="AL45" i="26"/>
  <c r="AM45" i="26"/>
  <c r="AN45" i="26"/>
  <c r="AO45" i="26"/>
  <c r="AP45" i="26"/>
  <c r="AQ45" i="26"/>
  <c r="AJ46" i="26"/>
  <c r="AK46" i="26"/>
  <c r="AL46" i="26"/>
  <c r="AM46" i="26"/>
  <c r="AN46" i="26"/>
  <c r="AO46" i="26"/>
  <c r="AP46" i="26"/>
  <c r="AQ46" i="26"/>
  <c r="AJ47" i="26"/>
  <c r="AK47" i="26"/>
  <c r="AL47" i="26"/>
  <c r="AM47" i="26"/>
  <c r="AN47" i="26"/>
  <c r="AO47" i="26"/>
  <c r="AP47" i="26"/>
  <c r="AQ47" i="26"/>
  <c r="AI47" i="26"/>
  <c r="AI46" i="26"/>
  <c r="AI45" i="26"/>
  <c r="AI44" i="26"/>
  <c r="AI43" i="26"/>
  <c r="AI42" i="26"/>
  <c r="AJ36" i="26"/>
  <c r="AK36" i="26"/>
  <c r="AL36" i="26"/>
  <c r="AM36" i="26"/>
  <c r="AN36" i="26"/>
  <c r="AO36" i="26"/>
  <c r="AP36" i="26"/>
  <c r="AQ36" i="26"/>
  <c r="AJ37" i="26"/>
  <c r="AK37" i="26"/>
  <c r="AL37" i="26"/>
  <c r="AM37" i="26"/>
  <c r="AN37" i="26"/>
  <c r="AO37" i="26"/>
  <c r="AP37" i="26"/>
  <c r="AQ37" i="26"/>
  <c r="AJ38" i="26"/>
  <c r="AK38" i="26"/>
  <c r="AL38" i="26"/>
  <c r="AM38" i="26"/>
  <c r="AN38" i="26"/>
  <c r="AO38" i="26"/>
  <c r="AP38" i="26"/>
  <c r="AQ38" i="26"/>
  <c r="AJ39" i="26"/>
  <c r="AK39" i="26"/>
  <c r="AL39" i="26"/>
  <c r="AM39" i="26"/>
  <c r="AN39" i="26"/>
  <c r="AO39" i="26"/>
  <c r="AP39" i="26"/>
  <c r="AQ39" i="26"/>
  <c r="AJ40" i="26"/>
  <c r="AK40" i="26"/>
  <c r="AL40" i="26"/>
  <c r="AM40" i="26"/>
  <c r="AN40" i="26"/>
  <c r="AO40" i="26"/>
  <c r="AP40" i="26"/>
  <c r="AQ40" i="26"/>
  <c r="AI40" i="26"/>
  <c r="AI39" i="26"/>
  <c r="AI38" i="26"/>
  <c r="AI37" i="26"/>
  <c r="AI36" i="26"/>
  <c r="AJ30" i="26"/>
  <c r="AK30" i="26"/>
  <c r="AL30" i="26"/>
  <c r="AM30" i="26"/>
  <c r="AN30" i="26"/>
  <c r="AO30" i="26"/>
  <c r="AP30" i="26"/>
  <c r="AQ30" i="26"/>
  <c r="AJ31" i="26"/>
  <c r="AK31" i="26"/>
  <c r="AL31" i="26"/>
  <c r="AM31" i="26"/>
  <c r="AN31" i="26"/>
  <c r="AO31" i="26"/>
  <c r="AP31" i="26"/>
  <c r="AQ31" i="26"/>
  <c r="AJ32" i="26"/>
  <c r="AK32" i="26"/>
  <c r="AL32" i="26"/>
  <c r="AM32" i="26"/>
  <c r="AN32" i="26"/>
  <c r="AO32" i="26"/>
  <c r="AP32" i="26"/>
  <c r="AQ32" i="26"/>
  <c r="AJ33" i="26"/>
  <c r="AK33" i="26"/>
  <c r="AL33" i="26"/>
  <c r="AM33" i="26"/>
  <c r="AN33" i="26"/>
  <c r="AO33" i="26"/>
  <c r="AP33" i="26"/>
  <c r="AQ33" i="26"/>
  <c r="AJ34" i="26"/>
  <c r="AK34" i="26"/>
  <c r="AL34" i="26"/>
  <c r="AM34" i="26"/>
  <c r="AN34" i="26"/>
  <c r="AO34" i="26"/>
  <c r="AP34" i="26"/>
  <c r="AQ34" i="26"/>
  <c r="AI34" i="26"/>
  <c r="AI33" i="26"/>
  <c r="AI32" i="26"/>
  <c r="AI31" i="26"/>
  <c r="AI30" i="26"/>
  <c r="AJ26" i="26"/>
  <c r="AK26" i="26"/>
  <c r="AL26" i="26"/>
  <c r="AM26" i="26"/>
  <c r="AN26" i="26"/>
  <c r="AO26" i="26"/>
  <c r="AP26" i="26"/>
  <c r="AQ26" i="26"/>
  <c r="AJ27" i="26"/>
  <c r="AK27" i="26"/>
  <c r="AL27" i="26"/>
  <c r="AM27" i="26"/>
  <c r="AN27" i="26"/>
  <c r="AO27" i="26"/>
  <c r="AP27" i="26"/>
  <c r="AQ27" i="26"/>
  <c r="AJ28" i="26"/>
  <c r="AK28" i="26"/>
  <c r="AL28" i="26"/>
  <c r="AM28" i="26"/>
  <c r="AN28" i="26"/>
  <c r="AO28" i="26"/>
  <c r="AP28" i="26"/>
  <c r="AQ28" i="26"/>
  <c r="AI28" i="26"/>
  <c r="AI27" i="26"/>
  <c r="AI26" i="26"/>
  <c r="AJ15" i="26"/>
  <c r="AK15" i="26"/>
  <c r="AL15" i="26"/>
  <c r="AM15" i="26"/>
  <c r="AN15" i="26"/>
  <c r="AO15" i="26"/>
  <c r="AP15" i="26"/>
  <c r="AQ15" i="26"/>
  <c r="AQ5" i="26" s="1"/>
  <c r="AI15" i="26"/>
  <c r="AF47" i="28"/>
  <c r="AG47" i="28"/>
  <c r="AH47" i="28"/>
  <c r="AF48" i="28"/>
  <c r="AG48" i="28"/>
  <c r="AH48" i="28"/>
  <c r="AE48" i="28"/>
  <c r="AE47" i="28"/>
  <c r="AH11" i="28"/>
  <c r="AG11" i="28"/>
  <c r="AF11" i="28"/>
  <c r="AE11" i="28"/>
  <c r="AF6" i="28"/>
  <c r="AF7" i="28"/>
  <c r="AF8" i="28"/>
  <c r="AF9" i="28"/>
  <c r="AF10" i="28"/>
  <c r="AF12" i="28"/>
  <c r="AG12" i="28" s="1"/>
  <c r="AF13" i="28"/>
  <c r="AF14" i="28"/>
  <c r="AF15" i="28"/>
  <c r="AF16" i="28"/>
  <c r="AF17" i="28"/>
  <c r="AF18" i="28"/>
  <c r="AF19" i="28"/>
  <c r="AF20" i="28"/>
  <c r="AF21" i="28"/>
  <c r="AF22" i="28"/>
  <c r="AF23" i="28"/>
  <c r="AF24" i="28"/>
  <c r="AF25" i="28"/>
  <c r="AF26" i="28"/>
  <c r="AF27" i="28"/>
  <c r="AF28" i="28"/>
  <c r="AF29" i="28"/>
  <c r="AG29" i="28" s="1"/>
  <c r="AF30" i="28"/>
  <c r="AF31" i="28"/>
  <c r="AF32" i="28"/>
  <c r="AF33" i="28"/>
  <c r="AF34" i="28"/>
  <c r="AF35" i="28"/>
  <c r="AF36" i="28"/>
  <c r="AF37" i="28"/>
  <c r="AG37" i="28" s="1"/>
  <c r="AF38" i="28"/>
  <c r="AF39" i="28"/>
  <c r="AF40" i="28"/>
  <c r="AF41" i="28"/>
  <c r="AF42" i="28"/>
  <c r="AF43" i="28"/>
  <c r="AF44" i="28"/>
  <c r="AF45" i="28"/>
  <c r="AG45" i="28" s="1"/>
  <c r="AF46" i="28"/>
  <c r="AF5" i="28"/>
  <c r="AH17" i="1"/>
  <c r="AH18" i="1"/>
  <c r="AH19" i="1"/>
  <c r="AH20" i="1"/>
  <c r="AH21" i="1"/>
  <c r="AH22" i="1"/>
  <c r="AH23" i="1"/>
  <c r="AH24" i="1"/>
  <c r="AH26" i="1"/>
  <c r="AH27" i="1"/>
  <c r="AH28" i="1"/>
  <c r="AH30" i="1"/>
  <c r="AH31" i="1"/>
  <c r="AH32" i="1"/>
  <c r="AH33" i="1"/>
  <c r="AH34" i="1"/>
  <c r="AH36" i="1"/>
  <c r="AH37" i="1"/>
  <c r="AH38" i="1"/>
  <c r="AH39" i="1"/>
  <c r="AH40" i="1"/>
  <c r="AH42" i="1"/>
  <c r="AH43" i="1"/>
  <c r="AH44" i="1"/>
  <c r="AH45" i="1"/>
  <c r="AH46" i="1"/>
  <c r="AH47" i="1"/>
  <c r="AH49" i="1"/>
  <c r="AH50" i="1"/>
  <c r="AH51" i="1"/>
  <c r="AH52" i="1"/>
  <c r="AH54" i="1"/>
  <c r="AH55" i="1"/>
  <c r="AH56" i="1"/>
  <c r="AH57" i="1"/>
  <c r="AH58" i="1"/>
  <c r="AH59" i="1"/>
  <c r="AH60" i="1"/>
  <c r="AH62" i="1"/>
  <c r="AH63" i="1"/>
  <c r="AH64" i="1"/>
  <c r="AH65" i="1"/>
  <c r="AH66" i="1"/>
  <c r="AH68" i="1"/>
  <c r="AH69" i="1"/>
  <c r="AH71" i="1"/>
  <c r="AH72" i="1"/>
  <c r="AH73" i="1"/>
  <c r="AH16" i="1"/>
  <c r="AH4" i="16"/>
  <c r="AH5" i="16"/>
  <c r="AH6" i="16"/>
  <c r="AH7" i="16"/>
  <c r="AH8" i="16"/>
  <c r="AH9" i="16"/>
  <c r="AH45" i="16" s="1"/>
  <c r="AH10" i="16"/>
  <c r="CH32" i="26" s="1"/>
  <c r="BB32" i="15" s="1"/>
  <c r="AH11" i="16"/>
  <c r="CH33" i="26" s="1"/>
  <c r="BB33" i="15" s="1"/>
  <c r="AH12" i="16"/>
  <c r="AH13" i="16"/>
  <c r="AH14" i="16"/>
  <c r="AH15" i="16"/>
  <c r="AH16" i="16"/>
  <c r="AH17" i="16"/>
  <c r="AH18" i="16"/>
  <c r="CH42" i="26" s="1"/>
  <c r="BB42" i="15" s="1"/>
  <c r="AH19" i="16"/>
  <c r="CH43" i="26" s="1"/>
  <c r="BB43" i="15" s="1"/>
  <c r="AH20" i="16"/>
  <c r="AH21" i="16"/>
  <c r="AH22" i="16"/>
  <c r="AH23" i="16"/>
  <c r="AH24" i="16"/>
  <c r="AH25" i="16"/>
  <c r="AH26" i="16"/>
  <c r="AH27" i="16"/>
  <c r="CH51" i="26" s="1"/>
  <c r="BB51" i="15" s="1"/>
  <c r="AH28" i="16"/>
  <c r="AH29" i="16"/>
  <c r="AH30" i="16"/>
  <c r="AH31" i="16"/>
  <c r="AH32" i="16"/>
  <c r="AH33" i="16"/>
  <c r="AH34" i="16"/>
  <c r="CH60" i="26" s="1"/>
  <c r="BB60" i="15" s="1"/>
  <c r="AH35" i="16"/>
  <c r="CH62" i="26" s="1"/>
  <c r="BB62" i="15" s="1"/>
  <c r="AH36" i="16"/>
  <c r="AH37" i="16"/>
  <c r="AH38" i="16"/>
  <c r="AH39" i="16"/>
  <c r="AH40" i="16"/>
  <c r="AH41" i="16"/>
  <c r="AH42" i="16"/>
  <c r="CH71" i="26" s="1"/>
  <c r="BB71" i="15" s="1"/>
  <c r="AH43" i="16"/>
  <c r="CH72" i="26" s="1"/>
  <c r="BB72" i="15" s="1"/>
  <c r="AH44" i="16"/>
  <c r="P5" i="5"/>
  <c r="AG5" i="5" s="1"/>
  <c r="BB26" i="1" s="1"/>
  <c r="P6" i="5"/>
  <c r="P7" i="5"/>
  <c r="AG7" i="5" s="1"/>
  <c r="BB28" i="1" s="1"/>
  <c r="P8" i="5"/>
  <c r="P9" i="5"/>
  <c r="P10" i="5"/>
  <c r="P11" i="5"/>
  <c r="P12" i="5"/>
  <c r="AG12" i="5" s="1"/>
  <c r="BB34" i="1" s="1"/>
  <c r="P13" i="5"/>
  <c r="AG13" i="5" s="1"/>
  <c r="BB36" i="1" s="1"/>
  <c r="P14" i="5"/>
  <c r="P15" i="5"/>
  <c r="AG15" i="5" s="1"/>
  <c r="BB38" i="1" s="1"/>
  <c r="P16" i="5"/>
  <c r="P17" i="5"/>
  <c r="P18" i="5"/>
  <c r="P19" i="5"/>
  <c r="P20" i="5"/>
  <c r="AG20" i="5" s="1"/>
  <c r="BB44" i="1" s="1"/>
  <c r="P21" i="5"/>
  <c r="AG21" i="5" s="1"/>
  <c r="BB45" i="1" s="1"/>
  <c r="P22" i="5"/>
  <c r="P23" i="5"/>
  <c r="AG23" i="5" s="1"/>
  <c r="BB47" i="1" s="1"/>
  <c r="P24" i="5"/>
  <c r="P25" i="5"/>
  <c r="P26" i="5"/>
  <c r="P27" i="5"/>
  <c r="P28" i="5"/>
  <c r="AG28" i="5" s="1"/>
  <c r="BB54" i="1" s="1"/>
  <c r="P29" i="5"/>
  <c r="AG29" i="5" s="1"/>
  <c r="BB55" i="1" s="1"/>
  <c r="P30" i="5"/>
  <c r="P31" i="5"/>
  <c r="AG31" i="5" s="1"/>
  <c r="BB57" i="1" s="1"/>
  <c r="P32" i="5"/>
  <c r="P33" i="5"/>
  <c r="P34" i="5"/>
  <c r="P35" i="5"/>
  <c r="P36" i="5"/>
  <c r="AG36" i="5" s="1"/>
  <c r="BB63" i="1" s="1"/>
  <c r="P37" i="5"/>
  <c r="AG37" i="5" s="1"/>
  <c r="BB64" i="1" s="1"/>
  <c r="P38" i="5"/>
  <c r="P39" i="5"/>
  <c r="AG39" i="5" s="1"/>
  <c r="BB66" i="1" s="1"/>
  <c r="P40" i="5"/>
  <c r="P41" i="5"/>
  <c r="P42" i="5"/>
  <c r="P43" i="5"/>
  <c r="P44" i="5"/>
  <c r="AG44" i="5" s="1"/>
  <c r="BB73" i="1" s="1"/>
  <c r="P45" i="5"/>
  <c r="P4" i="5"/>
  <c r="AG4" i="5"/>
  <c r="AG6" i="5"/>
  <c r="AG8" i="5"/>
  <c r="AG9" i="5"/>
  <c r="BB31" i="1" s="1"/>
  <c r="AG10" i="5"/>
  <c r="AG11" i="5"/>
  <c r="BB33" i="1" s="1"/>
  <c r="AG14" i="5"/>
  <c r="AG16" i="5"/>
  <c r="AG17" i="5"/>
  <c r="BB40" i="1" s="1"/>
  <c r="AG18" i="5"/>
  <c r="AG19" i="5"/>
  <c r="BB43" i="1" s="1"/>
  <c r="AG22" i="5"/>
  <c r="AG24" i="5"/>
  <c r="AG25" i="5"/>
  <c r="BB50" i="1" s="1"/>
  <c r="AG26" i="5"/>
  <c r="AG27" i="5"/>
  <c r="BB52" i="1" s="1"/>
  <c r="AG30" i="5"/>
  <c r="AG32" i="5"/>
  <c r="AG33" i="5"/>
  <c r="BB59" i="1" s="1"/>
  <c r="AG34" i="5"/>
  <c r="AG35" i="5"/>
  <c r="BB62" i="1" s="1"/>
  <c r="AG38" i="5"/>
  <c r="AG40" i="5"/>
  <c r="AG41" i="5"/>
  <c r="BB69" i="1" s="1"/>
  <c r="AG42" i="5"/>
  <c r="AG43" i="5"/>
  <c r="BB72" i="1" s="1"/>
  <c r="AR5" i="4"/>
  <c r="AQ5" i="4" s="1"/>
  <c r="AS5" i="4"/>
  <c r="AR6" i="4"/>
  <c r="AQ6" i="4" s="1"/>
  <c r="AS6" i="4"/>
  <c r="P6" i="16" s="1"/>
  <c r="AR7" i="4"/>
  <c r="AR51" i="4" s="1"/>
  <c r="AS7" i="4"/>
  <c r="AR8" i="4"/>
  <c r="AQ8" i="4" s="1"/>
  <c r="AS8" i="4"/>
  <c r="AR9" i="4"/>
  <c r="AR52" i="4" s="1"/>
  <c r="AS9" i="4"/>
  <c r="P9" i="16" s="1"/>
  <c r="AQ10" i="4"/>
  <c r="AR10" i="4"/>
  <c r="AS10" i="4"/>
  <c r="AQ11" i="4"/>
  <c r="AR11" i="4"/>
  <c r="AS11" i="4"/>
  <c r="AR12" i="4"/>
  <c r="AS12" i="4"/>
  <c r="P12" i="16" s="1"/>
  <c r="AR13" i="4"/>
  <c r="AQ13" i="4" s="1"/>
  <c r="AS13" i="4"/>
  <c r="AR14" i="4"/>
  <c r="AQ14" i="4" s="1"/>
  <c r="AS14" i="4"/>
  <c r="P14" i="16" s="1"/>
  <c r="AR15" i="4"/>
  <c r="AR53" i="4" s="1"/>
  <c r="AS15" i="4"/>
  <c r="AR16" i="4"/>
  <c r="AQ16" i="4" s="1"/>
  <c r="AS16" i="4"/>
  <c r="AR17" i="4"/>
  <c r="AQ17" i="4" s="1"/>
  <c r="AS17" i="4"/>
  <c r="P17" i="16" s="1"/>
  <c r="AQ18" i="4"/>
  <c r="AR18" i="4"/>
  <c r="AS18" i="4"/>
  <c r="AQ19" i="4"/>
  <c r="AR19" i="4"/>
  <c r="AS19" i="4"/>
  <c r="AR20" i="4"/>
  <c r="AR54" i="4" s="1"/>
  <c r="AS20" i="4"/>
  <c r="AS54" i="4" s="1"/>
  <c r="AR21" i="4"/>
  <c r="AQ21" i="4" s="1"/>
  <c r="AS21" i="4"/>
  <c r="AR22" i="4"/>
  <c r="AQ22" i="4" s="1"/>
  <c r="AS22" i="4"/>
  <c r="P22" i="16" s="1"/>
  <c r="AR23" i="4"/>
  <c r="AQ23" i="4" s="1"/>
  <c r="AS23" i="4"/>
  <c r="AR24" i="4"/>
  <c r="AQ24" i="4" s="1"/>
  <c r="AS24" i="4"/>
  <c r="AR25" i="4"/>
  <c r="AQ25" i="4" s="1"/>
  <c r="AS25" i="4"/>
  <c r="P25" i="16" s="1"/>
  <c r="AQ26" i="4"/>
  <c r="AR26" i="4"/>
  <c r="AS26" i="4"/>
  <c r="AQ27" i="4"/>
  <c r="AR27" i="4"/>
  <c r="AS27" i="4"/>
  <c r="AR28" i="4"/>
  <c r="AR56" i="4" s="1"/>
  <c r="AS28" i="4"/>
  <c r="P28" i="16" s="1"/>
  <c r="AR29" i="4"/>
  <c r="AQ29" i="4" s="1"/>
  <c r="AS29" i="4"/>
  <c r="AR30" i="4"/>
  <c r="AQ30" i="4" s="1"/>
  <c r="AS30" i="4"/>
  <c r="P30" i="16" s="1"/>
  <c r="AR31" i="4"/>
  <c r="AQ31" i="4" s="1"/>
  <c r="AS31" i="4"/>
  <c r="AR32" i="4"/>
  <c r="AQ32" i="4" s="1"/>
  <c r="AS32" i="4"/>
  <c r="AR33" i="4"/>
  <c r="AQ33" i="4" s="1"/>
  <c r="AS33" i="4"/>
  <c r="P33" i="16" s="1"/>
  <c r="AQ34" i="4"/>
  <c r="AR34" i="4"/>
  <c r="AS34" i="4"/>
  <c r="AQ35" i="4"/>
  <c r="AR35" i="4"/>
  <c r="AS35" i="4"/>
  <c r="AR36" i="4"/>
  <c r="AR57" i="4" s="1"/>
  <c r="AS36" i="4"/>
  <c r="AS57" i="4" s="1"/>
  <c r="AR37" i="4"/>
  <c r="AQ37" i="4" s="1"/>
  <c r="AS37" i="4"/>
  <c r="AR38" i="4"/>
  <c r="AQ38" i="4" s="1"/>
  <c r="AS38" i="4"/>
  <c r="P38" i="16" s="1"/>
  <c r="AR39" i="4"/>
  <c r="AQ39" i="4" s="1"/>
  <c r="AS39" i="4"/>
  <c r="AR40" i="4"/>
  <c r="AQ40" i="4" s="1"/>
  <c r="AS40" i="4"/>
  <c r="AR41" i="4"/>
  <c r="AQ41" i="4" s="1"/>
  <c r="AS41" i="4"/>
  <c r="P41" i="16" s="1"/>
  <c r="AQ42" i="4"/>
  <c r="AR42" i="4"/>
  <c r="AS42" i="4"/>
  <c r="AQ43" i="4"/>
  <c r="AR43" i="4"/>
  <c r="AS43" i="4"/>
  <c r="AR44" i="4"/>
  <c r="AR59" i="4" s="1"/>
  <c r="AS44" i="4"/>
  <c r="AS59" i="4" s="1"/>
  <c r="AR45" i="4"/>
  <c r="AQ45" i="4" s="1"/>
  <c r="AS45" i="4"/>
  <c r="AS4" i="4"/>
  <c r="AQ4" i="4"/>
  <c r="AR4" i="4"/>
  <c r="AG6" i="28"/>
  <c r="AH6" i="28"/>
  <c r="AG7" i="28"/>
  <c r="AH7" i="28"/>
  <c r="AG8" i="28"/>
  <c r="AH8" i="28"/>
  <c r="AG9" i="28"/>
  <c r="AH9" i="28"/>
  <c r="AG10" i="28"/>
  <c r="AH10" i="28"/>
  <c r="AH12" i="28"/>
  <c r="AH13" i="28"/>
  <c r="AG14" i="28"/>
  <c r="AH14" i="28"/>
  <c r="AG15" i="28"/>
  <c r="AH15" i="28"/>
  <c r="AG16" i="28"/>
  <c r="AH16" i="28"/>
  <c r="AG17" i="28"/>
  <c r="AH17" i="28"/>
  <c r="AG18" i="28"/>
  <c r="AH18" i="28"/>
  <c r="AG19" i="28"/>
  <c r="AH19" i="28"/>
  <c r="AG20" i="28"/>
  <c r="AH20" i="28"/>
  <c r="AH21" i="28"/>
  <c r="AG22" i="28"/>
  <c r="AH22" i="28"/>
  <c r="AG23" i="28"/>
  <c r="AH23" i="28"/>
  <c r="AG24" i="28"/>
  <c r="AH24" i="28"/>
  <c r="AG25" i="28"/>
  <c r="AH25" i="28"/>
  <c r="AG26" i="28"/>
  <c r="AH26" i="28"/>
  <c r="AG27" i="28"/>
  <c r="AH27" i="28"/>
  <c r="AG28" i="28"/>
  <c r="AH28" i="28"/>
  <c r="AH29" i="28"/>
  <c r="AG30" i="28"/>
  <c r="AH30" i="28"/>
  <c r="AG31" i="28"/>
  <c r="AH31" i="28"/>
  <c r="AG32" i="28"/>
  <c r="AH32" i="28"/>
  <c r="AG33" i="28"/>
  <c r="AH33" i="28"/>
  <c r="AG34" i="28"/>
  <c r="AH34" i="28"/>
  <c r="AG35" i="28"/>
  <c r="AH35" i="28"/>
  <c r="AG36" i="28"/>
  <c r="AH36" i="28"/>
  <c r="AH37" i="28"/>
  <c r="AG38" i="28"/>
  <c r="AH38" i="28"/>
  <c r="AG39" i="28"/>
  <c r="AH39" i="28"/>
  <c r="AG40" i="28"/>
  <c r="AH40" i="28"/>
  <c r="AG41" i="28"/>
  <c r="AH41" i="28"/>
  <c r="AG42" i="28"/>
  <c r="AH42" i="28"/>
  <c r="AG43" i="28"/>
  <c r="AH43" i="28"/>
  <c r="AG44" i="28"/>
  <c r="AH44" i="28"/>
  <c r="AH45" i="28"/>
  <c r="AG46" i="28"/>
  <c r="AH46" i="28"/>
  <c r="AE6" i="28"/>
  <c r="AE7" i="28"/>
  <c r="AE8" i="28"/>
  <c r="AE9" i="28"/>
  <c r="AE10" i="28"/>
  <c r="AE12" i="28"/>
  <c r="AE13" i="28"/>
  <c r="AE14" i="28"/>
  <c r="AE15" i="28"/>
  <c r="AE16" i="28"/>
  <c r="AE17" i="28"/>
  <c r="AE18" i="28"/>
  <c r="AE19" i="28"/>
  <c r="AE20" i="28"/>
  <c r="AE21" i="28"/>
  <c r="AE22" i="28"/>
  <c r="AE23" i="28"/>
  <c r="AE24" i="28"/>
  <c r="AE25" i="28"/>
  <c r="AE26" i="28"/>
  <c r="AE27" i="28"/>
  <c r="AE28" i="28"/>
  <c r="AE29" i="28"/>
  <c r="AE30" i="28"/>
  <c r="AE31" i="28"/>
  <c r="AE32" i="28"/>
  <c r="AE33" i="28"/>
  <c r="AE34" i="28"/>
  <c r="AE35" i="28"/>
  <c r="AE36" i="28"/>
  <c r="AE37" i="28"/>
  <c r="AE38" i="28"/>
  <c r="AE39" i="28"/>
  <c r="AE40" i="28"/>
  <c r="AE41" i="28"/>
  <c r="AE42" i="28"/>
  <c r="AE43" i="28"/>
  <c r="AE44" i="28"/>
  <c r="AE45" i="28"/>
  <c r="AE46" i="28"/>
  <c r="AG5" i="28"/>
  <c r="AP74" i="26"/>
  <c r="AE5" i="28"/>
  <c r="AQ74" i="26"/>
  <c r="AO74" i="26"/>
  <c r="AN74" i="26"/>
  <c r="AH5" i="28"/>
  <c r="CH34" i="26"/>
  <c r="BB34" i="15" s="1"/>
  <c r="CH44" i="26"/>
  <c r="BB44" i="15" s="1"/>
  <c r="CH54" i="26"/>
  <c r="BB54" i="15" s="1"/>
  <c r="CH63" i="26"/>
  <c r="BB63" i="15" s="1"/>
  <c r="CH73" i="26"/>
  <c r="BB73" i="15" s="1"/>
  <c r="CH15" i="26"/>
  <c r="AS58" i="4"/>
  <c r="AS55" i="4"/>
  <c r="AR55" i="4"/>
  <c r="AS50" i="4"/>
  <c r="AR50" i="4"/>
  <c r="AQ50" i="4"/>
  <c r="N4" i="16"/>
  <c r="O4" i="16"/>
  <c r="P4" i="16"/>
  <c r="N5" i="16"/>
  <c r="O5" i="16"/>
  <c r="P5" i="16"/>
  <c r="N6" i="16"/>
  <c r="O6" i="16"/>
  <c r="N7" i="16"/>
  <c r="O7" i="16"/>
  <c r="P7" i="16"/>
  <c r="N8" i="16"/>
  <c r="O8" i="16"/>
  <c r="P8" i="16"/>
  <c r="N9" i="16"/>
  <c r="O9" i="16"/>
  <c r="N10" i="16"/>
  <c r="O10" i="16"/>
  <c r="P10" i="16"/>
  <c r="N11" i="16"/>
  <c r="O11" i="16"/>
  <c r="P11" i="16"/>
  <c r="N12" i="16"/>
  <c r="O12" i="16"/>
  <c r="N13" i="16"/>
  <c r="O13" i="16"/>
  <c r="P13" i="16"/>
  <c r="N14" i="16"/>
  <c r="O14" i="16"/>
  <c r="N15" i="16"/>
  <c r="O15" i="16"/>
  <c r="P15" i="16"/>
  <c r="N16" i="16"/>
  <c r="O16" i="16"/>
  <c r="P16" i="16"/>
  <c r="N17" i="16"/>
  <c r="O17" i="16"/>
  <c r="N18" i="16"/>
  <c r="O18" i="16"/>
  <c r="P18" i="16"/>
  <c r="N19" i="16"/>
  <c r="O19" i="16"/>
  <c r="P19" i="16"/>
  <c r="N20" i="16"/>
  <c r="O20" i="16"/>
  <c r="N21" i="16"/>
  <c r="O21" i="16"/>
  <c r="P21" i="16"/>
  <c r="N22" i="16"/>
  <c r="O22" i="16"/>
  <c r="N23" i="16"/>
  <c r="O23" i="16"/>
  <c r="P23" i="16"/>
  <c r="N24" i="16"/>
  <c r="O24" i="16"/>
  <c r="P24" i="16"/>
  <c r="N25" i="16"/>
  <c r="O25" i="16"/>
  <c r="N26" i="16"/>
  <c r="O26" i="16"/>
  <c r="P26" i="16"/>
  <c r="N27" i="16"/>
  <c r="O27" i="16"/>
  <c r="P27" i="16"/>
  <c r="N28" i="16"/>
  <c r="O28" i="16"/>
  <c r="N29" i="16"/>
  <c r="O29" i="16"/>
  <c r="P29" i="16"/>
  <c r="N30" i="16"/>
  <c r="O30" i="16"/>
  <c r="N31" i="16"/>
  <c r="O31" i="16"/>
  <c r="P31" i="16"/>
  <c r="N32" i="16"/>
  <c r="O32" i="16"/>
  <c r="P32" i="16"/>
  <c r="N33" i="16"/>
  <c r="O33" i="16"/>
  <c r="N34" i="16"/>
  <c r="O34" i="16"/>
  <c r="P34" i="16"/>
  <c r="N35" i="16"/>
  <c r="O35" i="16"/>
  <c r="P35" i="16"/>
  <c r="N36" i="16"/>
  <c r="O36" i="16"/>
  <c r="N37" i="16"/>
  <c r="O37" i="16"/>
  <c r="P37" i="16"/>
  <c r="N38" i="16"/>
  <c r="O38" i="16"/>
  <c r="N39" i="16"/>
  <c r="O39" i="16"/>
  <c r="P39" i="16"/>
  <c r="N40" i="16"/>
  <c r="O40" i="16"/>
  <c r="P40" i="16"/>
  <c r="N41" i="16"/>
  <c r="O41" i="16"/>
  <c r="N42" i="16"/>
  <c r="O42" i="16"/>
  <c r="P42" i="16"/>
  <c r="N43" i="16"/>
  <c r="O43" i="16"/>
  <c r="P43" i="16"/>
  <c r="N44" i="16"/>
  <c r="O44" i="16"/>
  <c r="M4" i="16"/>
  <c r="M5" i="16"/>
  <c r="M6" i="16"/>
  <c r="M7" i="16"/>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BB71" i="1"/>
  <c r="BB68" i="1"/>
  <c r="BB65" i="1"/>
  <c r="BB56" i="1"/>
  <c r="BB58" i="1"/>
  <c r="BB60" i="1"/>
  <c r="BB51" i="1"/>
  <c r="BB49" i="1"/>
  <c r="BB46" i="1"/>
  <c r="BB42" i="1"/>
  <c r="BB37" i="1"/>
  <c r="BB39" i="1"/>
  <c r="BB32" i="1"/>
  <c r="BB30" i="1"/>
  <c r="BB27" i="1"/>
  <c r="BB5" i="1"/>
  <c r="AV72" i="1"/>
  <c r="AV73" i="1"/>
  <c r="AV71" i="1"/>
  <c r="AV69" i="1"/>
  <c r="AV68" i="1"/>
  <c r="AV63" i="1"/>
  <c r="AV64" i="1"/>
  <c r="AV65" i="1"/>
  <c r="AV66" i="1"/>
  <c r="AV62" i="1"/>
  <c r="AV55" i="1"/>
  <c r="AV56" i="1"/>
  <c r="AV57" i="1"/>
  <c r="AV58" i="1"/>
  <c r="AV59" i="1"/>
  <c r="AV60" i="1"/>
  <c r="AV54" i="1"/>
  <c r="AV50" i="1"/>
  <c r="AV51" i="1"/>
  <c r="AV52" i="1"/>
  <c r="AV49" i="1"/>
  <c r="AV43" i="1"/>
  <c r="AV44" i="1"/>
  <c r="AV45" i="1"/>
  <c r="AV46" i="1"/>
  <c r="AV47" i="1"/>
  <c r="AV42" i="1"/>
  <c r="AV37" i="1"/>
  <c r="AV38" i="1"/>
  <c r="AV39" i="1"/>
  <c r="AV40" i="1"/>
  <c r="AV36" i="1"/>
  <c r="AV31" i="1"/>
  <c r="AV32" i="1"/>
  <c r="AV33" i="1"/>
  <c r="AV34" i="1"/>
  <c r="AV30" i="1"/>
  <c r="AV27" i="1"/>
  <c r="AV28" i="1"/>
  <c r="AV26" i="1"/>
  <c r="AP72" i="1"/>
  <c r="AP73" i="1"/>
  <c r="AP71" i="1"/>
  <c r="AP69" i="1"/>
  <c r="AP68" i="1"/>
  <c r="AP63" i="1"/>
  <c r="AP64" i="1"/>
  <c r="AP65" i="1"/>
  <c r="AP66" i="1"/>
  <c r="AP62" i="1"/>
  <c r="AP55" i="1"/>
  <c r="AP56" i="1"/>
  <c r="AP57" i="1"/>
  <c r="AP58" i="1"/>
  <c r="AP59" i="1"/>
  <c r="AP60" i="1"/>
  <c r="AP54" i="1"/>
  <c r="AP50" i="1"/>
  <c r="AP51" i="1"/>
  <c r="AP52" i="1"/>
  <c r="AP49" i="1"/>
  <c r="AP43" i="1"/>
  <c r="AP44" i="1"/>
  <c r="AP45" i="1"/>
  <c r="AP46" i="1"/>
  <c r="AP47" i="1"/>
  <c r="AP42" i="1"/>
  <c r="AP37" i="1"/>
  <c r="AP38" i="1"/>
  <c r="AP39" i="1"/>
  <c r="AP40" i="1"/>
  <c r="AP36" i="1"/>
  <c r="AP31" i="1"/>
  <c r="AP32" i="1"/>
  <c r="AP33" i="1"/>
  <c r="AP34" i="1"/>
  <c r="AP30" i="1"/>
  <c r="AP27" i="1"/>
  <c r="AP28" i="1"/>
  <c r="AP26" i="1"/>
  <c r="AJ72" i="1"/>
  <c r="AJ73" i="1"/>
  <c r="AJ71" i="1"/>
  <c r="AJ69" i="1"/>
  <c r="AJ68" i="1"/>
  <c r="AJ13" i="1" s="1"/>
  <c r="AJ63" i="1"/>
  <c r="AJ64" i="1"/>
  <c r="AJ65" i="1"/>
  <c r="AJ66" i="1"/>
  <c r="AJ62" i="1"/>
  <c r="AJ55" i="1"/>
  <c r="AJ56" i="1"/>
  <c r="AJ57" i="1"/>
  <c r="AJ58" i="1"/>
  <c r="AJ59" i="1"/>
  <c r="AJ60" i="1"/>
  <c r="AJ54" i="1"/>
  <c r="AJ50" i="1"/>
  <c r="AJ51" i="1"/>
  <c r="AJ52" i="1"/>
  <c r="AJ49" i="1"/>
  <c r="AJ43" i="1"/>
  <c r="AJ44" i="1"/>
  <c r="AJ45" i="1"/>
  <c r="AJ46" i="1"/>
  <c r="AJ47" i="1"/>
  <c r="AJ42" i="1"/>
  <c r="AJ37" i="1"/>
  <c r="AJ38" i="1"/>
  <c r="AJ39" i="1"/>
  <c r="AJ40" i="1"/>
  <c r="AJ36" i="1"/>
  <c r="AJ31" i="1"/>
  <c r="AJ32" i="1"/>
  <c r="AJ33" i="1"/>
  <c r="AJ34" i="1"/>
  <c r="AJ30" i="1"/>
  <c r="AJ27" i="1"/>
  <c r="AJ6" i="1" s="1"/>
  <c r="AJ28" i="1"/>
  <c r="AJ26" i="1"/>
  <c r="AJ5" i="1"/>
  <c r="AV5" i="1"/>
  <c r="AP5" i="1"/>
  <c r="CH26" i="26"/>
  <c r="BB26" i="15" s="1"/>
  <c r="CH27" i="26"/>
  <c r="BB27" i="15" s="1"/>
  <c r="CH28" i="26"/>
  <c r="BB28" i="15" s="1"/>
  <c r="CH30" i="26"/>
  <c r="BB30" i="15" s="1"/>
  <c r="CH31" i="26"/>
  <c r="BB31" i="15" s="1"/>
  <c r="CH36" i="26"/>
  <c r="BB36" i="15" s="1"/>
  <c r="CH37" i="26"/>
  <c r="BB37" i="15" s="1"/>
  <c r="CH38" i="26"/>
  <c r="BB38" i="15" s="1"/>
  <c r="CH39" i="26"/>
  <c r="BB39" i="15" s="1"/>
  <c r="CH40" i="26"/>
  <c r="BB40" i="15" s="1"/>
  <c r="CH45" i="26"/>
  <c r="BB45" i="15" s="1"/>
  <c r="CH46" i="26"/>
  <c r="BB46" i="15" s="1"/>
  <c r="CH47" i="26"/>
  <c r="BB47" i="15" s="1"/>
  <c r="CH49" i="26"/>
  <c r="BB49" i="15" s="1"/>
  <c r="CH50" i="26"/>
  <c r="BB50" i="15" s="1"/>
  <c r="CH52" i="26"/>
  <c r="BB52" i="15" s="1"/>
  <c r="CH55" i="26"/>
  <c r="BB55" i="15" s="1"/>
  <c r="CH56" i="26"/>
  <c r="BB56" i="15" s="1"/>
  <c r="CH57" i="26"/>
  <c r="BB57" i="15" s="1"/>
  <c r="CH58" i="26"/>
  <c r="BB58" i="15" s="1"/>
  <c r="CH59" i="26"/>
  <c r="BB59" i="15" s="1"/>
  <c r="CH64" i="26"/>
  <c r="BB64" i="15" s="1"/>
  <c r="CH65" i="26"/>
  <c r="BB65" i="15" s="1"/>
  <c r="CH66" i="26"/>
  <c r="BB66" i="15" s="1"/>
  <c r="CH68" i="26"/>
  <c r="BB68" i="15" s="1"/>
  <c r="CH69" i="26"/>
  <c r="BB69" i="15" s="1"/>
  <c r="CH19" i="26" l="1"/>
  <c r="BB19" i="15" s="1"/>
  <c r="CH20" i="26"/>
  <c r="BB20" i="15" s="1"/>
  <c r="CH21" i="26"/>
  <c r="BB21" i="15" s="1"/>
  <c r="CH22" i="26"/>
  <c r="BB22" i="15" s="1"/>
  <c r="CH23" i="26"/>
  <c r="BB23" i="15" s="1"/>
  <c r="CH24" i="26"/>
  <c r="BB24" i="15" s="1"/>
  <c r="CH16" i="26"/>
  <c r="BB16" i="15" s="1"/>
  <c r="CH17" i="26"/>
  <c r="AN62" i="1"/>
  <c r="AZ62" i="1"/>
  <c r="AT62" i="1"/>
  <c r="AN43" i="1"/>
  <c r="AZ43" i="1"/>
  <c r="AT43" i="1"/>
  <c r="AN23" i="1"/>
  <c r="AZ23" i="1"/>
  <c r="AT23" i="1"/>
  <c r="AK23" i="1"/>
  <c r="H23" i="13" s="1"/>
  <c r="AN71" i="1"/>
  <c r="AT71" i="1"/>
  <c r="AZ71" i="1"/>
  <c r="AZ65" i="1"/>
  <c r="AT65" i="1"/>
  <c r="AN65" i="1"/>
  <c r="AT60" i="1"/>
  <c r="AN60" i="1"/>
  <c r="AZ60" i="1"/>
  <c r="AT56" i="1"/>
  <c r="AZ56" i="1"/>
  <c r="AN56" i="1"/>
  <c r="AN51" i="1"/>
  <c r="AZ51" i="1"/>
  <c r="AT51" i="1"/>
  <c r="AZ46" i="1"/>
  <c r="AT46" i="1"/>
  <c r="AN46" i="1"/>
  <c r="AN42" i="1"/>
  <c r="AZ42" i="1"/>
  <c r="AT42" i="1"/>
  <c r="AT37" i="1"/>
  <c r="AZ37" i="1"/>
  <c r="AN37" i="1"/>
  <c r="AZ32" i="1"/>
  <c r="AN32" i="1"/>
  <c r="AT32" i="1"/>
  <c r="AN27" i="1"/>
  <c r="AZ27" i="1"/>
  <c r="AT27" i="1"/>
  <c r="AZ22" i="1"/>
  <c r="AT22" i="1"/>
  <c r="AN22" i="1"/>
  <c r="AK22" i="1"/>
  <c r="H22" i="13" s="1"/>
  <c r="AZ18" i="1"/>
  <c r="AN18" i="1"/>
  <c r="AT18" i="1"/>
  <c r="AK18" i="1"/>
  <c r="H18" i="13" s="1"/>
  <c r="AZ66" i="1"/>
  <c r="AT66" i="1"/>
  <c r="AN66" i="1"/>
  <c r="AT52" i="1"/>
  <c r="AZ52" i="1"/>
  <c r="AN52" i="1"/>
  <c r="AN33" i="1"/>
  <c r="AZ33" i="1"/>
  <c r="AT33" i="1"/>
  <c r="AP13" i="1"/>
  <c r="AZ16" i="1"/>
  <c r="AT16" i="1"/>
  <c r="AN16" i="1"/>
  <c r="AK16" i="1"/>
  <c r="H16" i="13" s="1"/>
  <c r="AT69" i="1"/>
  <c r="AZ69" i="1"/>
  <c r="AN69" i="1"/>
  <c r="AN64" i="1"/>
  <c r="AZ64" i="1"/>
  <c r="AT64" i="1"/>
  <c r="AT59" i="1"/>
  <c r="AN59" i="1"/>
  <c r="AZ59" i="1"/>
  <c r="AN55" i="1"/>
  <c r="AT55" i="1"/>
  <c r="AZ55" i="1"/>
  <c r="AN50" i="1"/>
  <c r="AZ50" i="1"/>
  <c r="AT50" i="1"/>
  <c r="AT45" i="1"/>
  <c r="AN45" i="1"/>
  <c r="AZ45" i="1"/>
  <c r="AN40" i="1"/>
  <c r="AT40" i="1"/>
  <c r="AZ40" i="1"/>
  <c r="AT36" i="1"/>
  <c r="AZ36" i="1"/>
  <c r="AN36" i="1"/>
  <c r="AZ31" i="1"/>
  <c r="AT31" i="1"/>
  <c r="AN31" i="1"/>
  <c r="AT26" i="1"/>
  <c r="AZ26" i="1"/>
  <c r="AN26" i="1"/>
  <c r="AZ21" i="1"/>
  <c r="AT21" i="1"/>
  <c r="AN21" i="1"/>
  <c r="AK21" i="1"/>
  <c r="H21" i="13" s="1"/>
  <c r="AZ17" i="1"/>
  <c r="AT17" i="1"/>
  <c r="AN17" i="1"/>
  <c r="AK17" i="1"/>
  <c r="H17" i="13" s="1"/>
  <c r="AZ72" i="1"/>
  <c r="AT72" i="1"/>
  <c r="AN72" i="1"/>
  <c r="AZ57" i="1"/>
  <c r="AT57" i="1"/>
  <c r="AN57" i="1"/>
  <c r="AN47" i="1"/>
  <c r="AZ47" i="1"/>
  <c r="AT47" i="1"/>
  <c r="AZ38" i="1"/>
  <c r="AN38" i="1"/>
  <c r="AT38" i="1"/>
  <c r="AT28" i="1"/>
  <c r="AN28" i="1"/>
  <c r="AZ28" i="1"/>
  <c r="AN19" i="1"/>
  <c r="AT19" i="1"/>
  <c r="AZ19" i="1"/>
  <c r="AK19" i="1"/>
  <c r="H19" i="13" s="1"/>
  <c r="AN73" i="1"/>
  <c r="AZ73" i="1"/>
  <c r="AT73" i="1"/>
  <c r="AZ68" i="1"/>
  <c r="AN68" i="1"/>
  <c r="AT68" i="1"/>
  <c r="AN63" i="1"/>
  <c r="AZ63" i="1"/>
  <c r="AT63" i="1"/>
  <c r="AN58" i="1"/>
  <c r="AZ58" i="1"/>
  <c r="AT58" i="1"/>
  <c r="AZ54" i="1"/>
  <c r="AT54" i="1"/>
  <c r="AN54" i="1"/>
  <c r="AZ49" i="1"/>
  <c r="AT49" i="1"/>
  <c r="AN49" i="1"/>
  <c r="AN44" i="1"/>
  <c r="AT44" i="1"/>
  <c r="AZ44" i="1"/>
  <c r="AN39" i="1"/>
  <c r="AZ39" i="1"/>
  <c r="AT39" i="1"/>
  <c r="AT34" i="1"/>
  <c r="AN34" i="1"/>
  <c r="AZ34" i="1"/>
  <c r="AZ30" i="1"/>
  <c r="AT30" i="1"/>
  <c r="AN30" i="1"/>
  <c r="AT24" i="1"/>
  <c r="AN24" i="1"/>
  <c r="AZ24" i="1"/>
  <c r="AK24" i="1"/>
  <c r="H24" i="13" s="1"/>
  <c r="AT20" i="1"/>
  <c r="AZ20" i="1"/>
  <c r="AN20" i="1"/>
  <c r="AK20" i="1"/>
  <c r="H20" i="13" s="1"/>
  <c r="CH5" i="26"/>
  <c r="BB5" i="15" s="1"/>
  <c r="BB15" i="15"/>
  <c r="R4" i="52"/>
  <c r="AJ9" i="1"/>
  <c r="AJ11" i="1"/>
  <c r="AJ14" i="1"/>
  <c r="AP8" i="1"/>
  <c r="AP14" i="1"/>
  <c r="AJ10" i="1"/>
  <c r="AP6" i="1"/>
  <c r="AP9" i="1"/>
  <c r="AP12" i="1"/>
  <c r="AV10" i="1"/>
  <c r="AV8" i="1"/>
  <c r="AV9" i="1"/>
  <c r="AJ7" i="1"/>
  <c r="AJ8" i="1"/>
  <c r="AV13" i="1"/>
  <c r="AQ67" i="26"/>
  <c r="AQ13" i="26" s="1"/>
  <c r="AG21" i="28"/>
  <c r="AG13" i="28"/>
  <c r="AG45" i="5"/>
  <c r="BB7" i="1"/>
  <c r="BB10" i="1"/>
  <c r="AQ58" i="4"/>
  <c r="AQ52" i="4"/>
  <c r="AQ55" i="4"/>
  <c r="AQ53" i="4"/>
  <c r="AS52" i="4"/>
  <c r="AR60" i="4"/>
  <c r="AR58" i="4"/>
  <c r="AQ15" i="4"/>
  <c r="AQ7" i="4"/>
  <c r="AQ51" i="4" s="1"/>
  <c r="AQ60" i="4" s="1"/>
  <c r="AQ44" i="4"/>
  <c r="AQ59" i="4" s="1"/>
  <c r="AQ36" i="4"/>
  <c r="AQ57" i="4" s="1"/>
  <c r="AQ28" i="4"/>
  <c r="AQ56" i="4" s="1"/>
  <c r="AQ20" i="4"/>
  <c r="AQ54" i="4" s="1"/>
  <c r="AQ12" i="4"/>
  <c r="AS53" i="4"/>
  <c r="AQ9" i="4"/>
  <c r="AS56" i="4"/>
  <c r="P44" i="16"/>
  <c r="P36" i="16"/>
  <c r="P20" i="16"/>
  <c r="P45" i="16" s="1"/>
  <c r="AS51" i="4"/>
  <c r="AS60" i="4" s="1"/>
  <c r="AQ48" i="26"/>
  <c r="AQ10" i="26" s="1"/>
  <c r="AQ61" i="26"/>
  <c r="AQ12" i="26" s="1"/>
  <c r="AQ41" i="26"/>
  <c r="AQ9" i="26" s="1"/>
  <c r="AQ29" i="26"/>
  <c r="AQ7" i="26" s="1"/>
  <c r="AQ70" i="26"/>
  <c r="AQ14" i="26" s="1"/>
  <c r="N45" i="16"/>
  <c r="O45" i="16"/>
  <c r="M45" i="16"/>
  <c r="CH25" i="26"/>
  <c r="CH61" i="26"/>
  <c r="CH70" i="26"/>
  <c r="CH48" i="26"/>
  <c r="CH35" i="26"/>
  <c r="CH41" i="26"/>
  <c r="CH67" i="26"/>
  <c r="BB14" i="1"/>
  <c r="BB13" i="1"/>
  <c r="BB12" i="1"/>
  <c r="BB11" i="1"/>
  <c r="BB9" i="1"/>
  <c r="BB8" i="1"/>
  <c r="BB6" i="1"/>
  <c r="AV14" i="1"/>
  <c r="AV12" i="1"/>
  <c r="AV11" i="1"/>
  <c r="AV7" i="1"/>
  <c r="AV6" i="1"/>
  <c r="AP11" i="1"/>
  <c r="AP10" i="1"/>
  <c r="AP7" i="1"/>
  <c r="AJ12" i="1"/>
  <c r="CH53" i="26"/>
  <c r="CH29" i="26"/>
  <c r="C149" i="31"/>
  <c r="C148" i="31"/>
  <c r="C147" i="31"/>
  <c r="CH18" i="26" l="1"/>
  <c r="BB18" i="15" s="1"/>
  <c r="BB17" i="15"/>
  <c r="CH10" i="26"/>
  <c r="BB10" i="15" s="1"/>
  <c r="BB48" i="15"/>
  <c r="CH14" i="26"/>
  <c r="BB14" i="15" s="1"/>
  <c r="BB70" i="15"/>
  <c r="CH6" i="26"/>
  <c r="BB6" i="15" s="1"/>
  <c r="BB25" i="15"/>
  <c r="CH12" i="26"/>
  <c r="BB12" i="15" s="1"/>
  <c r="BB61" i="15"/>
  <c r="CH13" i="26"/>
  <c r="BB13" i="15" s="1"/>
  <c r="BB67" i="15"/>
  <c r="CH7" i="26"/>
  <c r="BB7" i="15" s="1"/>
  <c r="BB29" i="15"/>
  <c r="CH9" i="26"/>
  <c r="BB9" i="15" s="1"/>
  <c r="BB41" i="15"/>
  <c r="CH11" i="26"/>
  <c r="BB11" i="15" s="1"/>
  <c r="BB53" i="15"/>
  <c r="CH8" i="26"/>
  <c r="BB8" i="15" s="1"/>
  <c r="BB35" i="15"/>
  <c r="AJ4" i="1"/>
  <c r="AQ25" i="26"/>
  <c r="AQ6" i="26" s="1"/>
  <c r="AQ35" i="26"/>
  <c r="AQ8" i="26" s="1"/>
  <c r="AQ53" i="26"/>
  <c r="AQ11" i="26" s="1"/>
  <c r="BB4" i="1"/>
  <c r="AV4" i="1"/>
  <c r="AP4" i="1"/>
  <c r="AO5" i="26"/>
  <c r="AP5" i="26"/>
  <c r="AP29" i="26"/>
  <c r="AP7" i="26" s="1"/>
  <c r="AO48" i="26"/>
  <c r="AO10" i="26" s="1"/>
  <c r="AP48" i="26"/>
  <c r="AP10" i="26" s="1"/>
  <c r="AN61" i="26"/>
  <c r="AN12" i="26" s="1"/>
  <c r="AP61" i="26"/>
  <c r="AP12" i="26" s="1"/>
  <c r="AN67" i="26"/>
  <c r="AN13" i="26" s="1"/>
  <c r="AP67" i="26"/>
  <c r="AP13" i="26" s="1"/>
  <c r="AO67" i="26"/>
  <c r="AO13" i="26" s="1"/>
  <c r="AO70" i="26"/>
  <c r="AO14" i="26" s="1"/>
  <c r="AQ4" i="26" l="1"/>
  <c r="CH4" i="26"/>
  <c r="BB4" i="15" s="1"/>
  <c r="AN48" i="26"/>
  <c r="AN10" i="26" s="1"/>
  <c r="AO35" i="26"/>
  <c r="AO8" i="26" s="1"/>
  <c r="AO29" i="26"/>
  <c r="AO7" i="26" s="1"/>
  <c r="AN70" i="26"/>
  <c r="AN14" i="26" s="1"/>
  <c r="AP41" i="26"/>
  <c r="AP9" i="26" s="1"/>
  <c r="AN29" i="26"/>
  <c r="AN7" i="26" s="1"/>
  <c r="AO25" i="26"/>
  <c r="AO6" i="26" s="1"/>
  <c r="AO4" i="26" s="1"/>
  <c r="AP35" i="26"/>
  <c r="AP8" i="26" s="1"/>
  <c r="AP25" i="26"/>
  <c r="AP6" i="26" s="1"/>
  <c r="AP4" i="26" s="1"/>
  <c r="AP53" i="26"/>
  <c r="AP11" i="26" s="1"/>
  <c r="AO41" i="26"/>
  <c r="AO9" i="26" s="1"/>
  <c r="AN35" i="26"/>
  <c r="AN8" i="26" s="1"/>
  <c r="AN25" i="26"/>
  <c r="AN6" i="26" s="1"/>
  <c r="AO53" i="26"/>
  <c r="AO11" i="26" s="1"/>
  <c r="AN41" i="26"/>
  <c r="AN9" i="26" s="1"/>
  <c r="AN53" i="26"/>
  <c r="AN11" i="26" s="1"/>
  <c r="AP70" i="26"/>
  <c r="AP14" i="26" s="1"/>
  <c r="AO61" i="26"/>
  <c r="AO12" i="26" s="1"/>
  <c r="AN5" i="26"/>
  <c r="Y63" i="3"/>
  <c r="Y64" i="3"/>
  <c r="Y62" i="3"/>
  <c r="Y60" i="3"/>
  <c r="Y59" i="3"/>
  <c r="Y54" i="3"/>
  <c r="Y55" i="3"/>
  <c r="Y56" i="3"/>
  <c r="Y57" i="3"/>
  <c r="Y52" i="3" s="1"/>
  <c r="Y11" i="3" s="1"/>
  <c r="Y53" i="3"/>
  <c r="Y46" i="3"/>
  <c r="Y47" i="3"/>
  <c r="Y48" i="3"/>
  <c r="Y49" i="3"/>
  <c r="Y50" i="3"/>
  <c r="Y51" i="3"/>
  <c r="Y45" i="3"/>
  <c r="Y41" i="3"/>
  <c r="Y42" i="3"/>
  <c r="Y43" i="3"/>
  <c r="Y40" i="3"/>
  <c r="Y39" i="3" s="1"/>
  <c r="Y9" i="3" s="1"/>
  <c r="Y34" i="3"/>
  <c r="Y35" i="3"/>
  <c r="Y36" i="3"/>
  <c r="Y37" i="3"/>
  <c r="Y32" i="3" s="1"/>
  <c r="Y8" i="3" s="1"/>
  <c r="Y38" i="3"/>
  <c r="Y33" i="3"/>
  <c r="Y28" i="3"/>
  <c r="Y29" i="3"/>
  <c r="Y30" i="3"/>
  <c r="Y31" i="3"/>
  <c r="Y27" i="3"/>
  <c r="Y22" i="3"/>
  <c r="Y23" i="3"/>
  <c r="Y24" i="3"/>
  <c r="Y25" i="3"/>
  <c r="Y20" i="3" s="1"/>
  <c r="Y6" i="3" s="1"/>
  <c r="Y21" i="3"/>
  <c r="Y18" i="3"/>
  <c r="Y19" i="3"/>
  <c r="Y17" i="3"/>
  <c r="Y15" i="3"/>
  <c r="Y4" i="3" s="1"/>
  <c r="Y44" i="3"/>
  <c r="Y10" i="3" s="1"/>
  <c r="Y61" i="3"/>
  <c r="Y13" i="3" s="1"/>
  <c r="Y26" i="3"/>
  <c r="Y7" i="3" s="1"/>
  <c r="AE5" i="16"/>
  <c r="CE26" i="26" s="1"/>
  <c r="AJ26" i="15" s="1"/>
  <c r="AE9" i="16"/>
  <c r="CE31" i="26" s="1"/>
  <c r="AJ31" i="15" s="1"/>
  <c r="AF10" i="16"/>
  <c r="CF32" i="26" s="1"/>
  <c r="AP32" i="15" s="1"/>
  <c r="AG11" i="16"/>
  <c r="CG33" i="26" s="1"/>
  <c r="AV33" i="15" s="1"/>
  <c r="AE13" i="16"/>
  <c r="CE36" i="26" s="1"/>
  <c r="AJ36" i="15" s="1"/>
  <c r="AF14" i="16"/>
  <c r="CF37" i="26" s="1"/>
  <c r="AP37" i="15" s="1"/>
  <c r="AG15" i="16"/>
  <c r="CG38" i="26" s="1"/>
  <c r="AV38" i="15" s="1"/>
  <c r="AE17" i="16"/>
  <c r="CE40" i="26" s="1"/>
  <c r="AJ40" i="15" s="1"/>
  <c r="AF18" i="16"/>
  <c r="CF42" i="26" s="1"/>
  <c r="AP42" i="15" s="1"/>
  <c r="AG19" i="16"/>
  <c r="CG43" i="26" s="1"/>
  <c r="AV43" i="15" s="1"/>
  <c r="AE21" i="16"/>
  <c r="CE45" i="26" s="1"/>
  <c r="AJ45" i="15" s="1"/>
  <c r="AF22" i="16"/>
  <c r="CF46" i="26" s="1"/>
  <c r="AP46" i="15" s="1"/>
  <c r="AG23" i="16"/>
  <c r="CG47" i="26" s="1"/>
  <c r="AV47" i="15" s="1"/>
  <c r="AE25" i="16"/>
  <c r="CE52" i="26" s="1"/>
  <c r="AJ52" i="15" s="1"/>
  <c r="AF26" i="16"/>
  <c r="CF50" i="26" s="1"/>
  <c r="AP50" i="15" s="1"/>
  <c r="AG27" i="16"/>
  <c r="CG51" i="26" s="1"/>
  <c r="AV51" i="15" s="1"/>
  <c r="AE29" i="16"/>
  <c r="CE57" i="26" s="1"/>
  <c r="AJ57" i="15" s="1"/>
  <c r="AF30" i="16"/>
  <c r="CF55" i="26" s="1"/>
  <c r="AP55" i="15" s="1"/>
  <c r="AG31" i="16"/>
  <c r="CG56" i="26" s="1"/>
  <c r="AV56" i="15" s="1"/>
  <c r="AE33" i="16"/>
  <c r="CE59" i="26" s="1"/>
  <c r="AJ59" i="15" s="1"/>
  <c r="AF34" i="16"/>
  <c r="CF60" i="26" s="1"/>
  <c r="AP60" i="15" s="1"/>
  <c r="AG35" i="16"/>
  <c r="CG62" i="26" s="1"/>
  <c r="AV62" i="15" s="1"/>
  <c r="AE37" i="16"/>
  <c r="CE64" i="26" s="1"/>
  <c r="AJ64" i="15" s="1"/>
  <c r="AF38" i="16"/>
  <c r="CF65" i="26" s="1"/>
  <c r="AP65" i="15" s="1"/>
  <c r="AG39" i="16"/>
  <c r="CG66" i="26" s="1"/>
  <c r="AV66" i="15" s="1"/>
  <c r="AE41" i="16"/>
  <c r="CE69" i="26" s="1"/>
  <c r="AJ69" i="15" s="1"/>
  <c r="AF42" i="16"/>
  <c r="CF71" i="26" s="1"/>
  <c r="AP71" i="15" s="1"/>
  <c r="AG43" i="16"/>
  <c r="CG72" i="26" s="1"/>
  <c r="AV72" i="15" s="1"/>
  <c r="AE4" i="16"/>
  <c r="CE15" i="26" s="1"/>
  <c r="AF4" i="16"/>
  <c r="CF15" i="26" s="1"/>
  <c r="AG4" i="16"/>
  <c r="CG15" i="26" s="1"/>
  <c r="AF5" i="16"/>
  <c r="CF26" i="26" s="1"/>
  <c r="AP26" i="15" s="1"/>
  <c r="AG5" i="16"/>
  <c r="CG26" i="26" s="1"/>
  <c r="AV26" i="15" s="1"/>
  <c r="AE6" i="16"/>
  <c r="CE27" i="26" s="1"/>
  <c r="AJ27" i="15" s="1"/>
  <c r="AG6" i="16"/>
  <c r="CG27" i="26" s="1"/>
  <c r="AV27" i="15" s="1"/>
  <c r="AE7" i="16"/>
  <c r="CE28" i="26" s="1"/>
  <c r="AJ28" i="15" s="1"/>
  <c r="AF7" i="16"/>
  <c r="CF28" i="26" s="1"/>
  <c r="AP28" i="15" s="1"/>
  <c r="AE8" i="16"/>
  <c r="CE30" i="26" s="1"/>
  <c r="AJ30" i="15" s="1"/>
  <c r="AF8" i="16"/>
  <c r="CF30" i="26" s="1"/>
  <c r="AP30" i="15" s="1"/>
  <c r="AG8" i="16"/>
  <c r="CG30" i="26" s="1"/>
  <c r="AV30" i="15" s="1"/>
  <c r="AF9" i="16"/>
  <c r="CF31" i="26" s="1"/>
  <c r="AP31" i="15" s="1"/>
  <c r="AG9" i="16"/>
  <c r="CG31" i="26" s="1"/>
  <c r="AV31" i="15" s="1"/>
  <c r="AE10" i="16"/>
  <c r="CE32" i="26" s="1"/>
  <c r="AJ32" i="15" s="1"/>
  <c r="AG10" i="16"/>
  <c r="CG32" i="26" s="1"/>
  <c r="AV32" i="15" s="1"/>
  <c r="AE11" i="16"/>
  <c r="CE33" i="26" s="1"/>
  <c r="AJ33" i="15" s="1"/>
  <c r="AF11" i="16"/>
  <c r="CF33" i="26" s="1"/>
  <c r="AP33" i="15" s="1"/>
  <c r="AE12" i="16"/>
  <c r="CE34" i="26" s="1"/>
  <c r="AJ34" i="15" s="1"/>
  <c r="AF12" i="16"/>
  <c r="CF34" i="26" s="1"/>
  <c r="AP34" i="15" s="1"/>
  <c r="AG12" i="16"/>
  <c r="CG34" i="26" s="1"/>
  <c r="AV34" i="15" s="1"/>
  <c r="AF13" i="16"/>
  <c r="CF36" i="26" s="1"/>
  <c r="AP36" i="15" s="1"/>
  <c r="AG13" i="16"/>
  <c r="CG36" i="26" s="1"/>
  <c r="AV36" i="15" s="1"/>
  <c r="AE14" i="16"/>
  <c r="CE37" i="26" s="1"/>
  <c r="AJ37" i="15" s="1"/>
  <c r="AG14" i="16"/>
  <c r="CG37" i="26" s="1"/>
  <c r="AV37" i="15" s="1"/>
  <c r="AE15" i="16"/>
  <c r="CE38" i="26" s="1"/>
  <c r="AJ38" i="15" s="1"/>
  <c r="AF15" i="16"/>
  <c r="CF38" i="26" s="1"/>
  <c r="AP38" i="15" s="1"/>
  <c r="AE16" i="16"/>
  <c r="CE39" i="26" s="1"/>
  <c r="AJ39" i="15" s="1"/>
  <c r="AF16" i="16"/>
  <c r="CF39" i="26" s="1"/>
  <c r="AP39" i="15" s="1"/>
  <c r="AG16" i="16"/>
  <c r="CG39" i="26" s="1"/>
  <c r="AV39" i="15" s="1"/>
  <c r="AF17" i="16"/>
  <c r="CF40" i="26" s="1"/>
  <c r="AP40" i="15" s="1"/>
  <c r="AG17" i="16"/>
  <c r="CG40" i="26" s="1"/>
  <c r="AV40" i="15" s="1"/>
  <c r="AE18" i="16"/>
  <c r="CE42" i="26" s="1"/>
  <c r="AJ42" i="15" s="1"/>
  <c r="AG18" i="16"/>
  <c r="CG42" i="26" s="1"/>
  <c r="AV42" i="15" s="1"/>
  <c r="AE19" i="16"/>
  <c r="CE43" i="26" s="1"/>
  <c r="AJ43" i="15" s="1"/>
  <c r="AF19" i="16"/>
  <c r="CF43" i="26" s="1"/>
  <c r="AP43" i="15" s="1"/>
  <c r="AE20" i="16"/>
  <c r="CE44" i="26" s="1"/>
  <c r="AJ44" i="15" s="1"/>
  <c r="AF20" i="16"/>
  <c r="CF44" i="26" s="1"/>
  <c r="AP44" i="15" s="1"/>
  <c r="AG20" i="16"/>
  <c r="CG44" i="26" s="1"/>
  <c r="AV44" i="15" s="1"/>
  <c r="AF21" i="16"/>
  <c r="CF45" i="26" s="1"/>
  <c r="AP45" i="15" s="1"/>
  <c r="AG21" i="16"/>
  <c r="CG45" i="26" s="1"/>
  <c r="AV45" i="15" s="1"/>
  <c r="AE22" i="16"/>
  <c r="CE46" i="26" s="1"/>
  <c r="AJ46" i="15" s="1"/>
  <c r="AG22" i="16"/>
  <c r="CG46" i="26" s="1"/>
  <c r="AV46" i="15" s="1"/>
  <c r="AE23" i="16"/>
  <c r="CE47" i="26" s="1"/>
  <c r="AJ47" i="15" s="1"/>
  <c r="AF23" i="16"/>
  <c r="CF47" i="26" s="1"/>
  <c r="AP47" i="15" s="1"/>
  <c r="AE24" i="16"/>
  <c r="CE49" i="26" s="1"/>
  <c r="AJ49" i="15" s="1"/>
  <c r="AF24" i="16"/>
  <c r="CF49" i="26" s="1"/>
  <c r="AP49" i="15" s="1"/>
  <c r="AG24" i="16"/>
  <c r="CG49" i="26" s="1"/>
  <c r="AV49" i="15" s="1"/>
  <c r="AF25" i="16"/>
  <c r="CF52" i="26" s="1"/>
  <c r="AP52" i="15" s="1"/>
  <c r="AG25" i="16"/>
  <c r="CG52" i="26" s="1"/>
  <c r="AV52" i="15" s="1"/>
  <c r="AE26" i="16"/>
  <c r="CE50" i="26" s="1"/>
  <c r="AJ50" i="15" s="1"/>
  <c r="AG26" i="16"/>
  <c r="CG50" i="26" s="1"/>
  <c r="AV50" i="15" s="1"/>
  <c r="AE27" i="16"/>
  <c r="CE51" i="26" s="1"/>
  <c r="AJ51" i="15" s="1"/>
  <c r="AF27" i="16"/>
  <c r="CF51" i="26" s="1"/>
  <c r="AP51" i="15" s="1"/>
  <c r="AE28" i="16"/>
  <c r="CE54" i="26" s="1"/>
  <c r="AJ54" i="15" s="1"/>
  <c r="AF28" i="16"/>
  <c r="CF54" i="26" s="1"/>
  <c r="AP54" i="15" s="1"/>
  <c r="AG28" i="16"/>
  <c r="CG54" i="26" s="1"/>
  <c r="AV54" i="15" s="1"/>
  <c r="AF29" i="16"/>
  <c r="CF57" i="26" s="1"/>
  <c r="AP57" i="15" s="1"/>
  <c r="AG29" i="16"/>
  <c r="CG57" i="26" s="1"/>
  <c r="AV57" i="15" s="1"/>
  <c r="AE30" i="16"/>
  <c r="CE55" i="26" s="1"/>
  <c r="AJ55" i="15" s="1"/>
  <c r="AG30" i="16"/>
  <c r="CG55" i="26" s="1"/>
  <c r="AV55" i="15" s="1"/>
  <c r="AE31" i="16"/>
  <c r="CE56" i="26" s="1"/>
  <c r="AJ56" i="15" s="1"/>
  <c r="AF31" i="16"/>
  <c r="CF56" i="26" s="1"/>
  <c r="AP56" i="15" s="1"/>
  <c r="AE32" i="16"/>
  <c r="CE58" i="26" s="1"/>
  <c r="AJ58" i="15" s="1"/>
  <c r="AF32" i="16"/>
  <c r="CF58" i="26" s="1"/>
  <c r="AP58" i="15" s="1"/>
  <c r="AG32" i="16"/>
  <c r="CG58" i="26" s="1"/>
  <c r="AV58" i="15" s="1"/>
  <c r="AF33" i="16"/>
  <c r="CF59" i="26" s="1"/>
  <c r="AP59" i="15" s="1"/>
  <c r="AG33" i="16"/>
  <c r="CG59" i="26" s="1"/>
  <c r="AV59" i="15" s="1"/>
  <c r="AE34" i="16"/>
  <c r="CE60" i="26" s="1"/>
  <c r="AJ60" i="15" s="1"/>
  <c r="AG34" i="16"/>
  <c r="CG60" i="26" s="1"/>
  <c r="AV60" i="15" s="1"/>
  <c r="AE35" i="16"/>
  <c r="CE62" i="26" s="1"/>
  <c r="AJ62" i="15" s="1"/>
  <c r="AF35" i="16"/>
  <c r="CF62" i="26" s="1"/>
  <c r="AP62" i="15" s="1"/>
  <c r="AE36" i="16"/>
  <c r="CE63" i="26" s="1"/>
  <c r="AJ63" i="15" s="1"/>
  <c r="AF36" i="16"/>
  <c r="CF63" i="26" s="1"/>
  <c r="AP63" i="15" s="1"/>
  <c r="AG36" i="16"/>
  <c r="CG63" i="26" s="1"/>
  <c r="AV63" i="15" s="1"/>
  <c r="AF37" i="16"/>
  <c r="CF64" i="26" s="1"/>
  <c r="AP64" i="15" s="1"/>
  <c r="AG37" i="16"/>
  <c r="CG64" i="26" s="1"/>
  <c r="AV64" i="15" s="1"/>
  <c r="AE38" i="16"/>
  <c r="CE65" i="26" s="1"/>
  <c r="AJ65" i="15" s="1"/>
  <c r="AG38" i="16"/>
  <c r="CG65" i="26" s="1"/>
  <c r="AV65" i="15" s="1"/>
  <c r="AE39" i="16"/>
  <c r="CE66" i="26" s="1"/>
  <c r="AJ66" i="15" s="1"/>
  <c r="AF39" i="16"/>
  <c r="CF66" i="26" s="1"/>
  <c r="AP66" i="15" s="1"/>
  <c r="AE40" i="16"/>
  <c r="CE68" i="26" s="1"/>
  <c r="AJ68" i="15" s="1"/>
  <c r="AF40" i="16"/>
  <c r="CF68" i="26" s="1"/>
  <c r="AP68" i="15" s="1"/>
  <c r="AG40" i="16"/>
  <c r="CG68" i="26" s="1"/>
  <c r="AV68" i="15" s="1"/>
  <c r="AF41" i="16"/>
  <c r="CF69" i="26" s="1"/>
  <c r="AP69" i="15" s="1"/>
  <c r="AG41" i="16"/>
  <c r="CG69" i="26" s="1"/>
  <c r="AV69" i="15" s="1"/>
  <c r="AE42" i="16"/>
  <c r="CE71" i="26" s="1"/>
  <c r="AJ71" i="15" s="1"/>
  <c r="AG42" i="16"/>
  <c r="CG71" i="26" s="1"/>
  <c r="AV71" i="15" s="1"/>
  <c r="AE43" i="16"/>
  <c r="CE72" i="26" s="1"/>
  <c r="AJ72" i="15" s="1"/>
  <c r="AF43" i="16"/>
  <c r="CF72" i="26" s="1"/>
  <c r="AP72" i="15" s="1"/>
  <c r="AE44" i="16"/>
  <c r="CE73" i="26" s="1"/>
  <c r="AJ73" i="15" s="1"/>
  <c r="AF44" i="16"/>
  <c r="CF73" i="26" s="1"/>
  <c r="AP73" i="15" s="1"/>
  <c r="AG44" i="16"/>
  <c r="CG73" i="26" s="1"/>
  <c r="AV73" i="15" s="1"/>
  <c r="AD4" i="5"/>
  <c r="AE4" i="5"/>
  <c r="AF4" i="5"/>
  <c r="AD5" i="5"/>
  <c r="AE5" i="5"/>
  <c r="AF5" i="5"/>
  <c r="AD6" i="5"/>
  <c r="AE6" i="5"/>
  <c r="AE45" i="5" s="1"/>
  <c r="AF6" i="5"/>
  <c r="AD7" i="5"/>
  <c r="AE7" i="5"/>
  <c r="AF7" i="5"/>
  <c r="AF45" i="5" s="1"/>
  <c r="AD8" i="5"/>
  <c r="AE8" i="5"/>
  <c r="AF8" i="5"/>
  <c r="AD9" i="5"/>
  <c r="AE9" i="5"/>
  <c r="AF9" i="5"/>
  <c r="AD10" i="5"/>
  <c r="AE10" i="5"/>
  <c r="AF10" i="5"/>
  <c r="AD11" i="5"/>
  <c r="AE11" i="5"/>
  <c r="AF11" i="5"/>
  <c r="AD12" i="5"/>
  <c r="AE12" i="5"/>
  <c r="AF12" i="5"/>
  <c r="AD13" i="5"/>
  <c r="AE13" i="5"/>
  <c r="AF13" i="5"/>
  <c r="AD14" i="5"/>
  <c r="AE14" i="5"/>
  <c r="AF14" i="5"/>
  <c r="AD15" i="5"/>
  <c r="AE15" i="5"/>
  <c r="AF15" i="5"/>
  <c r="AD16" i="5"/>
  <c r="AE16" i="5"/>
  <c r="AF16" i="5"/>
  <c r="AD17" i="5"/>
  <c r="AE17" i="5"/>
  <c r="AF17" i="5"/>
  <c r="AD18" i="5"/>
  <c r="AE18" i="5"/>
  <c r="AF18" i="5"/>
  <c r="AD19" i="5"/>
  <c r="AE19" i="5"/>
  <c r="AF19" i="5"/>
  <c r="AD20" i="5"/>
  <c r="AE20" i="5"/>
  <c r="AF20" i="5"/>
  <c r="AD21" i="5"/>
  <c r="AE21" i="5"/>
  <c r="AF21" i="5"/>
  <c r="AD22" i="5"/>
  <c r="AE22" i="5"/>
  <c r="AF22" i="5"/>
  <c r="AD23" i="5"/>
  <c r="AE23" i="5"/>
  <c r="AF23" i="5"/>
  <c r="AD24" i="5"/>
  <c r="AE24" i="5"/>
  <c r="AF24" i="5"/>
  <c r="AD25" i="5"/>
  <c r="AE25" i="5"/>
  <c r="AF25" i="5"/>
  <c r="AD26" i="5"/>
  <c r="AE26" i="5"/>
  <c r="AF26" i="5"/>
  <c r="AD27" i="5"/>
  <c r="AE27" i="5"/>
  <c r="AF27" i="5"/>
  <c r="AD28" i="5"/>
  <c r="AE28" i="5"/>
  <c r="AF28" i="5"/>
  <c r="AD29" i="5"/>
  <c r="AE29" i="5"/>
  <c r="AF29" i="5"/>
  <c r="AD30" i="5"/>
  <c r="AE30" i="5"/>
  <c r="AF30" i="5"/>
  <c r="AD31" i="5"/>
  <c r="AE31" i="5"/>
  <c r="AF31" i="5"/>
  <c r="AD32" i="5"/>
  <c r="AE32" i="5"/>
  <c r="AF32" i="5"/>
  <c r="AD33" i="5"/>
  <c r="AE33" i="5"/>
  <c r="AF33" i="5"/>
  <c r="AD34" i="5"/>
  <c r="AE34" i="5"/>
  <c r="AF34" i="5"/>
  <c r="AD35" i="5"/>
  <c r="AE35" i="5"/>
  <c r="AF35" i="5"/>
  <c r="AD36" i="5"/>
  <c r="AE36" i="5"/>
  <c r="AF36" i="5"/>
  <c r="AD37" i="5"/>
  <c r="AE37" i="5"/>
  <c r="AF37" i="5"/>
  <c r="AD38" i="5"/>
  <c r="AE38" i="5"/>
  <c r="AF38" i="5"/>
  <c r="AD39" i="5"/>
  <c r="AE39" i="5"/>
  <c r="AF39" i="5"/>
  <c r="AD40" i="5"/>
  <c r="AE40" i="5"/>
  <c r="AF40" i="5"/>
  <c r="AD41" i="5"/>
  <c r="AE41" i="5"/>
  <c r="AF41" i="5"/>
  <c r="AD42" i="5"/>
  <c r="AE42" i="5"/>
  <c r="AF42" i="5"/>
  <c r="AD43" i="5"/>
  <c r="AE43" i="5"/>
  <c r="AF43" i="5"/>
  <c r="AD44" i="5"/>
  <c r="AE44" i="5"/>
  <c r="AF44" i="5"/>
  <c r="AD45" i="5"/>
  <c r="M4" i="5"/>
  <c r="N4" i="5"/>
  <c r="O4" i="5"/>
  <c r="M5" i="5"/>
  <c r="N5" i="5"/>
  <c r="O5" i="5"/>
  <c r="M6" i="5"/>
  <c r="N6" i="5"/>
  <c r="O6" i="5"/>
  <c r="M7" i="5"/>
  <c r="N7" i="5"/>
  <c r="O7" i="5"/>
  <c r="O45" i="5" s="1"/>
  <c r="M8" i="5"/>
  <c r="N8" i="5"/>
  <c r="O8" i="5"/>
  <c r="M9" i="5"/>
  <c r="N9" i="5"/>
  <c r="O9" i="5"/>
  <c r="M10" i="5"/>
  <c r="N10" i="5"/>
  <c r="N45" i="5" s="1"/>
  <c r="O10" i="5"/>
  <c r="M11" i="5"/>
  <c r="N11" i="5"/>
  <c r="O11" i="5"/>
  <c r="M12" i="5"/>
  <c r="N12" i="5"/>
  <c r="O12" i="5"/>
  <c r="M13" i="5"/>
  <c r="N13" i="5"/>
  <c r="O13" i="5"/>
  <c r="M14" i="5"/>
  <c r="N14" i="5"/>
  <c r="O14" i="5"/>
  <c r="M15" i="5"/>
  <c r="N15" i="5"/>
  <c r="O15" i="5"/>
  <c r="M16" i="5"/>
  <c r="N16" i="5"/>
  <c r="O16" i="5"/>
  <c r="M17" i="5"/>
  <c r="N17" i="5"/>
  <c r="O17" i="5"/>
  <c r="M18" i="5"/>
  <c r="N18" i="5"/>
  <c r="O18" i="5"/>
  <c r="M19" i="5"/>
  <c r="N19" i="5"/>
  <c r="O19" i="5"/>
  <c r="M20" i="5"/>
  <c r="N20" i="5"/>
  <c r="O20" i="5"/>
  <c r="M21" i="5"/>
  <c r="N21" i="5"/>
  <c r="O21" i="5"/>
  <c r="M22" i="5"/>
  <c r="N22" i="5"/>
  <c r="O22" i="5"/>
  <c r="M23" i="5"/>
  <c r="N23" i="5"/>
  <c r="O23" i="5"/>
  <c r="M24" i="5"/>
  <c r="N24" i="5"/>
  <c r="O24" i="5"/>
  <c r="M25" i="5"/>
  <c r="N25" i="5"/>
  <c r="O25" i="5"/>
  <c r="M26" i="5"/>
  <c r="N26" i="5"/>
  <c r="O26" i="5"/>
  <c r="M27" i="5"/>
  <c r="N27" i="5"/>
  <c r="O27" i="5"/>
  <c r="M28" i="5"/>
  <c r="N28" i="5"/>
  <c r="O28" i="5"/>
  <c r="M29" i="5"/>
  <c r="N29" i="5"/>
  <c r="O29" i="5"/>
  <c r="M30" i="5"/>
  <c r="N30" i="5"/>
  <c r="O30" i="5"/>
  <c r="M31" i="5"/>
  <c r="N31" i="5"/>
  <c r="O31" i="5"/>
  <c r="M32" i="5"/>
  <c r="N32" i="5"/>
  <c r="O32" i="5"/>
  <c r="M33" i="5"/>
  <c r="N33" i="5"/>
  <c r="O33" i="5"/>
  <c r="M34" i="5"/>
  <c r="N34" i="5"/>
  <c r="O34" i="5"/>
  <c r="M35" i="5"/>
  <c r="N35" i="5"/>
  <c r="O35" i="5"/>
  <c r="M36" i="5"/>
  <c r="N36" i="5"/>
  <c r="O36" i="5"/>
  <c r="M37" i="5"/>
  <c r="N37" i="5"/>
  <c r="O37" i="5"/>
  <c r="M38" i="5"/>
  <c r="N38" i="5"/>
  <c r="O38" i="5"/>
  <c r="M39" i="5"/>
  <c r="N39" i="5"/>
  <c r="O39" i="5"/>
  <c r="M40" i="5"/>
  <c r="N40" i="5"/>
  <c r="O40" i="5"/>
  <c r="M41" i="5"/>
  <c r="N41" i="5"/>
  <c r="O41" i="5"/>
  <c r="M42" i="5"/>
  <c r="N42" i="5"/>
  <c r="O42" i="5"/>
  <c r="M43" i="5"/>
  <c r="N43" i="5"/>
  <c r="O43" i="5"/>
  <c r="M44" i="5"/>
  <c r="N44" i="5"/>
  <c r="O44" i="5"/>
  <c r="M45" i="5"/>
  <c r="AN4" i="26" l="1"/>
  <c r="CG19" i="26"/>
  <c r="AV19" i="15" s="1"/>
  <c r="CG20" i="26"/>
  <c r="AV20" i="15" s="1"/>
  <c r="CG21" i="26"/>
  <c r="AV21" i="15" s="1"/>
  <c r="CG22" i="26"/>
  <c r="AV22" i="15" s="1"/>
  <c r="CG23" i="26"/>
  <c r="AV23" i="15" s="1"/>
  <c r="CG24" i="26"/>
  <c r="AV24" i="15" s="1"/>
  <c r="CG16" i="26"/>
  <c r="AV16" i="15" s="1"/>
  <c r="CG17" i="26"/>
  <c r="AV17" i="15" s="1"/>
  <c r="CE21" i="26"/>
  <c r="AJ21" i="15" s="1"/>
  <c r="CE19" i="26"/>
  <c r="AJ19" i="15" s="1"/>
  <c r="CE22" i="26"/>
  <c r="AJ22" i="15" s="1"/>
  <c r="CE24" i="26"/>
  <c r="AJ24" i="15" s="1"/>
  <c r="CE16" i="26"/>
  <c r="AJ16" i="15" s="1"/>
  <c r="CE17" i="26"/>
  <c r="AJ17" i="15" s="1"/>
  <c r="CE20" i="26"/>
  <c r="AJ20" i="15" s="1"/>
  <c r="CE23" i="26"/>
  <c r="AJ23" i="15" s="1"/>
  <c r="CF19" i="26"/>
  <c r="AP19" i="15" s="1"/>
  <c r="CF20" i="26"/>
  <c r="AP20" i="15" s="1"/>
  <c r="CF21" i="26"/>
  <c r="AP21" i="15" s="1"/>
  <c r="CF22" i="26"/>
  <c r="AP22" i="15" s="1"/>
  <c r="CF23" i="26"/>
  <c r="AP23" i="15" s="1"/>
  <c r="CF24" i="26"/>
  <c r="AP24" i="15" s="1"/>
  <c r="CF16" i="26"/>
  <c r="AP16" i="15" s="1"/>
  <c r="CF17" i="26"/>
  <c r="AP17" i="15" s="1"/>
  <c r="CF18" i="26"/>
  <c r="AP18" i="15" s="1"/>
  <c r="CF5" i="26"/>
  <c r="AP5" i="15" s="1"/>
  <c r="AP15" i="15"/>
  <c r="CG5" i="26"/>
  <c r="AV5" i="15" s="1"/>
  <c r="AV15" i="15"/>
  <c r="CE5" i="26"/>
  <c r="AJ5" i="15" s="1"/>
  <c r="AJ15" i="15"/>
  <c r="CG67" i="26"/>
  <c r="CG29" i="26"/>
  <c r="CE48" i="26"/>
  <c r="CF67" i="26"/>
  <c r="CF29" i="26"/>
  <c r="CF35" i="26"/>
  <c r="CF41" i="26"/>
  <c r="CE25" i="26"/>
  <c r="CE67" i="26"/>
  <c r="CG48" i="26"/>
  <c r="CG41" i="26"/>
  <c r="CE29" i="26"/>
  <c r="CG61" i="26"/>
  <c r="CG53" i="26"/>
  <c r="CE41" i="26"/>
  <c r="CE35" i="26"/>
  <c r="CG70" i="26"/>
  <c r="CF61" i="26"/>
  <c r="CF53" i="26"/>
  <c r="CE70" i="26"/>
  <c r="CE61" i="26"/>
  <c r="CE53" i="26"/>
  <c r="CF48" i="26"/>
  <c r="CG35" i="26"/>
  <c r="CF70" i="26"/>
  <c r="AH13" i="1"/>
  <c r="AH14" i="1"/>
  <c r="AH10" i="1"/>
  <c r="Y58" i="3"/>
  <c r="Y12" i="3" s="1"/>
  <c r="Y16" i="3"/>
  <c r="Y5" i="3" s="1"/>
  <c r="AE45" i="16"/>
  <c r="AG7" i="16"/>
  <c r="AF6" i="16"/>
  <c r="C71" i="19"/>
  <c r="D71" i="19"/>
  <c r="E71" i="19"/>
  <c r="F71" i="19"/>
  <c r="G71" i="19"/>
  <c r="H71" i="19"/>
  <c r="I71" i="19"/>
  <c r="J71" i="19"/>
  <c r="C72" i="19"/>
  <c r="D72" i="19"/>
  <c r="E72" i="19"/>
  <c r="F72" i="19"/>
  <c r="G72" i="19"/>
  <c r="AD72" i="26" s="1"/>
  <c r="AG72" i="15" s="1"/>
  <c r="H72" i="19"/>
  <c r="AE72" i="26" s="1"/>
  <c r="AM72" i="15" s="1"/>
  <c r="I72" i="19"/>
  <c r="AF72" i="26" s="1"/>
  <c r="AS72" i="15" s="1"/>
  <c r="J72" i="19"/>
  <c r="AG72" i="26" s="1"/>
  <c r="AY72" i="15" s="1"/>
  <c r="C73" i="19"/>
  <c r="D73" i="19"/>
  <c r="E73" i="19"/>
  <c r="F73" i="19"/>
  <c r="G73" i="19"/>
  <c r="AD73" i="26" s="1"/>
  <c r="AG73" i="15" s="1"/>
  <c r="H73" i="19"/>
  <c r="AE73" i="26" s="1"/>
  <c r="AM73" i="15" s="1"/>
  <c r="I73" i="19"/>
  <c r="AF73" i="26" s="1"/>
  <c r="AS73" i="15" s="1"/>
  <c r="J73" i="19"/>
  <c r="AG73" i="26" s="1"/>
  <c r="AY73" i="15" s="1"/>
  <c r="B73" i="19"/>
  <c r="B72" i="19"/>
  <c r="B71" i="19"/>
  <c r="C68" i="19"/>
  <c r="D68" i="19"/>
  <c r="E68" i="19"/>
  <c r="F68" i="19"/>
  <c r="G68" i="19"/>
  <c r="H68" i="19"/>
  <c r="I68" i="19"/>
  <c r="J68" i="19"/>
  <c r="C69" i="19"/>
  <c r="D69" i="19"/>
  <c r="E69" i="19"/>
  <c r="F69" i="19"/>
  <c r="G69" i="19"/>
  <c r="AD69" i="26" s="1"/>
  <c r="AG69" i="15" s="1"/>
  <c r="H69" i="19"/>
  <c r="AE69" i="26" s="1"/>
  <c r="AM69" i="15" s="1"/>
  <c r="I69" i="19"/>
  <c r="AF69" i="26" s="1"/>
  <c r="AS69" i="15" s="1"/>
  <c r="J69" i="19"/>
  <c r="AG69" i="26" s="1"/>
  <c r="AY69" i="15" s="1"/>
  <c r="B69" i="19"/>
  <c r="B68" i="19"/>
  <c r="C62" i="19"/>
  <c r="D62" i="19"/>
  <c r="E62" i="19"/>
  <c r="F62" i="19"/>
  <c r="G62" i="19"/>
  <c r="H62" i="19"/>
  <c r="I62" i="19"/>
  <c r="J62" i="19"/>
  <c r="C63" i="19"/>
  <c r="D63" i="19"/>
  <c r="E63" i="19"/>
  <c r="F63" i="19"/>
  <c r="G63" i="19"/>
  <c r="AD63" i="26" s="1"/>
  <c r="AG63" i="15" s="1"/>
  <c r="H63" i="19"/>
  <c r="AE63" i="26" s="1"/>
  <c r="AM63" i="15" s="1"/>
  <c r="I63" i="19"/>
  <c r="AF63" i="26" s="1"/>
  <c r="AS63" i="15" s="1"/>
  <c r="J63" i="19"/>
  <c r="AG63" i="26" s="1"/>
  <c r="AY63" i="15" s="1"/>
  <c r="C64" i="19"/>
  <c r="D64" i="19"/>
  <c r="E64" i="19"/>
  <c r="F64" i="19"/>
  <c r="G64" i="19"/>
  <c r="AD64" i="26" s="1"/>
  <c r="AG64" i="15" s="1"/>
  <c r="H64" i="19"/>
  <c r="AE64" i="26" s="1"/>
  <c r="AM64" i="15" s="1"/>
  <c r="I64" i="19"/>
  <c r="AF64" i="26" s="1"/>
  <c r="AS64" i="15" s="1"/>
  <c r="J64" i="19"/>
  <c r="AG64" i="26" s="1"/>
  <c r="AY64" i="15" s="1"/>
  <c r="C65" i="19"/>
  <c r="D65" i="19"/>
  <c r="E65" i="19"/>
  <c r="F65" i="19"/>
  <c r="G65" i="19"/>
  <c r="AD65" i="26" s="1"/>
  <c r="AG65" i="15" s="1"/>
  <c r="H65" i="19"/>
  <c r="AE65" i="26" s="1"/>
  <c r="AM65" i="15" s="1"/>
  <c r="I65" i="19"/>
  <c r="AF65" i="26" s="1"/>
  <c r="AS65" i="15" s="1"/>
  <c r="J65" i="19"/>
  <c r="AG65" i="26" s="1"/>
  <c r="AY65" i="15" s="1"/>
  <c r="C66" i="19"/>
  <c r="D66" i="19"/>
  <c r="E66" i="19"/>
  <c r="F66" i="19"/>
  <c r="G66" i="19"/>
  <c r="AD66" i="26" s="1"/>
  <c r="AG66" i="15" s="1"/>
  <c r="H66" i="19"/>
  <c r="AE66" i="26" s="1"/>
  <c r="AM66" i="15" s="1"/>
  <c r="I66" i="19"/>
  <c r="AF66" i="26" s="1"/>
  <c r="AS66" i="15" s="1"/>
  <c r="J66" i="19"/>
  <c r="AG66" i="26" s="1"/>
  <c r="AY66" i="15" s="1"/>
  <c r="B66" i="19"/>
  <c r="B65" i="19"/>
  <c r="B64" i="19"/>
  <c r="B63" i="19"/>
  <c r="B62" i="19"/>
  <c r="C54" i="19"/>
  <c r="D54" i="19"/>
  <c r="E54" i="19"/>
  <c r="F54" i="19"/>
  <c r="G54" i="19"/>
  <c r="H54" i="19"/>
  <c r="I54" i="19"/>
  <c r="J54" i="19"/>
  <c r="C55" i="19"/>
  <c r="D55" i="19"/>
  <c r="E55" i="19"/>
  <c r="F55" i="19"/>
  <c r="G55" i="19"/>
  <c r="AD55" i="26" s="1"/>
  <c r="AG55" i="15" s="1"/>
  <c r="H55" i="19"/>
  <c r="AE55" i="26" s="1"/>
  <c r="AM55" i="15" s="1"/>
  <c r="I55" i="19"/>
  <c r="AF55" i="26" s="1"/>
  <c r="AS55" i="15" s="1"/>
  <c r="J55" i="19"/>
  <c r="AG55" i="26" s="1"/>
  <c r="AY55" i="15" s="1"/>
  <c r="C56" i="19"/>
  <c r="D56" i="19"/>
  <c r="E56" i="19"/>
  <c r="F56" i="19"/>
  <c r="G56" i="19"/>
  <c r="AD56" i="26" s="1"/>
  <c r="AG56" i="15" s="1"/>
  <c r="H56" i="19"/>
  <c r="AE56" i="26" s="1"/>
  <c r="AM56" i="15" s="1"/>
  <c r="I56" i="19"/>
  <c r="AF56" i="26" s="1"/>
  <c r="AS56" i="15" s="1"/>
  <c r="J56" i="19"/>
  <c r="AG56" i="26" s="1"/>
  <c r="AY56" i="15" s="1"/>
  <c r="C57" i="19"/>
  <c r="D57" i="19"/>
  <c r="E57" i="19"/>
  <c r="F57" i="19"/>
  <c r="G57" i="19"/>
  <c r="AD57" i="26" s="1"/>
  <c r="AG57" i="15" s="1"/>
  <c r="H57" i="19"/>
  <c r="AE57" i="26" s="1"/>
  <c r="AM57" i="15" s="1"/>
  <c r="I57" i="19"/>
  <c r="AF57" i="26" s="1"/>
  <c r="AS57" i="15" s="1"/>
  <c r="J57" i="19"/>
  <c r="AG57" i="26" s="1"/>
  <c r="AY57" i="15" s="1"/>
  <c r="C58" i="19"/>
  <c r="D58" i="19"/>
  <c r="E58" i="19"/>
  <c r="F58" i="19"/>
  <c r="G58" i="19"/>
  <c r="AD58" i="26" s="1"/>
  <c r="AG58" i="15" s="1"/>
  <c r="H58" i="19"/>
  <c r="AE58" i="26" s="1"/>
  <c r="AM58" i="15" s="1"/>
  <c r="I58" i="19"/>
  <c r="AF58" i="26" s="1"/>
  <c r="AS58" i="15" s="1"/>
  <c r="J58" i="19"/>
  <c r="AG58" i="26" s="1"/>
  <c r="AY58" i="15" s="1"/>
  <c r="C59" i="19"/>
  <c r="D59" i="19"/>
  <c r="E59" i="19"/>
  <c r="F59" i="19"/>
  <c r="G59" i="19"/>
  <c r="AD59" i="26" s="1"/>
  <c r="AG59" i="15" s="1"/>
  <c r="H59" i="19"/>
  <c r="AE59" i="26" s="1"/>
  <c r="AM59" i="15" s="1"/>
  <c r="I59" i="19"/>
  <c r="AF59" i="26" s="1"/>
  <c r="AS59" i="15" s="1"/>
  <c r="J59" i="19"/>
  <c r="AG59" i="26" s="1"/>
  <c r="AY59" i="15" s="1"/>
  <c r="C60" i="19"/>
  <c r="D60" i="19"/>
  <c r="E60" i="19"/>
  <c r="F60" i="19"/>
  <c r="G60" i="19"/>
  <c r="AD60" i="26" s="1"/>
  <c r="AG60" i="15" s="1"/>
  <c r="H60" i="19"/>
  <c r="AE60" i="26" s="1"/>
  <c r="AM60" i="15" s="1"/>
  <c r="I60" i="19"/>
  <c r="AF60" i="26" s="1"/>
  <c r="AS60" i="15" s="1"/>
  <c r="J60" i="19"/>
  <c r="AG60" i="26" s="1"/>
  <c r="AY60" i="15" s="1"/>
  <c r="B60" i="19"/>
  <c r="B59" i="19"/>
  <c r="B58" i="19"/>
  <c r="B57" i="19"/>
  <c r="B56" i="19"/>
  <c r="B55" i="19"/>
  <c r="B54" i="19"/>
  <c r="C49" i="19"/>
  <c r="D49" i="19"/>
  <c r="E49" i="19"/>
  <c r="F49" i="19"/>
  <c r="G49" i="19"/>
  <c r="AD49" i="26" s="1"/>
  <c r="AG49" i="15" s="1"/>
  <c r="H49" i="19"/>
  <c r="AE49" i="26" s="1"/>
  <c r="AM49" i="15" s="1"/>
  <c r="I49" i="19"/>
  <c r="AF49" i="26" s="1"/>
  <c r="AS49" i="15" s="1"/>
  <c r="J49" i="19"/>
  <c r="AG49" i="26" s="1"/>
  <c r="AY49" i="15" s="1"/>
  <c r="C50" i="19"/>
  <c r="D50" i="19"/>
  <c r="E50" i="19"/>
  <c r="F50" i="19"/>
  <c r="G50" i="19"/>
  <c r="AD50" i="26" s="1"/>
  <c r="AG50" i="15" s="1"/>
  <c r="H50" i="19"/>
  <c r="AE50" i="26" s="1"/>
  <c r="AM50" i="15" s="1"/>
  <c r="I50" i="19"/>
  <c r="AF50" i="26" s="1"/>
  <c r="AS50" i="15" s="1"/>
  <c r="J50" i="19"/>
  <c r="AG50" i="26" s="1"/>
  <c r="AY50" i="15" s="1"/>
  <c r="C51" i="19"/>
  <c r="D51" i="19"/>
  <c r="E51" i="19"/>
  <c r="F51" i="19"/>
  <c r="G51" i="19"/>
  <c r="AD51" i="26" s="1"/>
  <c r="H51" i="19"/>
  <c r="AE51" i="26" s="1"/>
  <c r="I51" i="19"/>
  <c r="AF51" i="26" s="1"/>
  <c r="J51" i="19"/>
  <c r="AG51" i="26" s="1"/>
  <c r="AY51" i="15" s="1"/>
  <c r="C52" i="19"/>
  <c r="D52" i="19"/>
  <c r="E52" i="19"/>
  <c r="F52" i="19"/>
  <c r="G52" i="19"/>
  <c r="AD52" i="26" s="1"/>
  <c r="AG52" i="15" s="1"/>
  <c r="H52" i="19"/>
  <c r="AE52" i="26" s="1"/>
  <c r="AM52" i="15" s="1"/>
  <c r="I52" i="19"/>
  <c r="AF52" i="26" s="1"/>
  <c r="AS52" i="15" s="1"/>
  <c r="J52" i="19"/>
  <c r="AG52" i="26" s="1"/>
  <c r="AY52" i="15" s="1"/>
  <c r="B52" i="19"/>
  <c r="B51" i="19"/>
  <c r="B50" i="19"/>
  <c r="B49" i="19"/>
  <c r="C42" i="19"/>
  <c r="D42" i="19"/>
  <c r="E42" i="19"/>
  <c r="F42" i="19"/>
  <c r="G42" i="19"/>
  <c r="AD42" i="26" s="1"/>
  <c r="AG42" i="15" s="1"/>
  <c r="H42" i="19"/>
  <c r="AE42" i="26" s="1"/>
  <c r="AM42" i="15" s="1"/>
  <c r="I42" i="19"/>
  <c r="AF42" i="26" s="1"/>
  <c r="AS42" i="15" s="1"/>
  <c r="J42" i="19"/>
  <c r="AG42" i="26" s="1"/>
  <c r="AY42" i="15" s="1"/>
  <c r="C43" i="19"/>
  <c r="D43" i="19"/>
  <c r="E43" i="19"/>
  <c r="F43" i="19"/>
  <c r="G43" i="19"/>
  <c r="AD43" i="26" s="1"/>
  <c r="AG43" i="15" s="1"/>
  <c r="H43" i="19"/>
  <c r="AE43" i="26" s="1"/>
  <c r="AM43" i="15" s="1"/>
  <c r="I43" i="19"/>
  <c r="AF43" i="26" s="1"/>
  <c r="AS43" i="15" s="1"/>
  <c r="J43" i="19"/>
  <c r="AG43" i="26" s="1"/>
  <c r="AY43" i="15" s="1"/>
  <c r="C44" i="19"/>
  <c r="D44" i="19"/>
  <c r="E44" i="19"/>
  <c r="F44" i="19"/>
  <c r="G44" i="19"/>
  <c r="AD44" i="26" s="1"/>
  <c r="AG44" i="15" s="1"/>
  <c r="H44" i="19"/>
  <c r="AE44" i="26" s="1"/>
  <c r="AM44" i="15" s="1"/>
  <c r="I44" i="19"/>
  <c r="AF44" i="26" s="1"/>
  <c r="AS44" i="15" s="1"/>
  <c r="J44" i="19"/>
  <c r="AG44" i="26" s="1"/>
  <c r="AY44" i="15" s="1"/>
  <c r="C45" i="19"/>
  <c r="D45" i="19"/>
  <c r="E45" i="19"/>
  <c r="F45" i="19"/>
  <c r="G45" i="19"/>
  <c r="AD45" i="26" s="1"/>
  <c r="AG45" i="15" s="1"/>
  <c r="H45" i="19"/>
  <c r="AE45" i="26" s="1"/>
  <c r="AM45" i="15" s="1"/>
  <c r="I45" i="19"/>
  <c r="AF45" i="26" s="1"/>
  <c r="AS45" i="15" s="1"/>
  <c r="J45" i="19"/>
  <c r="AG45" i="26" s="1"/>
  <c r="AY45" i="15" s="1"/>
  <c r="C46" i="19"/>
  <c r="D46" i="19"/>
  <c r="E46" i="19"/>
  <c r="F46" i="19"/>
  <c r="G46" i="19"/>
  <c r="AD46" i="26" s="1"/>
  <c r="H46" i="19"/>
  <c r="AE46" i="26" s="1"/>
  <c r="I46" i="19"/>
  <c r="AF46" i="26" s="1"/>
  <c r="J46" i="19"/>
  <c r="AG46" i="26" s="1"/>
  <c r="AY46" i="15" s="1"/>
  <c r="C47" i="19"/>
  <c r="D47" i="19"/>
  <c r="E47" i="19"/>
  <c r="F47" i="19"/>
  <c r="G47" i="19"/>
  <c r="AD47" i="26" s="1"/>
  <c r="AG47" i="15" s="1"/>
  <c r="H47" i="19"/>
  <c r="AE47" i="26" s="1"/>
  <c r="AM47" i="15" s="1"/>
  <c r="I47" i="19"/>
  <c r="AF47" i="26" s="1"/>
  <c r="AS47" i="15" s="1"/>
  <c r="J47" i="19"/>
  <c r="AG47" i="26" s="1"/>
  <c r="AY47" i="15" s="1"/>
  <c r="B47" i="19"/>
  <c r="B46" i="19"/>
  <c r="B45" i="19"/>
  <c r="B44" i="19"/>
  <c r="B43" i="19"/>
  <c r="B42" i="19"/>
  <c r="C36" i="19"/>
  <c r="D36" i="19"/>
  <c r="E36" i="19"/>
  <c r="F36" i="19"/>
  <c r="G36" i="19"/>
  <c r="H36" i="19"/>
  <c r="I36" i="19"/>
  <c r="J36" i="19"/>
  <c r="C37" i="19"/>
  <c r="D37" i="19"/>
  <c r="E37" i="19"/>
  <c r="F37" i="19"/>
  <c r="G37" i="19"/>
  <c r="AD37" i="26" s="1"/>
  <c r="AG37" i="15" s="1"/>
  <c r="H37" i="19"/>
  <c r="AE37" i="26" s="1"/>
  <c r="AM37" i="15" s="1"/>
  <c r="I37" i="19"/>
  <c r="AF37" i="26" s="1"/>
  <c r="AS37" i="15" s="1"/>
  <c r="J37" i="19"/>
  <c r="AG37" i="26" s="1"/>
  <c r="AY37" i="15" s="1"/>
  <c r="C38" i="19"/>
  <c r="D38" i="19"/>
  <c r="E38" i="19"/>
  <c r="F38" i="19"/>
  <c r="G38" i="19"/>
  <c r="AD38" i="26" s="1"/>
  <c r="AG38" i="15" s="1"/>
  <c r="H38" i="19"/>
  <c r="AE38" i="26" s="1"/>
  <c r="AM38" i="15" s="1"/>
  <c r="I38" i="19"/>
  <c r="AF38" i="26" s="1"/>
  <c r="AS38" i="15" s="1"/>
  <c r="J38" i="19"/>
  <c r="AG38" i="26" s="1"/>
  <c r="AY38" i="15" s="1"/>
  <c r="C39" i="19"/>
  <c r="D39" i="19"/>
  <c r="E39" i="19"/>
  <c r="F39" i="19"/>
  <c r="G39" i="19"/>
  <c r="AD39" i="26" s="1"/>
  <c r="AG39" i="15" s="1"/>
  <c r="H39" i="19"/>
  <c r="AE39" i="26" s="1"/>
  <c r="AM39" i="15" s="1"/>
  <c r="I39" i="19"/>
  <c r="AF39" i="26" s="1"/>
  <c r="AS39" i="15" s="1"/>
  <c r="J39" i="19"/>
  <c r="AG39" i="26" s="1"/>
  <c r="AY39" i="15" s="1"/>
  <c r="C40" i="19"/>
  <c r="D40" i="19"/>
  <c r="E40" i="19"/>
  <c r="F40" i="19"/>
  <c r="G40" i="19"/>
  <c r="AD40" i="26" s="1"/>
  <c r="AG40" i="15" s="1"/>
  <c r="H40" i="19"/>
  <c r="AE40" i="26" s="1"/>
  <c r="AM40" i="15" s="1"/>
  <c r="I40" i="19"/>
  <c r="AF40" i="26" s="1"/>
  <c r="AS40" i="15" s="1"/>
  <c r="J40" i="19"/>
  <c r="AG40" i="26" s="1"/>
  <c r="AY40" i="15" s="1"/>
  <c r="B40" i="19"/>
  <c r="B39" i="19"/>
  <c r="B38" i="19"/>
  <c r="B37" i="19"/>
  <c r="B36" i="19"/>
  <c r="E67" i="19" l="1"/>
  <c r="D70" i="19"/>
  <c r="CE18" i="26"/>
  <c r="AJ18" i="15" s="1"/>
  <c r="CG18" i="26"/>
  <c r="AV18" i="15" s="1"/>
  <c r="I67" i="19"/>
  <c r="AF68" i="26"/>
  <c r="H35" i="19"/>
  <c r="AE36" i="26"/>
  <c r="D35" i="19"/>
  <c r="I53" i="19"/>
  <c r="AF54" i="26"/>
  <c r="E53" i="19"/>
  <c r="E11" i="19" s="1"/>
  <c r="J61" i="19"/>
  <c r="AG62" i="26"/>
  <c r="F61" i="19"/>
  <c r="H67" i="19"/>
  <c r="H13" i="19" s="1"/>
  <c r="AE68" i="26"/>
  <c r="D67" i="19"/>
  <c r="G70" i="19"/>
  <c r="AD71" i="26"/>
  <c r="C70" i="19"/>
  <c r="E35" i="19"/>
  <c r="J53" i="19"/>
  <c r="AG54" i="26"/>
  <c r="G61" i="19"/>
  <c r="AD62" i="26"/>
  <c r="G35" i="19"/>
  <c r="AD36" i="26"/>
  <c r="C35" i="19"/>
  <c r="H53" i="19"/>
  <c r="AE54" i="26"/>
  <c r="D53" i="19"/>
  <c r="D11" i="19" s="1"/>
  <c r="I61" i="19"/>
  <c r="AF62" i="26"/>
  <c r="E61" i="19"/>
  <c r="G67" i="19"/>
  <c r="G13" i="19" s="1"/>
  <c r="AD68" i="26"/>
  <c r="C67" i="19"/>
  <c r="J70" i="19"/>
  <c r="AG71" i="26"/>
  <c r="F70" i="19"/>
  <c r="I35" i="19"/>
  <c r="AF36" i="26"/>
  <c r="F53" i="19"/>
  <c r="F11" i="19" s="1"/>
  <c r="C61" i="19"/>
  <c r="H70" i="19"/>
  <c r="AE71" i="26"/>
  <c r="J35" i="19"/>
  <c r="AG36" i="26"/>
  <c r="F35" i="19"/>
  <c r="G53" i="19"/>
  <c r="AD54" i="26"/>
  <c r="C53" i="19"/>
  <c r="H61" i="19"/>
  <c r="AE62" i="26"/>
  <c r="D61" i="19"/>
  <c r="D12" i="19" s="1"/>
  <c r="J67" i="19"/>
  <c r="AG68" i="26"/>
  <c r="F67" i="19"/>
  <c r="I70" i="19"/>
  <c r="I14" i="19" s="1"/>
  <c r="AF71" i="26"/>
  <c r="E70" i="19"/>
  <c r="CG7" i="26"/>
  <c r="AV7" i="15" s="1"/>
  <c r="AV29" i="15"/>
  <c r="AF48" i="26"/>
  <c r="AS51" i="15"/>
  <c r="CF14" i="26"/>
  <c r="AP14" i="15" s="1"/>
  <c r="AP70" i="15"/>
  <c r="CG14" i="26"/>
  <c r="AV14" i="15" s="1"/>
  <c r="AV70" i="15"/>
  <c r="CE13" i="26"/>
  <c r="AJ13" i="15" s="1"/>
  <c r="AJ67" i="15"/>
  <c r="CG13" i="26"/>
  <c r="AV13" i="15" s="1"/>
  <c r="AV67" i="15"/>
  <c r="AE48" i="26"/>
  <c r="AM51" i="15"/>
  <c r="CG8" i="26"/>
  <c r="AV8" i="15" s="1"/>
  <c r="AV35" i="15"/>
  <c r="CE8" i="26"/>
  <c r="AJ8" i="15" s="1"/>
  <c r="AJ35" i="15"/>
  <c r="CE6" i="26"/>
  <c r="AJ6" i="15" s="1"/>
  <c r="AJ25" i="15"/>
  <c r="AD48" i="26"/>
  <c r="AG51" i="15"/>
  <c r="CF10" i="26"/>
  <c r="AP10" i="15" s="1"/>
  <c r="AP48" i="15"/>
  <c r="CE9" i="26"/>
  <c r="AJ9" i="15" s="1"/>
  <c r="AJ41" i="15"/>
  <c r="CF9" i="26"/>
  <c r="AP9" i="15" s="1"/>
  <c r="AP41" i="15"/>
  <c r="CF12" i="26"/>
  <c r="AP12" i="15" s="1"/>
  <c r="AP61" i="15"/>
  <c r="CE11" i="26"/>
  <c r="AJ11" i="15" s="1"/>
  <c r="AJ53" i="15"/>
  <c r="CG11" i="26"/>
  <c r="AV11" i="15" s="1"/>
  <c r="AV53" i="15"/>
  <c r="CF8" i="26"/>
  <c r="AP8" i="15" s="1"/>
  <c r="AP35" i="15"/>
  <c r="AF41" i="26"/>
  <c r="AS46" i="15"/>
  <c r="CE12" i="26"/>
  <c r="AJ12" i="15" s="1"/>
  <c r="AJ61" i="15"/>
  <c r="CG12" i="26"/>
  <c r="AV12" i="15" s="1"/>
  <c r="AV61" i="15"/>
  <c r="CF7" i="26"/>
  <c r="AP7" i="15" s="1"/>
  <c r="AP29" i="15"/>
  <c r="CE14" i="26"/>
  <c r="AJ14" i="15" s="1"/>
  <c r="AJ70" i="15"/>
  <c r="CE7" i="26"/>
  <c r="AJ7" i="15" s="1"/>
  <c r="AJ29" i="15"/>
  <c r="CF13" i="26"/>
  <c r="AP13" i="15" s="1"/>
  <c r="AP67" i="15"/>
  <c r="CG10" i="26"/>
  <c r="AV10" i="15" s="1"/>
  <c r="AV48" i="15"/>
  <c r="AE41" i="26"/>
  <c r="AM46" i="15"/>
  <c r="AD41" i="26"/>
  <c r="AG46" i="15"/>
  <c r="CF11" i="26"/>
  <c r="AP11" i="15" s="1"/>
  <c r="AP53" i="15"/>
  <c r="CG9" i="26"/>
  <c r="AV9" i="15" s="1"/>
  <c r="AV41" i="15"/>
  <c r="CE10" i="26"/>
  <c r="AJ10" i="15" s="1"/>
  <c r="AJ48" i="15"/>
  <c r="AG48" i="26"/>
  <c r="J48" i="19"/>
  <c r="I48" i="19"/>
  <c r="I10" i="19" s="1"/>
  <c r="H48" i="19"/>
  <c r="H10" i="19" s="1"/>
  <c r="G48" i="19"/>
  <c r="F48" i="19"/>
  <c r="F10" i="19" s="1"/>
  <c r="E48" i="19"/>
  <c r="E10" i="19" s="1"/>
  <c r="D48" i="19"/>
  <c r="D10" i="19" s="1"/>
  <c r="C48" i="19"/>
  <c r="C41" i="19"/>
  <c r="C9" i="19" s="1"/>
  <c r="D41" i="19"/>
  <c r="D9" i="19" s="1"/>
  <c r="E41" i="19"/>
  <c r="E9" i="19" s="1"/>
  <c r="F41" i="19"/>
  <c r="F9" i="19" s="1"/>
  <c r="G41" i="19"/>
  <c r="H41" i="19"/>
  <c r="H9" i="19" s="1"/>
  <c r="I41" i="19"/>
  <c r="J41" i="19"/>
  <c r="AG41" i="26"/>
  <c r="AG45" i="16"/>
  <c r="CG28" i="26"/>
  <c r="AV28" i="15" s="1"/>
  <c r="AF45" i="16"/>
  <c r="CF27" i="26"/>
  <c r="AP27" i="15" s="1"/>
  <c r="AH5" i="1"/>
  <c r="AH11" i="1"/>
  <c r="AH6" i="1"/>
  <c r="AH8" i="1"/>
  <c r="AH9" i="1"/>
  <c r="AH7" i="1"/>
  <c r="AH12" i="1"/>
  <c r="Y3" i="3"/>
  <c r="C30" i="19"/>
  <c r="D30" i="19"/>
  <c r="E30" i="19"/>
  <c r="F30" i="19"/>
  <c r="G30" i="19"/>
  <c r="AD30" i="26" s="1"/>
  <c r="H30" i="19"/>
  <c r="I30" i="19"/>
  <c r="J30" i="19"/>
  <c r="AG30" i="26" s="1"/>
  <c r="K30" i="19"/>
  <c r="C31" i="19"/>
  <c r="D31" i="19"/>
  <c r="E31" i="19"/>
  <c r="F31" i="19"/>
  <c r="G31" i="19"/>
  <c r="AD31" i="26" s="1"/>
  <c r="AG31" i="15" s="1"/>
  <c r="H31" i="19"/>
  <c r="AE31" i="26" s="1"/>
  <c r="AM31" i="15" s="1"/>
  <c r="I31" i="19"/>
  <c r="AF31" i="26" s="1"/>
  <c r="AS31" i="15" s="1"/>
  <c r="J31" i="19"/>
  <c r="AG31" i="26" s="1"/>
  <c r="AY31" i="15" s="1"/>
  <c r="K31" i="19"/>
  <c r="C32" i="19"/>
  <c r="D32" i="19"/>
  <c r="E32" i="19"/>
  <c r="F32" i="19"/>
  <c r="G32" i="19"/>
  <c r="H32" i="19"/>
  <c r="AE32" i="26" s="1"/>
  <c r="AM32" i="15" s="1"/>
  <c r="I32" i="19"/>
  <c r="AF32" i="26" s="1"/>
  <c r="AS32" i="15" s="1"/>
  <c r="J32" i="19"/>
  <c r="AG32" i="26" s="1"/>
  <c r="AY32" i="15" s="1"/>
  <c r="K32" i="19"/>
  <c r="C33" i="19"/>
  <c r="D33" i="19"/>
  <c r="E33" i="19"/>
  <c r="F33" i="19"/>
  <c r="G33" i="19"/>
  <c r="AD33" i="26" s="1"/>
  <c r="AG33" i="15" s="1"/>
  <c r="H33" i="19"/>
  <c r="AE33" i="26" s="1"/>
  <c r="AM33" i="15" s="1"/>
  <c r="I33" i="19"/>
  <c r="AF33" i="26" s="1"/>
  <c r="AS33" i="15" s="1"/>
  <c r="J33" i="19"/>
  <c r="K33" i="19"/>
  <c r="C34" i="19"/>
  <c r="D34" i="19"/>
  <c r="E34" i="19"/>
  <c r="F34" i="19"/>
  <c r="G34" i="19"/>
  <c r="AD34" i="26" s="1"/>
  <c r="AG34" i="15" s="1"/>
  <c r="H34" i="19"/>
  <c r="AE34" i="26" s="1"/>
  <c r="AM34" i="15" s="1"/>
  <c r="I34" i="19"/>
  <c r="AF34" i="26" s="1"/>
  <c r="AS34" i="15" s="1"/>
  <c r="J34" i="19"/>
  <c r="AG34" i="26" s="1"/>
  <c r="AY34" i="15" s="1"/>
  <c r="K34" i="19"/>
  <c r="B34" i="19"/>
  <c r="B33" i="19"/>
  <c r="B32" i="19"/>
  <c r="B31" i="19"/>
  <c r="B30" i="19"/>
  <c r="C26" i="19"/>
  <c r="D26" i="19"/>
  <c r="E26" i="19"/>
  <c r="F26" i="19"/>
  <c r="F25" i="19" s="1"/>
  <c r="F6" i="19" s="1"/>
  <c r="G26" i="19"/>
  <c r="AD26" i="26" s="1"/>
  <c r="AG26" i="15" s="1"/>
  <c r="H26" i="19"/>
  <c r="AE26" i="26" s="1"/>
  <c r="AM26" i="15" s="1"/>
  <c r="I26" i="19"/>
  <c r="AF26" i="26" s="1"/>
  <c r="AS26" i="15" s="1"/>
  <c r="J26" i="19"/>
  <c r="AG26" i="26" s="1"/>
  <c r="AY26" i="15" s="1"/>
  <c r="K26" i="19"/>
  <c r="C27" i="19"/>
  <c r="D27" i="19"/>
  <c r="E27" i="19"/>
  <c r="F27" i="19"/>
  <c r="G27" i="19"/>
  <c r="AD27" i="26" s="1"/>
  <c r="AG27" i="15" s="1"/>
  <c r="H27" i="19"/>
  <c r="AE27" i="26" s="1"/>
  <c r="I27" i="19"/>
  <c r="AF27" i="26" s="1"/>
  <c r="AS27" i="15" s="1"/>
  <c r="J27" i="19"/>
  <c r="AG27" i="26" s="1"/>
  <c r="AY27" i="15" s="1"/>
  <c r="K27" i="19"/>
  <c r="C28" i="19"/>
  <c r="D28" i="19"/>
  <c r="E28" i="19"/>
  <c r="F28" i="19"/>
  <c r="G28" i="19"/>
  <c r="AD28" i="26" s="1"/>
  <c r="AG28" i="15" s="1"/>
  <c r="H28" i="19"/>
  <c r="AE28" i="26" s="1"/>
  <c r="AM28" i="15" s="1"/>
  <c r="I28" i="19"/>
  <c r="AF28" i="26" s="1"/>
  <c r="AS28" i="15" s="1"/>
  <c r="J28" i="19"/>
  <c r="AG28" i="26" s="1"/>
  <c r="AY28" i="15" s="1"/>
  <c r="K28" i="19"/>
  <c r="B28" i="19"/>
  <c r="B27" i="19"/>
  <c r="B26" i="19"/>
  <c r="C16" i="19"/>
  <c r="D16" i="19"/>
  <c r="E16" i="19"/>
  <c r="F16" i="19"/>
  <c r="G16" i="19"/>
  <c r="AD16" i="26" s="1"/>
  <c r="H16" i="19"/>
  <c r="AE16" i="26" s="1"/>
  <c r="I16" i="19"/>
  <c r="AF16" i="26" s="1"/>
  <c r="J16" i="19"/>
  <c r="AG16" i="26" s="1"/>
  <c r="C17" i="19"/>
  <c r="D17" i="19"/>
  <c r="E17" i="19"/>
  <c r="F17" i="19"/>
  <c r="G17" i="19"/>
  <c r="AD17" i="26" s="1"/>
  <c r="H17" i="19"/>
  <c r="AE17" i="26" s="1"/>
  <c r="I17" i="19"/>
  <c r="AF17" i="26" s="1"/>
  <c r="J17" i="19"/>
  <c r="AG17" i="26" s="1"/>
  <c r="C18" i="19"/>
  <c r="D18" i="19"/>
  <c r="E18" i="19"/>
  <c r="F18" i="19"/>
  <c r="G18" i="19"/>
  <c r="AD18" i="26" s="1"/>
  <c r="H18" i="19"/>
  <c r="AE18" i="26" s="1"/>
  <c r="I18" i="19"/>
  <c r="AF18" i="26" s="1"/>
  <c r="J18" i="19"/>
  <c r="AG18" i="26" s="1"/>
  <c r="C19" i="19"/>
  <c r="D19" i="19"/>
  <c r="E19" i="19"/>
  <c r="F19" i="19"/>
  <c r="G19" i="19"/>
  <c r="AD19" i="26" s="1"/>
  <c r="H19" i="19"/>
  <c r="AE19" i="26" s="1"/>
  <c r="I19" i="19"/>
  <c r="AF19" i="26" s="1"/>
  <c r="J19" i="19"/>
  <c r="AG19" i="26" s="1"/>
  <c r="C20" i="19"/>
  <c r="D20" i="19"/>
  <c r="E20" i="19"/>
  <c r="F20" i="19"/>
  <c r="G20" i="19"/>
  <c r="AD20" i="26" s="1"/>
  <c r="H20" i="19"/>
  <c r="AE20" i="26" s="1"/>
  <c r="I20" i="19"/>
  <c r="AF20" i="26" s="1"/>
  <c r="J20" i="19"/>
  <c r="AG20" i="26" s="1"/>
  <c r="C21" i="19"/>
  <c r="D21" i="19"/>
  <c r="E21" i="19"/>
  <c r="F21" i="19"/>
  <c r="G21" i="19"/>
  <c r="AD21" i="26" s="1"/>
  <c r="H21" i="19"/>
  <c r="AE21" i="26" s="1"/>
  <c r="I21" i="19"/>
  <c r="AF21" i="26" s="1"/>
  <c r="J21" i="19"/>
  <c r="AG21" i="26" s="1"/>
  <c r="C22" i="19"/>
  <c r="D22" i="19"/>
  <c r="E22" i="19"/>
  <c r="F22" i="19"/>
  <c r="G22" i="19"/>
  <c r="AD22" i="26" s="1"/>
  <c r="H22" i="19"/>
  <c r="AE22" i="26" s="1"/>
  <c r="I22" i="19"/>
  <c r="AF22" i="26" s="1"/>
  <c r="J22" i="19"/>
  <c r="AG22" i="26" s="1"/>
  <c r="C23" i="19"/>
  <c r="D23" i="19"/>
  <c r="E23" i="19"/>
  <c r="F23" i="19"/>
  <c r="G23" i="19"/>
  <c r="AD23" i="26" s="1"/>
  <c r="H23" i="19"/>
  <c r="AE23" i="26" s="1"/>
  <c r="I23" i="19"/>
  <c r="AF23" i="26" s="1"/>
  <c r="J23" i="19"/>
  <c r="AG23" i="26" s="1"/>
  <c r="C24" i="19"/>
  <c r="D24" i="19"/>
  <c r="E24" i="19"/>
  <c r="F24" i="19"/>
  <c r="G24" i="19"/>
  <c r="AD24" i="26" s="1"/>
  <c r="H24" i="19"/>
  <c r="AE24" i="26" s="1"/>
  <c r="I24" i="19"/>
  <c r="AF24" i="26" s="1"/>
  <c r="J24" i="19"/>
  <c r="AG24" i="26" s="1"/>
  <c r="B24" i="19"/>
  <c r="B23" i="19"/>
  <c r="B22" i="19"/>
  <c r="B21" i="19"/>
  <c r="B20" i="19"/>
  <c r="B19" i="19"/>
  <c r="B18" i="19"/>
  <c r="B17" i="19"/>
  <c r="F8" i="19"/>
  <c r="J8" i="19"/>
  <c r="B35" i="19"/>
  <c r="B8" i="19" s="1"/>
  <c r="B41" i="19"/>
  <c r="B9" i="19" s="1"/>
  <c r="J10" i="19"/>
  <c r="B48" i="19"/>
  <c r="B10" i="19" s="1"/>
  <c r="J11" i="19"/>
  <c r="B53" i="19"/>
  <c r="B11" i="19" s="1"/>
  <c r="F12" i="19"/>
  <c r="J12" i="19"/>
  <c r="B61" i="19"/>
  <c r="B12" i="19" s="1"/>
  <c r="C13" i="19"/>
  <c r="D13" i="19"/>
  <c r="B67" i="19"/>
  <c r="B13" i="19" s="1"/>
  <c r="F14" i="19"/>
  <c r="J14" i="19"/>
  <c r="B70" i="19"/>
  <c r="B14" i="19" s="1"/>
  <c r="B16" i="19"/>
  <c r="C8" i="19"/>
  <c r="D8" i="19"/>
  <c r="E8" i="19"/>
  <c r="G8" i="19"/>
  <c r="H8" i="19"/>
  <c r="I8" i="19"/>
  <c r="G9" i="19"/>
  <c r="I9" i="19"/>
  <c r="J9" i="19"/>
  <c r="C10" i="19"/>
  <c r="G10" i="19"/>
  <c r="C11" i="19"/>
  <c r="G11" i="19"/>
  <c r="H11" i="19"/>
  <c r="I11" i="19"/>
  <c r="C12" i="19"/>
  <c r="E12" i="19"/>
  <c r="G12" i="19"/>
  <c r="H12" i="19"/>
  <c r="I12" i="19"/>
  <c r="E13" i="19"/>
  <c r="F13" i="19"/>
  <c r="I13" i="19"/>
  <c r="J13" i="19"/>
  <c r="C14" i="19"/>
  <c r="D14" i="19"/>
  <c r="E14" i="19"/>
  <c r="G14" i="19"/>
  <c r="H14" i="19"/>
  <c r="D9" i="66" l="1"/>
  <c r="D11" i="66"/>
  <c r="D8" i="66"/>
  <c r="D10" i="66" s="1"/>
  <c r="AY24" i="15"/>
  <c r="AY23" i="15"/>
  <c r="AY22" i="15"/>
  <c r="AY21" i="15"/>
  <c r="AY20" i="15"/>
  <c r="AY19" i="15"/>
  <c r="AY18" i="15"/>
  <c r="AY17" i="15"/>
  <c r="AY16" i="15"/>
  <c r="H29" i="19"/>
  <c r="H7" i="19" s="1"/>
  <c r="AE30" i="26"/>
  <c r="D29" i="19"/>
  <c r="D7" i="19" s="1"/>
  <c r="AG54" i="15"/>
  <c r="AD53" i="26"/>
  <c r="AY71" i="15"/>
  <c r="AG70" i="26"/>
  <c r="AG36" i="15"/>
  <c r="AD35" i="26"/>
  <c r="AY54" i="15"/>
  <c r="AG53" i="26"/>
  <c r="AG71" i="15"/>
  <c r="AD70" i="26"/>
  <c r="AM36" i="15"/>
  <c r="AE35" i="26"/>
  <c r="AS24" i="15"/>
  <c r="AS23" i="15"/>
  <c r="AS22" i="15"/>
  <c r="AS21" i="15"/>
  <c r="AS20" i="15"/>
  <c r="AS19" i="15"/>
  <c r="AS18" i="15"/>
  <c r="AS17" i="15"/>
  <c r="AS16" i="15"/>
  <c r="K25" i="19"/>
  <c r="AG30" i="15"/>
  <c r="AM62" i="15"/>
  <c r="AE61" i="26"/>
  <c r="AM71" i="15"/>
  <c r="AE70" i="26"/>
  <c r="AS36" i="15"/>
  <c r="AF35" i="26"/>
  <c r="AM54" i="15"/>
  <c r="AE53" i="26"/>
  <c r="AS54" i="15"/>
  <c r="AF53" i="26"/>
  <c r="AM24" i="15"/>
  <c r="AM23" i="15"/>
  <c r="AM22" i="15"/>
  <c r="AM21" i="15"/>
  <c r="AM20" i="15"/>
  <c r="AM19" i="15"/>
  <c r="AM18" i="15"/>
  <c r="AM17" i="15"/>
  <c r="AM16" i="15"/>
  <c r="J25" i="19"/>
  <c r="J6" i="19" s="1"/>
  <c r="AY30" i="15"/>
  <c r="AY68" i="15"/>
  <c r="AG67" i="26"/>
  <c r="AS62" i="15"/>
  <c r="AF61" i="26"/>
  <c r="AG62" i="15"/>
  <c r="AD61" i="26"/>
  <c r="AY62" i="15"/>
  <c r="AG61" i="26"/>
  <c r="AS68" i="15"/>
  <c r="AF67" i="26"/>
  <c r="AG24" i="15"/>
  <c r="AG23" i="15"/>
  <c r="AG22" i="15"/>
  <c r="AG21" i="15"/>
  <c r="AG20" i="15"/>
  <c r="AG19" i="15"/>
  <c r="AG18" i="15"/>
  <c r="AG17" i="15"/>
  <c r="AG16" i="15"/>
  <c r="J29" i="19"/>
  <c r="J7" i="19" s="1"/>
  <c r="AG33" i="26"/>
  <c r="AY33" i="15" s="1"/>
  <c r="F29" i="19"/>
  <c r="F7" i="19" s="1"/>
  <c r="K29" i="19"/>
  <c r="G29" i="19"/>
  <c r="G7" i="19" s="1"/>
  <c r="AD32" i="26"/>
  <c r="AG32" i="15" s="1"/>
  <c r="C29" i="19"/>
  <c r="C7" i="19" s="1"/>
  <c r="I29" i="19"/>
  <c r="I7" i="19" s="1"/>
  <c r="AF30" i="26"/>
  <c r="E29" i="19"/>
  <c r="E7" i="19" s="1"/>
  <c r="AS71" i="15"/>
  <c r="AF70" i="26"/>
  <c r="AY36" i="15"/>
  <c r="AG35" i="26"/>
  <c r="AG68" i="15"/>
  <c r="AD67" i="26"/>
  <c r="AM68" i="15"/>
  <c r="AE67" i="26"/>
  <c r="AD9" i="26"/>
  <c r="AG9" i="15" s="1"/>
  <c r="AG41" i="15"/>
  <c r="AE10" i="26"/>
  <c r="AM10" i="15" s="1"/>
  <c r="AM48" i="15"/>
  <c r="CE4" i="26"/>
  <c r="AJ4" i="15" s="1"/>
  <c r="AE25" i="26"/>
  <c r="AM27" i="15"/>
  <c r="AG9" i="26"/>
  <c r="AY9" i="15" s="1"/>
  <c r="AY41" i="15"/>
  <c r="AE9" i="26"/>
  <c r="AM9" i="15" s="1"/>
  <c r="AM41" i="15"/>
  <c r="AF9" i="26"/>
  <c r="AS9" i="15" s="1"/>
  <c r="AS41" i="15"/>
  <c r="AD10" i="26"/>
  <c r="AG10" i="15" s="1"/>
  <c r="AG48" i="15"/>
  <c r="AF10" i="26"/>
  <c r="AS10" i="15" s="1"/>
  <c r="AS48" i="15"/>
  <c r="AG10" i="26"/>
  <c r="AY10" i="15" s="1"/>
  <c r="AY48" i="15"/>
  <c r="AG25" i="26"/>
  <c r="AF25" i="26"/>
  <c r="I25" i="19"/>
  <c r="I6" i="19" s="1"/>
  <c r="H25" i="19"/>
  <c r="H6" i="19" s="1"/>
  <c r="G25" i="19"/>
  <c r="G6" i="19" s="1"/>
  <c r="AD25" i="26"/>
  <c r="E25" i="19"/>
  <c r="E6" i="19" s="1"/>
  <c r="D25" i="19"/>
  <c r="D6" i="19" s="1"/>
  <c r="C25" i="19"/>
  <c r="C6" i="19" s="1"/>
  <c r="AD15" i="26"/>
  <c r="AG15" i="15" s="1"/>
  <c r="AE15" i="26"/>
  <c r="AF15" i="26"/>
  <c r="AG15" i="26"/>
  <c r="AY15" i="15" s="1"/>
  <c r="J15" i="19"/>
  <c r="J5" i="19" s="1"/>
  <c r="I15" i="19"/>
  <c r="I5" i="19" s="1"/>
  <c r="H15" i="19"/>
  <c r="H5" i="19" s="1"/>
  <c r="G15" i="19"/>
  <c r="G5" i="19" s="1"/>
  <c r="F15" i="19"/>
  <c r="F5" i="19" s="1"/>
  <c r="E15" i="19"/>
  <c r="E5" i="19" s="1"/>
  <c r="D15" i="19"/>
  <c r="D5" i="19" s="1"/>
  <c r="C15" i="19"/>
  <c r="C5" i="19" s="1"/>
  <c r="CG25" i="26"/>
  <c r="CF25" i="26"/>
  <c r="AH4" i="1"/>
  <c r="B29" i="19"/>
  <c r="B7" i="19" s="1"/>
  <c r="L7" i="19" s="1"/>
  <c r="B25" i="19"/>
  <c r="B6" i="19" s="1"/>
  <c r="L6" i="19" s="1"/>
  <c r="B15" i="19"/>
  <c r="B5" i="19" s="1"/>
  <c r="L8" i="19"/>
  <c r="L9" i="19"/>
  <c r="L10" i="19"/>
  <c r="L11" i="19"/>
  <c r="L12" i="19"/>
  <c r="L13" i="19"/>
  <c r="L14" i="19"/>
  <c r="L16" i="19"/>
  <c r="L19" i="19"/>
  <c r="L20" i="19"/>
  <c r="L21" i="19"/>
  <c r="L22" i="19"/>
  <c r="L23" i="19"/>
  <c r="L24" i="19"/>
  <c r="L26" i="19"/>
  <c r="L28" i="19"/>
  <c r="L30" i="19"/>
  <c r="L31" i="19"/>
  <c r="L32" i="19"/>
  <c r="L33" i="19"/>
  <c r="L34" i="19"/>
  <c r="L35" i="19"/>
  <c r="L36" i="19"/>
  <c r="L37" i="19"/>
  <c r="L38" i="19"/>
  <c r="L39" i="19"/>
  <c r="L40" i="19"/>
  <c r="L41" i="19"/>
  <c r="L42" i="19"/>
  <c r="L43" i="19"/>
  <c r="L44" i="19"/>
  <c r="L45" i="19"/>
  <c r="L47" i="19"/>
  <c r="L48" i="19"/>
  <c r="L49" i="19"/>
  <c r="L50" i="19"/>
  <c r="L52" i="19"/>
  <c r="L53" i="19"/>
  <c r="L54" i="19"/>
  <c r="L55" i="19"/>
  <c r="L56" i="19"/>
  <c r="L57" i="19"/>
  <c r="L58" i="19"/>
  <c r="L59" i="19"/>
  <c r="L60" i="19"/>
  <c r="L61" i="19"/>
  <c r="L62" i="19"/>
  <c r="L63" i="19"/>
  <c r="L64" i="19"/>
  <c r="L65" i="19"/>
  <c r="L66" i="19"/>
  <c r="L67" i="19"/>
  <c r="L68" i="19"/>
  <c r="L69" i="19"/>
  <c r="L70" i="19"/>
  <c r="L71" i="19"/>
  <c r="L72" i="19"/>
  <c r="L73" i="19"/>
  <c r="C4" i="19"/>
  <c r="D4" i="19"/>
  <c r="E4" i="19"/>
  <c r="F4" i="19"/>
  <c r="G4" i="19"/>
  <c r="H4" i="19"/>
  <c r="I4" i="19"/>
  <c r="J4" i="19"/>
  <c r="B4" i="19"/>
  <c r="L29" i="19" l="1"/>
  <c r="D6" i="66"/>
  <c r="L4" i="19"/>
  <c r="AS53" i="15"/>
  <c r="AF11" i="26"/>
  <c r="AS11" i="15" s="1"/>
  <c r="AF8" i="26"/>
  <c r="AS8" i="15" s="1"/>
  <c r="AS35" i="15"/>
  <c r="AM61" i="15"/>
  <c r="AE12" i="26"/>
  <c r="AM12" i="15" s="1"/>
  <c r="AM30" i="15"/>
  <c r="AE29" i="26"/>
  <c r="AE13" i="26"/>
  <c r="AM13" i="15" s="1"/>
  <c r="AM67" i="15"/>
  <c r="AG8" i="26"/>
  <c r="AY8" i="15" s="1"/>
  <c r="AY35" i="15"/>
  <c r="AS67" i="15"/>
  <c r="AF13" i="26"/>
  <c r="AS13" i="15" s="1"/>
  <c r="AD12" i="26"/>
  <c r="AG12" i="15" s="1"/>
  <c r="AG61" i="15"/>
  <c r="AY67" i="15"/>
  <c r="AG13" i="26"/>
  <c r="AY13" i="15" s="1"/>
  <c r="AD14" i="26"/>
  <c r="AG14" i="15" s="1"/>
  <c r="AG70" i="15"/>
  <c r="AG35" i="15"/>
  <c r="AD8" i="26"/>
  <c r="AG8" i="15" s="1"/>
  <c r="AD11" i="26"/>
  <c r="AG11" i="15" s="1"/>
  <c r="AG53" i="15"/>
  <c r="AS30" i="15"/>
  <c r="AF29" i="26"/>
  <c r="AE11" i="26"/>
  <c r="AM11" i="15" s="1"/>
  <c r="AM53" i="15"/>
  <c r="AE14" i="26"/>
  <c r="AM14" i="15" s="1"/>
  <c r="AM70" i="15"/>
  <c r="AD29" i="26"/>
  <c r="D7" i="66"/>
  <c r="D4" i="66" s="1"/>
  <c r="AD13" i="26"/>
  <c r="AG13" i="15" s="1"/>
  <c r="AG67" i="15"/>
  <c r="AF14" i="26"/>
  <c r="AS14" i="15" s="1"/>
  <c r="AS70" i="15"/>
  <c r="AG12" i="26"/>
  <c r="AY12" i="15" s="1"/>
  <c r="AY61" i="15"/>
  <c r="AF12" i="26"/>
  <c r="AS12" i="15" s="1"/>
  <c r="AS61" i="15"/>
  <c r="AG29" i="26"/>
  <c r="AE8" i="26"/>
  <c r="AM8" i="15" s="1"/>
  <c r="AM35" i="15"/>
  <c r="AG11" i="26"/>
  <c r="AY11" i="15" s="1"/>
  <c r="AY53" i="15"/>
  <c r="AY70" i="15"/>
  <c r="AG14" i="26"/>
  <c r="AY14" i="15" s="1"/>
  <c r="AF5" i="26"/>
  <c r="AS5" i="15" s="1"/>
  <c r="AS15" i="15"/>
  <c r="AE6" i="26"/>
  <c r="AM6" i="15" s="1"/>
  <c r="AM25" i="15"/>
  <c r="AG6" i="26"/>
  <c r="AY6" i="15" s="1"/>
  <c r="AY25" i="15"/>
  <c r="CF6" i="26"/>
  <c r="AP25" i="15"/>
  <c r="AE5" i="26"/>
  <c r="AM15" i="15"/>
  <c r="AF6" i="26"/>
  <c r="AS6" i="15" s="1"/>
  <c r="AS25" i="15"/>
  <c r="CG6" i="26"/>
  <c r="AV25" i="15"/>
  <c r="AD6" i="26"/>
  <c r="AG6" i="15" s="1"/>
  <c r="AG25" i="15"/>
  <c r="L25" i="19"/>
  <c r="AD5" i="26"/>
  <c r="AG5" i="26"/>
  <c r="L15" i="19"/>
  <c r="L5" i="19"/>
  <c r="AE7" i="26" l="1"/>
  <c r="AM7" i="15" s="1"/>
  <c r="AM29" i="15"/>
  <c r="AS29" i="15"/>
  <c r="AF7" i="26"/>
  <c r="AS7" i="15" s="1"/>
  <c r="AG7" i="26"/>
  <c r="AY7" i="15" s="1"/>
  <c r="AY29" i="15"/>
  <c r="AG29" i="15"/>
  <c r="AD7" i="26"/>
  <c r="AG7" i="15" s="1"/>
  <c r="AE4" i="26"/>
  <c r="AM4" i="15" s="1"/>
  <c r="AM5" i="15"/>
  <c r="CF4" i="26"/>
  <c r="AP4" i="15" s="1"/>
  <c r="AP6" i="15"/>
  <c r="CG4" i="26"/>
  <c r="AV4" i="15" s="1"/>
  <c r="AV6" i="15"/>
  <c r="AG4" i="26"/>
  <c r="AY4" i="15" s="1"/>
  <c r="AY5" i="15"/>
  <c r="AG5" i="15"/>
  <c r="W115" i="6"/>
  <c r="V115" i="6"/>
  <c r="U115" i="6"/>
  <c r="T115" i="6"/>
  <c r="S115" i="6"/>
  <c r="R115" i="6"/>
  <c r="Q115" i="6"/>
  <c r="P115" i="6"/>
  <c r="O115" i="6"/>
  <c r="N115" i="6"/>
  <c r="M115" i="6"/>
  <c r="L115" i="6"/>
  <c r="K115" i="6"/>
  <c r="J115" i="6"/>
  <c r="I115" i="6"/>
  <c r="H115" i="6"/>
  <c r="G115" i="6"/>
  <c r="F115" i="6"/>
  <c r="E115" i="6"/>
  <c r="D115" i="6"/>
  <c r="C115" i="6"/>
  <c r="W114" i="6"/>
  <c r="W113" i="6"/>
  <c r="V113" i="6"/>
  <c r="U113" i="6"/>
  <c r="T113" i="6"/>
  <c r="S113" i="6"/>
  <c r="R113" i="6"/>
  <c r="Q113" i="6"/>
  <c r="P113" i="6"/>
  <c r="O113" i="6"/>
  <c r="N113" i="6"/>
  <c r="M113" i="6"/>
  <c r="L113" i="6"/>
  <c r="K113" i="6"/>
  <c r="J113" i="6"/>
  <c r="I113" i="6"/>
  <c r="H113" i="6"/>
  <c r="G113" i="6"/>
  <c r="F113" i="6"/>
  <c r="E113" i="6"/>
  <c r="D113" i="6"/>
  <c r="C113" i="6"/>
  <c r="W112" i="6"/>
  <c r="W111" i="6"/>
  <c r="W108" i="6"/>
  <c r="V108" i="6"/>
  <c r="U108" i="6"/>
  <c r="T108" i="6"/>
  <c r="S108" i="6"/>
  <c r="R108" i="6"/>
  <c r="Q108" i="6"/>
  <c r="P108" i="6"/>
  <c r="O108" i="6"/>
  <c r="N108" i="6"/>
  <c r="M108" i="6"/>
  <c r="L108" i="6"/>
  <c r="K108" i="6"/>
  <c r="J108" i="6"/>
  <c r="I108" i="6"/>
  <c r="H108" i="6"/>
  <c r="G108" i="6"/>
  <c r="F108" i="6"/>
  <c r="E108" i="6"/>
  <c r="D108" i="6"/>
  <c r="C108" i="6"/>
  <c r="W107" i="6"/>
  <c r="V107" i="6"/>
  <c r="U107" i="6"/>
  <c r="T107" i="6"/>
  <c r="S107" i="6"/>
  <c r="R107" i="6"/>
  <c r="Q107" i="6"/>
  <c r="P107" i="6"/>
  <c r="O107" i="6"/>
  <c r="N107" i="6"/>
  <c r="M107" i="6"/>
  <c r="L107" i="6"/>
  <c r="K107" i="6"/>
  <c r="J107" i="6"/>
  <c r="I107" i="6"/>
  <c r="H107" i="6"/>
  <c r="G107" i="6"/>
  <c r="F107" i="6"/>
  <c r="E107" i="6"/>
  <c r="D107" i="6"/>
  <c r="C107" i="6"/>
  <c r="W106" i="6"/>
  <c r="V106" i="6"/>
  <c r="U106" i="6"/>
  <c r="T106" i="6"/>
  <c r="S106" i="6"/>
  <c r="R106" i="6"/>
  <c r="Q106" i="6"/>
  <c r="P106" i="6"/>
  <c r="O106" i="6"/>
  <c r="N106" i="6"/>
  <c r="M106" i="6"/>
  <c r="L106" i="6"/>
  <c r="K106" i="6"/>
  <c r="J106" i="6"/>
  <c r="I106" i="6"/>
  <c r="H106" i="6"/>
  <c r="G106" i="6"/>
  <c r="F106" i="6"/>
  <c r="E106" i="6"/>
  <c r="D106" i="6"/>
  <c r="C106" i="6"/>
  <c r="W105" i="6"/>
  <c r="V105" i="6"/>
  <c r="U105" i="6"/>
  <c r="T105" i="6"/>
  <c r="S105" i="6"/>
  <c r="R105" i="6"/>
  <c r="Q105" i="6"/>
  <c r="P105" i="6"/>
  <c r="O105" i="6"/>
  <c r="N105" i="6"/>
  <c r="M105" i="6"/>
  <c r="L105" i="6"/>
  <c r="K105" i="6"/>
  <c r="J105" i="6"/>
  <c r="I105" i="6"/>
  <c r="H105" i="6"/>
  <c r="G105" i="6"/>
  <c r="F105" i="6"/>
  <c r="E105" i="6"/>
  <c r="D105" i="6"/>
  <c r="C105" i="6"/>
  <c r="W103" i="6"/>
  <c r="V103" i="6"/>
  <c r="U103" i="6"/>
  <c r="T103" i="6"/>
  <c r="S103" i="6"/>
  <c r="R103" i="6"/>
  <c r="Q103" i="6"/>
  <c r="P103" i="6"/>
  <c r="O103" i="6"/>
  <c r="N103" i="6"/>
  <c r="M103" i="6"/>
  <c r="L103" i="6"/>
  <c r="K103" i="6"/>
  <c r="J103" i="6"/>
  <c r="I103" i="6"/>
  <c r="H103" i="6"/>
  <c r="G103" i="6"/>
  <c r="F103" i="6"/>
  <c r="E103" i="6"/>
  <c r="D103" i="6"/>
  <c r="C103" i="6"/>
  <c r="W102" i="6"/>
  <c r="V102" i="6"/>
  <c r="U102" i="6"/>
  <c r="T102" i="6"/>
  <c r="S102" i="6"/>
  <c r="R102" i="6"/>
  <c r="Q102" i="6"/>
  <c r="P102" i="6"/>
  <c r="O102" i="6"/>
  <c r="N102" i="6"/>
  <c r="M102" i="6"/>
  <c r="L102" i="6"/>
  <c r="K102" i="6"/>
  <c r="J102" i="6"/>
  <c r="I102" i="6"/>
  <c r="H102" i="6"/>
  <c r="G102" i="6"/>
  <c r="F102" i="6"/>
  <c r="E102" i="6"/>
  <c r="D102" i="6"/>
  <c r="C102" i="6"/>
  <c r="W101" i="6"/>
  <c r="V101" i="6"/>
  <c r="U101" i="6"/>
  <c r="T101" i="6"/>
  <c r="S101" i="6"/>
  <c r="R101" i="6"/>
  <c r="Q101" i="6"/>
  <c r="P101" i="6"/>
  <c r="O101" i="6"/>
  <c r="N101" i="6"/>
  <c r="M101" i="6"/>
  <c r="L101" i="6"/>
  <c r="K101" i="6"/>
  <c r="J101" i="6"/>
  <c r="I101" i="6"/>
  <c r="H101" i="6"/>
  <c r="G101" i="6"/>
  <c r="F101" i="6"/>
  <c r="E101" i="6"/>
  <c r="D101" i="6"/>
  <c r="C101" i="6"/>
  <c r="W99" i="6"/>
  <c r="V99" i="6"/>
  <c r="U99" i="6"/>
  <c r="T99" i="6"/>
  <c r="S99" i="6"/>
  <c r="R99" i="6"/>
  <c r="Q99" i="6"/>
  <c r="P99" i="6"/>
  <c r="O99" i="6"/>
  <c r="N99" i="6"/>
  <c r="M99" i="6"/>
  <c r="L99" i="6"/>
  <c r="K99" i="6"/>
  <c r="J99" i="6"/>
  <c r="I99" i="6"/>
  <c r="H99" i="6"/>
  <c r="G99" i="6"/>
  <c r="F99" i="6"/>
  <c r="E99" i="6"/>
  <c r="D99" i="6"/>
  <c r="C99" i="6"/>
  <c r="W98" i="6"/>
  <c r="W97" i="6"/>
  <c r="AA90" i="6"/>
  <c r="Z90" i="6"/>
  <c r="Y90" i="6"/>
  <c r="X90" i="6"/>
  <c r="AG85" i="6"/>
  <c r="AF85" i="6"/>
  <c r="AE85" i="6"/>
  <c r="AD85" i="6"/>
  <c r="AC85" i="6"/>
  <c r="AB85" i="6"/>
  <c r="AA85" i="6"/>
  <c r="Z85" i="6"/>
  <c r="Y85" i="6"/>
  <c r="X85" i="6"/>
  <c r="W85" i="6"/>
  <c r="V85" i="6"/>
  <c r="U85" i="6"/>
  <c r="T85" i="6"/>
  <c r="S85" i="6"/>
  <c r="R85" i="6"/>
  <c r="Q85" i="6"/>
  <c r="P85" i="6"/>
  <c r="O85" i="6"/>
  <c r="N85" i="6"/>
  <c r="M85" i="6"/>
  <c r="L85" i="6"/>
  <c r="K85" i="6"/>
  <c r="J85" i="6"/>
  <c r="I85" i="6"/>
  <c r="H85" i="6"/>
  <c r="G85" i="6"/>
  <c r="F85" i="6"/>
  <c r="E85" i="6"/>
  <c r="D85" i="6"/>
  <c r="C85" i="6"/>
  <c r="AG84" i="6"/>
  <c r="AF84" i="6"/>
  <c r="AE84" i="6"/>
  <c r="AD84" i="6"/>
  <c r="AG83" i="6"/>
  <c r="AF83" i="6"/>
  <c r="AE83" i="6"/>
  <c r="AD83" i="6"/>
  <c r="AG82" i="6"/>
  <c r="AF82" i="6"/>
  <c r="AE82" i="6"/>
  <c r="AD82" i="6"/>
  <c r="AG81" i="6"/>
  <c r="AF81" i="6"/>
  <c r="AE81" i="6"/>
  <c r="AD81" i="6"/>
  <c r="AG80" i="6"/>
  <c r="AF80" i="6"/>
  <c r="AE80" i="6"/>
  <c r="AD80" i="6"/>
  <c r="AG79" i="6"/>
  <c r="AF79" i="6"/>
  <c r="AE79" i="6"/>
  <c r="AD79" i="6"/>
  <c r="AG78" i="6"/>
  <c r="AF78" i="6"/>
  <c r="AE78" i="6"/>
  <c r="AD78" i="6"/>
  <c r="AK76" i="6"/>
  <c r="AB76" i="6"/>
  <c r="AA76" i="6"/>
  <c r="Z76" i="6"/>
  <c r="Y76" i="6"/>
  <c r="X76" i="6"/>
  <c r="AK75" i="6"/>
  <c r="AB75" i="6"/>
  <c r="AA75" i="6"/>
  <c r="Z75" i="6"/>
  <c r="Y75" i="6"/>
  <c r="X75" i="6"/>
  <c r="AK74" i="6"/>
  <c r="AG74" i="6"/>
  <c r="AF74" i="6"/>
  <c r="AE74" i="6"/>
  <c r="AD74" i="6"/>
  <c r="AC74" i="6"/>
  <c r="AB74" i="6"/>
  <c r="AA74" i="6"/>
  <c r="Z74" i="6"/>
  <c r="Y74" i="6"/>
  <c r="X74" i="6"/>
  <c r="X63" i="6"/>
  <c r="U63" i="6"/>
  <c r="E63" i="6"/>
  <c r="AA61" i="6"/>
  <c r="Z61" i="6"/>
  <c r="Y61" i="6"/>
  <c r="X61" i="6"/>
  <c r="W61" i="6"/>
  <c r="N61" i="6"/>
  <c r="L61" i="6"/>
  <c r="J61" i="6"/>
  <c r="H61" i="6"/>
  <c r="D61" i="6"/>
  <c r="C61" i="6"/>
  <c r="AN58" i="6"/>
  <c r="AK58" i="6"/>
  <c r="AG58" i="6"/>
  <c r="AF58" i="6"/>
  <c r="AE58" i="6"/>
  <c r="AD58" i="6"/>
  <c r="AC58" i="6"/>
  <c r="AB58" i="6"/>
  <c r="AA58" i="6"/>
  <c r="Z58" i="6"/>
  <c r="W58" i="6"/>
  <c r="V58" i="6"/>
  <c r="U58" i="6"/>
  <c r="T58" i="6"/>
  <c r="S58" i="6"/>
  <c r="R58" i="6"/>
  <c r="Q58" i="6"/>
  <c r="P58" i="6"/>
  <c r="O58" i="6"/>
  <c r="N58" i="6"/>
  <c r="M58" i="6"/>
  <c r="L58" i="6"/>
  <c r="K58" i="6"/>
  <c r="J58" i="6"/>
  <c r="I58" i="6"/>
  <c r="H58" i="6"/>
  <c r="G58" i="6"/>
  <c r="F58" i="6"/>
  <c r="E58" i="6"/>
  <c r="D58" i="6"/>
  <c r="C58" i="6"/>
  <c r="AN57" i="6"/>
  <c r="AK57" i="6"/>
  <c r="Y57" i="6"/>
  <c r="X57" i="6"/>
  <c r="W57" i="6"/>
  <c r="V57" i="6"/>
  <c r="U57" i="6"/>
  <c r="T57" i="6"/>
  <c r="S57" i="6"/>
  <c r="R57" i="6"/>
  <c r="Q57" i="6"/>
  <c r="P57" i="6"/>
  <c r="O57" i="6"/>
  <c r="N57" i="6"/>
  <c r="M57" i="6"/>
  <c r="L57" i="6"/>
  <c r="K57" i="6"/>
  <c r="J57" i="6"/>
  <c r="I57" i="6"/>
  <c r="H57" i="6"/>
  <c r="G57" i="6"/>
  <c r="F57" i="6"/>
  <c r="E57" i="6"/>
  <c r="D57" i="6"/>
  <c r="C57" i="6"/>
  <c r="AN56" i="6"/>
  <c r="AK56" i="6"/>
  <c r="Y56" i="6"/>
  <c r="X56" i="6"/>
  <c r="W56" i="6"/>
  <c r="V56" i="6"/>
  <c r="U56" i="6"/>
  <c r="T56" i="6"/>
  <c r="S56" i="6"/>
  <c r="R56" i="6"/>
  <c r="Q56" i="6"/>
  <c r="P56" i="6"/>
  <c r="O56" i="6"/>
  <c r="N56" i="6"/>
  <c r="M56" i="6"/>
  <c r="L56" i="6"/>
  <c r="K56" i="6"/>
  <c r="J56" i="6"/>
  <c r="I56" i="6"/>
  <c r="H56" i="6"/>
  <c r="G56" i="6"/>
  <c r="F56" i="6"/>
  <c r="E56" i="6"/>
  <c r="D56" i="6"/>
  <c r="C56" i="6"/>
  <c r="AN55" i="6"/>
  <c r="AK55" i="6"/>
  <c r="Y55" i="6"/>
  <c r="X55" i="6"/>
  <c r="W55" i="6"/>
  <c r="V55" i="6"/>
  <c r="U55" i="6"/>
  <c r="T55" i="6"/>
  <c r="S55" i="6"/>
  <c r="R55" i="6"/>
  <c r="Q55" i="6"/>
  <c r="P55" i="6"/>
  <c r="O55" i="6"/>
  <c r="N55" i="6"/>
  <c r="M55" i="6"/>
  <c r="L55" i="6"/>
  <c r="K55" i="6"/>
  <c r="J55" i="6"/>
  <c r="I55" i="6"/>
  <c r="H55" i="6"/>
  <c r="G55" i="6"/>
  <c r="F55" i="6"/>
  <c r="E55" i="6"/>
  <c r="D55" i="6"/>
  <c r="C55" i="6"/>
  <c r="AN54" i="6"/>
  <c r="AK54" i="6"/>
  <c r="Y54" i="6"/>
  <c r="X54" i="6"/>
  <c r="W54" i="6"/>
  <c r="V54" i="6"/>
  <c r="U54" i="6"/>
  <c r="T54" i="6"/>
  <c r="S54" i="6"/>
  <c r="R54" i="6"/>
  <c r="Q54" i="6"/>
  <c r="P54" i="6"/>
  <c r="O54" i="6"/>
  <c r="N54" i="6"/>
  <c r="M54" i="6"/>
  <c r="L54" i="6"/>
  <c r="K54" i="6"/>
  <c r="J54" i="6"/>
  <c r="I54" i="6"/>
  <c r="H54" i="6"/>
  <c r="G54" i="6"/>
  <c r="F54" i="6"/>
  <c r="E54" i="6"/>
  <c r="D54" i="6"/>
  <c r="C54" i="6"/>
  <c r="AN53" i="6"/>
  <c r="AK53" i="6"/>
  <c r="Y53" i="6"/>
  <c r="X53" i="6"/>
  <c r="W53" i="6"/>
  <c r="V53" i="6"/>
  <c r="U53" i="6"/>
  <c r="T53" i="6"/>
  <c r="S53" i="6"/>
  <c r="R53" i="6"/>
  <c r="Q53" i="6"/>
  <c r="P53" i="6"/>
  <c r="O53" i="6"/>
  <c r="N53" i="6"/>
  <c r="M53" i="6"/>
  <c r="L53" i="6"/>
  <c r="K53" i="6"/>
  <c r="J53" i="6"/>
  <c r="I53" i="6"/>
  <c r="H53" i="6"/>
  <c r="G53" i="6"/>
  <c r="F53" i="6"/>
  <c r="E53" i="6"/>
  <c r="D53" i="6"/>
  <c r="C53" i="6"/>
  <c r="AN52" i="6"/>
  <c r="AK52" i="6"/>
  <c r="Y52" i="6"/>
  <c r="X52" i="6"/>
  <c r="W52" i="6"/>
  <c r="V52" i="6"/>
  <c r="U52" i="6"/>
  <c r="T52" i="6"/>
  <c r="S52" i="6"/>
  <c r="R52" i="6"/>
  <c r="Q52" i="6"/>
  <c r="P52" i="6"/>
  <c r="O52" i="6"/>
  <c r="N52" i="6"/>
  <c r="M52" i="6"/>
  <c r="L52" i="6"/>
  <c r="K52" i="6"/>
  <c r="J52" i="6"/>
  <c r="I52" i="6"/>
  <c r="H52" i="6"/>
  <c r="G52" i="6"/>
  <c r="F52" i="6"/>
  <c r="E52" i="6"/>
  <c r="D52" i="6"/>
  <c r="C52" i="6"/>
  <c r="AN51" i="6"/>
  <c r="AK51" i="6"/>
  <c r="Y51" i="6"/>
  <c r="X51" i="6"/>
  <c r="W51" i="6"/>
  <c r="V51" i="6"/>
  <c r="U51" i="6"/>
  <c r="T51" i="6"/>
  <c r="S51" i="6"/>
  <c r="R51" i="6"/>
  <c r="Q51" i="6"/>
  <c r="P51" i="6"/>
  <c r="O51" i="6"/>
  <c r="N51" i="6"/>
  <c r="M51" i="6"/>
  <c r="L51" i="6"/>
  <c r="K51" i="6"/>
  <c r="J51" i="6"/>
  <c r="I51" i="6"/>
  <c r="H51" i="6"/>
  <c r="G51" i="6"/>
  <c r="F51" i="6"/>
  <c r="E51" i="6"/>
  <c r="D51" i="6"/>
  <c r="C51" i="6"/>
  <c r="AK49" i="6"/>
  <c r="X49" i="6"/>
  <c r="N49" i="6"/>
  <c r="L49" i="6"/>
  <c r="J49" i="6"/>
  <c r="H49" i="6"/>
  <c r="F49" i="6"/>
  <c r="D49" i="6"/>
  <c r="AK48" i="6"/>
  <c r="X48" i="6"/>
  <c r="N48" i="6"/>
  <c r="L48" i="6"/>
  <c r="J48" i="6"/>
  <c r="H48" i="6"/>
  <c r="F48" i="6"/>
  <c r="D48" i="6"/>
  <c r="AK47" i="6"/>
  <c r="X47" i="6"/>
  <c r="V47" i="6"/>
  <c r="U47" i="6"/>
  <c r="T47" i="6"/>
  <c r="S47" i="6"/>
  <c r="R47" i="6"/>
  <c r="N47" i="6"/>
  <c r="L47" i="6"/>
  <c r="J47" i="6"/>
  <c r="H47" i="6"/>
  <c r="F47" i="6"/>
  <c r="D47" i="6"/>
  <c r="AK46" i="6"/>
  <c r="X46" i="6"/>
  <c r="N46" i="6"/>
  <c r="L46" i="6"/>
  <c r="J46" i="6"/>
  <c r="H46" i="6"/>
  <c r="F46" i="6"/>
  <c r="D46" i="6"/>
  <c r="AK45" i="6"/>
  <c r="X45" i="6"/>
  <c r="N45" i="6"/>
  <c r="L45" i="6"/>
  <c r="J45" i="6"/>
  <c r="H45" i="6"/>
  <c r="F45" i="6"/>
  <c r="D45" i="6"/>
  <c r="AK44" i="6"/>
  <c r="X44" i="6"/>
  <c r="N44" i="6"/>
  <c r="L44" i="6"/>
  <c r="J44" i="6"/>
  <c r="H44" i="6"/>
  <c r="F44" i="6"/>
  <c r="D44" i="6"/>
  <c r="AK43" i="6"/>
  <c r="X43" i="6"/>
  <c r="N43" i="6"/>
  <c r="L43" i="6"/>
  <c r="J43" i="6"/>
  <c r="H43" i="6"/>
  <c r="F43" i="6"/>
  <c r="D43" i="6"/>
  <c r="AG42" i="6"/>
  <c r="AF42" i="6"/>
  <c r="AE42" i="6"/>
  <c r="AD42" i="6"/>
  <c r="AC42" i="6"/>
  <c r="AB42" i="6"/>
  <c r="AW40" i="6"/>
  <c r="AV40" i="6"/>
  <c r="AU40" i="6"/>
  <c r="AT40" i="6"/>
  <c r="AS40" i="6"/>
  <c r="AR40" i="6"/>
  <c r="AQ40" i="6"/>
  <c r="AW39" i="6"/>
  <c r="AV39" i="6"/>
  <c r="AU39" i="6"/>
  <c r="AT39" i="6"/>
  <c r="AS39" i="6"/>
  <c r="AR39" i="6"/>
  <c r="AQ39" i="6"/>
  <c r="AP39" i="6"/>
  <c r="O39" i="6"/>
  <c r="N39" i="6"/>
  <c r="M39" i="6" s="1"/>
  <c r="Z38" i="6"/>
  <c r="AA38" i="6" s="1"/>
  <c r="Y38" i="6"/>
  <c r="X38" i="6"/>
  <c r="O38" i="6"/>
  <c r="N38" i="6"/>
  <c r="M38" i="6" s="1"/>
  <c r="L38" i="6" s="1"/>
  <c r="K38" i="6" s="1"/>
  <c r="J38" i="6" s="1"/>
  <c r="I38" i="6" s="1"/>
  <c r="H38" i="6" s="1"/>
  <c r="G38" i="6" s="1"/>
  <c r="F38" i="6" s="1"/>
  <c r="E38" i="6" s="1"/>
  <c r="D38" i="6" s="1"/>
  <c r="C38" i="6" s="1"/>
  <c r="Y37" i="6"/>
  <c r="Z37" i="6" s="1"/>
  <c r="X37" i="6"/>
  <c r="R37" i="6"/>
  <c r="Q37" i="6"/>
  <c r="P37" i="6"/>
  <c r="O37" i="6"/>
  <c r="AC35" i="6"/>
  <c r="AA35" i="6"/>
  <c r="AB35" i="6" s="1"/>
  <c r="Z35" i="6"/>
  <c r="Y35" i="6"/>
  <c r="X35" i="6"/>
  <c r="Q35" i="6"/>
  <c r="N35" i="6"/>
  <c r="L35" i="6"/>
  <c r="J35" i="6"/>
  <c r="H35" i="6"/>
  <c r="F35" i="6"/>
  <c r="D35" i="6"/>
  <c r="AW34" i="6"/>
  <c r="AV34" i="6"/>
  <c r="AU34" i="6"/>
  <c r="AT34" i="6"/>
  <c r="AS34" i="6"/>
  <c r="AR34" i="6"/>
  <c r="AQ34" i="6"/>
  <c r="AW33" i="6"/>
  <c r="AV33" i="6"/>
  <c r="AU33" i="6"/>
  <c r="AT33" i="6"/>
  <c r="AS33" i="6"/>
  <c r="AR33" i="6"/>
  <c r="AQ33" i="6"/>
  <c r="AP33" i="6"/>
  <c r="X32" i="6"/>
  <c r="U32" i="6"/>
  <c r="I32" i="6"/>
  <c r="E32" i="6"/>
  <c r="X30" i="6"/>
  <c r="Q30" i="6"/>
  <c r="P30" i="6"/>
  <c r="N30" i="6"/>
  <c r="L30" i="6"/>
  <c r="J30" i="6"/>
  <c r="H30" i="6"/>
  <c r="F30" i="6"/>
  <c r="D30" i="6"/>
  <c r="AW29" i="6"/>
  <c r="AV29" i="6"/>
  <c r="AU29" i="6"/>
  <c r="AT29" i="6"/>
  <c r="AS29" i="6"/>
  <c r="AR29" i="6"/>
  <c r="AQ29" i="6"/>
  <c r="AP29" i="6"/>
  <c r="AQ28" i="6"/>
  <c r="AQ27" i="6"/>
  <c r="S27" i="6"/>
  <c r="T27" i="6" s="1"/>
  <c r="N27" i="6"/>
  <c r="L27" i="6"/>
  <c r="J27" i="6"/>
  <c r="H27" i="6"/>
  <c r="F27" i="6"/>
  <c r="D27" i="6"/>
  <c r="AQ26" i="6"/>
  <c r="AQ25" i="6"/>
  <c r="AG25" i="6"/>
  <c r="AF25" i="6"/>
  <c r="AE25" i="6"/>
  <c r="AD25" i="6"/>
  <c r="AC25" i="6"/>
  <c r="AB25" i="6"/>
  <c r="AA25" i="6"/>
  <c r="Z25" i="6"/>
  <c r="Y25" i="6"/>
  <c r="X25" i="6"/>
  <c r="X22" i="6"/>
  <c r="AK22" i="6" s="1"/>
  <c r="AK21" i="6"/>
  <c r="Y21" i="6"/>
  <c r="Z21" i="6" s="1"/>
  <c r="X21" i="6"/>
  <c r="W21" i="6"/>
  <c r="V21" i="6"/>
  <c r="U21" i="6"/>
  <c r="T21" i="6"/>
  <c r="S21" i="6"/>
  <c r="R21" i="6"/>
  <c r="Q21" i="6"/>
  <c r="P21" i="6"/>
  <c r="O21" i="6"/>
  <c r="N21" i="6"/>
  <c r="M21" i="6"/>
  <c r="L21" i="6"/>
  <c r="K21" i="6"/>
  <c r="J21" i="6"/>
  <c r="I21" i="6"/>
  <c r="H21" i="6"/>
  <c r="G21" i="6"/>
  <c r="F21" i="6"/>
  <c r="E21" i="6"/>
  <c r="D21" i="6"/>
  <c r="C21" i="6"/>
  <c r="AK20" i="6"/>
  <c r="AF20" i="6"/>
  <c r="AG20" i="6" s="1"/>
  <c r="AB20" i="6"/>
  <c r="AC20" i="6" s="1"/>
  <c r="AD20" i="6" s="1"/>
  <c r="AE20" i="6" s="1"/>
  <c r="Y20" i="6"/>
  <c r="Z20" i="6" s="1"/>
  <c r="AA20" i="6" s="1"/>
  <c r="X20" i="6"/>
  <c r="W20" i="6"/>
  <c r="V20" i="6"/>
  <c r="U20" i="6"/>
  <c r="T20" i="6"/>
  <c r="S20" i="6"/>
  <c r="R20" i="6"/>
  <c r="Q20" i="6"/>
  <c r="P20" i="6"/>
  <c r="O20" i="6"/>
  <c r="N20" i="6"/>
  <c r="M20" i="6"/>
  <c r="L20" i="6"/>
  <c r="K20" i="6"/>
  <c r="J20" i="6"/>
  <c r="I20" i="6"/>
  <c r="H20" i="6"/>
  <c r="G20" i="6"/>
  <c r="F20" i="6"/>
  <c r="E20" i="6"/>
  <c r="D20" i="6"/>
  <c r="C20" i="6"/>
  <c r="AK19" i="6"/>
  <c r="Y19" i="6"/>
  <c r="Z19" i="6" s="1"/>
  <c r="AA19" i="6" s="1"/>
  <c r="AB19" i="6" s="1"/>
  <c r="AC19" i="6" s="1"/>
  <c r="AD19" i="6" s="1"/>
  <c r="AE19" i="6" s="1"/>
  <c r="AF19" i="6" s="1"/>
  <c r="AG19" i="6" s="1"/>
  <c r="AG13" i="6" s="1"/>
  <c r="X19" i="6"/>
  <c r="W19" i="6"/>
  <c r="V19" i="6"/>
  <c r="U19" i="6"/>
  <c r="T19" i="6"/>
  <c r="T18" i="6" s="1"/>
  <c r="T22" i="6" s="1"/>
  <c r="S19" i="6"/>
  <c r="R19" i="6"/>
  <c r="Q19" i="6"/>
  <c r="P19" i="6"/>
  <c r="P18" i="6" s="1"/>
  <c r="P22" i="6" s="1"/>
  <c r="O19" i="6"/>
  <c r="N19" i="6"/>
  <c r="M19" i="6"/>
  <c r="L19" i="6"/>
  <c r="L18" i="6" s="1"/>
  <c r="L22" i="6" s="1"/>
  <c r="K19" i="6"/>
  <c r="J19" i="6"/>
  <c r="I19" i="6"/>
  <c r="H19" i="6"/>
  <c r="H18" i="6" s="1"/>
  <c r="H22" i="6" s="1"/>
  <c r="G19" i="6"/>
  <c r="F19" i="6"/>
  <c r="E19" i="6"/>
  <c r="D19" i="6"/>
  <c r="D18" i="6" s="1"/>
  <c r="D22" i="6" s="1"/>
  <c r="C19" i="6"/>
  <c r="AK18" i="6"/>
  <c r="AF18" i="6"/>
  <c r="AG18" i="6" s="1"/>
  <c r="AG4" i="6" s="1"/>
  <c r="AB18" i="6"/>
  <c r="AC18" i="6" s="1"/>
  <c r="AD18" i="6" s="1"/>
  <c r="AE18" i="6" s="1"/>
  <c r="Y18" i="6"/>
  <c r="Z18" i="6" s="1"/>
  <c r="AA18" i="6" s="1"/>
  <c r="X18" i="6"/>
  <c r="W18" i="6"/>
  <c r="W22" i="6" s="1"/>
  <c r="V18" i="6"/>
  <c r="V22" i="6" s="1"/>
  <c r="U18" i="6"/>
  <c r="U22" i="6" s="1"/>
  <c r="S18" i="6"/>
  <c r="S22" i="6" s="1"/>
  <c r="R18" i="6"/>
  <c r="R22" i="6" s="1"/>
  <c r="Q18" i="6"/>
  <c r="Q22" i="6" s="1"/>
  <c r="O18" i="6"/>
  <c r="O22" i="6" s="1"/>
  <c r="N18" i="6"/>
  <c r="N22" i="6" s="1"/>
  <c r="M18" i="6"/>
  <c r="M22" i="6" s="1"/>
  <c r="K18" i="6"/>
  <c r="K22" i="6" s="1"/>
  <c r="J18" i="6"/>
  <c r="J22" i="6" s="1"/>
  <c r="I18" i="6"/>
  <c r="I22" i="6" s="1"/>
  <c r="G18" i="6"/>
  <c r="G22" i="6" s="1"/>
  <c r="F18" i="6"/>
  <c r="F22" i="6" s="1"/>
  <c r="E18" i="6"/>
  <c r="E22" i="6" s="1"/>
  <c r="C18" i="6"/>
  <c r="C22" i="6" s="1"/>
  <c r="AB15" i="6"/>
  <c r="AG12" i="6"/>
  <c r="AG10" i="6"/>
  <c r="AF10" i="6"/>
  <c r="AE10" i="6"/>
  <c r="AD10" i="6"/>
  <c r="AC10" i="6"/>
  <c r="AB10" i="6"/>
  <c r="AA10" i="6"/>
  <c r="Z10" i="6"/>
  <c r="Y10" i="6"/>
  <c r="X10" i="6"/>
  <c r="AK10" i="6" s="1"/>
  <c r="AG9" i="6"/>
  <c r="AF9" i="6"/>
  <c r="AE9" i="6"/>
  <c r="AD9" i="6"/>
  <c r="AC9" i="6"/>
  <c r="AB9" i="6"/>
  <c r="AA9" i="6"/>
  <c r="AA15" i="6" s="1"/>
  <c r="Z9" i="6"/>
  <c r="Z15" i="6" s="1"/>
  <c r="Y9" i="6"/>
  <c r="Y15" i="6" s="1"/>
  <c r="X9" i="6"/>
  <c r="AK9" i="6" s="1"/>
  <c r="AG8" i="6"/>
  <c r="AF8" i="6"/>
  <c r="AF12" i="6" s="1"/>
  <c r="AE8" i="6"/>
  <c r="AE12" i="6" s="1"/>
  <c r="AD8" i="6"/>
  <c r="AD12" i="6" s="1"/>
  <c r="AC8" i="6"/>
  <c r="AC12" i="6" s="1"/>
  <c r="AB8" i="6"/>
  <c r="AB12" i="6" s="1"/>
  <c r="AA8" i="6"/>
  <c r="AA12" i="6" s="1"/>
  <c r="Z8" i="6"/>
  <c r="Z12" i="6" s="1"/>
  <c r="Y8" i="6"/>
  <c r="Y12" i="6" s="1"/>
  <c r="X8" i="6"/>
  <c r="AK8" i="6" s="1"/>
  <c r="X6" i="6"/>
  <c r="X67" i="6" s="1"/>
  <c r="AK5" i="6"/>
  <c r="Y5" i="6"/>
  <c r="Y63" i="6" s="1"/>
  <c r="X5" i="6"/>
  <c r="W5" i="6"/>
  <c r="W63" i="6" s="1"/>
  <c r="V5" i="6"/>
  <c r="V63" i="6" s="1"/>
  <c r="U5" i="6"/>
  <c r="T5" i="6"/>
  <c r="T63" i="6" s="1"/>
  <c r="S5" i="6"/>
  <c r="S63" i="6" s="1"/>
  <c r="R5" i="6"/>
  <c r="R63" i="6" s="1"/>
  <c r="Q5" i="6"/>
  <c r="Q63" i="6" s="1"/>
  <c r="P5" i="6"/>
  <c r="P63" i="6" s="1"/>
  <c r="O5" i="6"/>
  <c r="O63" i="6" s="1"/>
  <c r="N5" i="6"/>
  <c r="N63" i="6" s="1"/>
  <c r="M5" i="6"/>
  <c r="M63" i="6" s="1"/>
  <c r="L5" i="6"/>
  <c r="L63" i="6" s="1"/>
  <c r="K5" i="6"/>
  <c r="K63" i="6" s="1"/>
  <c r="J5" i="6"/>
  <c r="J63" i="6" s="1"/>
  <c r="I5" i="6"/>
  <c r="I63" i="6" s="1"/>
  <c r="H5" i="6"/>
  <c r="H63" i="6" s="1"/>
  <c r="G5" i="6"/>
  <c r="G63" i="6" s="1"/>
  <c r="F5" i="6"/>
  <c r="F63" i="6" s="1"/>
  <c r="E5" i="6"/>
  <c r="D5" i="6"/>
  <c r="D63" i="6" s="1"/>
  <c r="C5" i="6"/>
  <c r="C63" i="6" s="1"/>
  <c r="AK4" i="6"/>
  <c r="AF4" i="6"/>
  <c r="AF32" i="6" s="1"/>
  <c r="AE4" i="6"/>
  <c r="AE32" i="6" s="1"/>
  <c r="AB4" i="6"/>
  <c r="AB32" i="6" s="1"/>
  <c r="AA4" i="6"/>
  <c r="AA32" i="6" s="1"/>
  <c r="Z4" i="6"/>
  <c r="Z32" i="6" s="1"/>
  <c r="Y4" i="6"/>
  <c r="Y32" i="6" s="1"/>
  <c r="X4" i="6"/>
  <c r="W4" i="6"/>
  <c r="W32" i="6" s="1"/>
  <c r="V4" i="6"/>
  <c r="V32" i="6" s="1"/>
  <c r="U4" i="6"/>
  <c r="U6" i="6" s="1"/>
  <c r="U67" i="6" s="1"/>
  <c r="T4" i="6"/>
  <c r="T32" i="6" s="1"/>
  <c r="S4" i="6"/>
  <c r="S32" i="6" s="1"/>
  <c r="R4" i="6"/>
  <c r="R32" i="6" s="1"/>
  <c r="Q4" i="6"/>
  <c r="Q32" i="6" s="1"/>
  <c r="P4" i="6"/>
  <c r="P32" i="6" s="1"/>
  <c r="O4" i="6"/>
  <c r="O32" i="6" s="1"/>
  <c r="N4" i="6"/>
  <c r="N32" i="6" s="1"/>
  <c r="M4" i="6"/>
  <c r="M32" i="6" s="1"/>
  <c r="L4" i="6"/>
  <c r="L32" i="6" s="1"/>
  <c r="K4" i="6"/>
  <c r="K32" i="6" s="1"/>
  <c r="J4" i="6"/>
  <c r="J32" i="6" s="1"/>
  <c r="I4" i="6"/>
  <c r="I6" i="6" s="1"/>
  <c r="I67" i="6" s="1"/>
  <c r="H4" i="6"/>
  <c r="H32" i="6" s="1"/>
  <c r="G4" i="6"/>
  <c r="G32" i="6" s="1"/>
  <c r="F4" i="6"/>
  <c r="F32" i="6" s="1"/>
  <c r="E4" i="6"/>
  <c r="E6" i="6" s="1"/>
  <c r="E67" i="6" s="1"/>
  <c r="D4" i="6"/>
  <c r="D32" i="6" s="1"/>
  <c r="C4" i="6"/>
  <c r="C32" i="6" s="1"/>
  <c r="AP60" i="4"/>
  <c r="AO60" i="4"/>
  <c r="AN60" i="4"/>
  <c r="AM60" i="4"/>
  <c r="AL60" i="4"/>
  <c r="AK60" i="4"/>
  <c r="AJ60" i="4"/>
  <c r="AI60" i="4"/>
  <c r="AH60" i="4"/>
  <c r="AG60" i="4"/>
  <c r="AF60" i="4"/>
  <c r="AE60" i="4"/>
  <c r="AD60" i="4"/>
  <c r="AC60" i="4"/>
  <c r="AB60" i="4"/>
  <c r="AA60" i="4"/>
  <c r="Z60" i="4"/>
  <c r="Y60" i="4"/>
  <c r="X60" i="4"/>
  <c r="W60" i="4"/>
  <c r="V60" i="4"/>
  <c r="U60" i="4"/>
  <c r="T60" i="4"/>
  <c r="S60" i="4"/>
  <c r="R60" i="4"/>
  <c r="Q60" i="4"/>
  <c r="P60" i="4"/>
  <c r="O60" i="4"/>
  <c r="N60" i="4"/>
  <c r="M60" i="4"/>
  <c r="L60" i="4"/>
  <c r="K60" i="4"/>
  <c r="J60" i="4"/>
  <c r="I60" i="4"/>
  <c r="H60" i="4"/>
  <c r="G60" i="4"/>
  <c r="F60" i="4"/>
  <c r="E60" i="4"/>
  <c r="D60" i="4"/>
  <c r="AP59" i="4"/>
  <c r="AO59" i="4"/>
  <c r="AN59" i="4"/>
  <c r="AM59" i="4"/>
  <c r="AL59" i="4"/>
  <c r="AK59" i="4"/>
  <c r="AJ59" i="4"/>
  <c r="AI59" i="4"/>
  <c r="AH59" i="4"/>
  <c r="AG59" i="4"/>
  <c r="AF59" i="4"/>
  <c r="AE59" i="4"/>
  <c r="AD59" i="4"/>
  <c r="AC59" i="4"/>
  <c r="AB59" i="4"/>
  <c r="AA59" i="4"/>
  <c r="Z59" i="4"/>
  <c r="Y59" i="4"/>
  <c r="X59" i="4"/>
  <c r="W59" i="4"/>
  <c r="V59" i="4"/>
  <c r="U59" i="4"/>
  <c r="T59" i="4"/>
  <c r="S59" i="4"/>
  <c r="R59" i="4"/>
  <c r="Q59" i="4"/>
  <c r="P59" i="4"/>
  <c r="O59" i="4"/>
  <c r="N59" i="4"/>
  <c r="M59" i="4"/>
  <c r="L59" i="4"/>
  <c r="K59" i="4"/>
  <c r="J59" i="4"/>
  <c r="I59" i="4"/>
  <c r="H59" i="4"/>
  <c r="G59" i="4"/>
  <c r="F59" i="4"/>
  <c r="E59" i="4"/>
  <c r="D59"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AP57" i="4"/>
  <c r="AO57" i="4"/>
  <c r="AN57" i="4"/>
  <c r="AM57" i="4"/>
  <c r="AL57" i="4"/>
  <c r="AK57" i="4"/>
  <c r="AJ57" i="4"/>
  <c r="AI57" i="4"/>
  <c r="AH57" i="4"/>
  <c r="AG57" i="4"/>
  <c r="AF57" i="4"/>
  <c r="AE57" i="4"/>
  <c r="AD57" i="4"/>
  <c r="AC57" i="4"/>
  <c r="AB57" i="4"/>
  <c r="AA57" i="4"/>
  <c r="Z57" i="4"/>
  <c r="Y57" i="4"/>
  <c r="X57" i="4"/>
  <c r="W57" i="4"/>
  <c r="V57" i="4"/>
  <c r="U57" i="4"/>
  <c r="T57" i="4"/>
  <c r="S57" i="4"/>
  <c r="R57" i="4"/>
  <c r="Q57" i="4"/>
  <c r="P57" i="4"/>
  <c r="O57" i="4"/>
  <c r="N57" i="4"/>
  <c r="M57" i="4"/>
  <c r="L57" i="4"/>
  <c r="K57" i="4"/>
  <c r="J57" i="4"/>
  <c r="I57" i="4"/>
  <c r="H57" i="4"/>
  <c r="G57" i="4"/>
  <c r="F57" i="4"/>
  <c r="E57" i="4"/>
  <c r="D57" i="4"/>
  <c r="AP56" i="4"/>
  <c r="AO56" i="4"/>
  <c r="AN56" i="4"/>
  <c r="AM56" i="4"/>
  <c r="AL56" i="4"/>
  <c r="AK56" i="4"/>
  <c r="AJ56" i="4"/>
  <c r="AI56" i="4"/>
  <c r="AH56" i="4"/>
  <c r="AG56" i="4"/>
  <c r="AF56" i="4"/>
  <c r="AE56" i="4"/>
  <c r="AD56" i="4"/>
  <c r="AC56" i="4"/>
  <c r="AB56" i="4"/>
  <c r="AA56" i="4"/>
  <c r="Z56" i="4"/>
  <c r="Y56" i="4"/>
  <c r="X56" i="4"/>
  <c r="W56" i="4"/>
  <c r="V56" i="4"/>
  <c r="U56" i="4"/>
  <c r="T56" i="4"/>
  <c r="S56" i="4"/>
  <c r="R56" i="4"/>
  <c r="Q56" i="4"/>
  <c r="P56" i="4"/>
  <c r="O56" i="4"/>
  <c r="N56" i="4"/>
  <c r="M56" i="4"/>
  <c r="L56" i="4"/>
  <c r="K56" i="4"/>
  <c r="J56" i="4"/>
  <c r="I56" i="4"/>
  <c r="H56" i="4"/>
  <c r="G56" i="4"/>
  <c r="F56" i="4"/>
  <c r="E56" i="4"/>
  <c r="D56" i="4"/>
  <c r="AP55" i="4"/>
  <c r="AO55" i="4"/>
  <c r="AN55" i="4"/>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I55" i="4"/>
  <c r="H55" i="4"/>
  <c r="G55" i="4"/>
  <c r="F55" i="4"/>
  <c r="E55" i="4"/>
  <c r="D55" i="4"/>
  <c r="AP54" i="4"/>
  <c r="AO54" i="4"/>
  <c r="AN54"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I54" i="4"/>
  <c r="H54" i="4"/>
  <c r="G54" i="4"/>
  <c r="F54" i="4"/>
  <c r="E54" i="4"/>
  <c r="D54" i="4"/>
  <c r="AP53" i="4"/>
  <c r="AO53" i="4"/>
  <c r="AN53"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I53" i="4"/>
  <c r="H53" i="4"/>
  <c r="G53" i="4"/>
  <c r="F53" i="4"/>
  <c r="E53" i="4"/>
  <c r="D53" i="4"/>
  <c r="AP52" i="4"/>
  <c r="AO52" i="4"/>
  <c r="AN52"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I52" i="4"/>
  <c r="H52" i="4"/>
  <c r="G52" i="4"/>
  <c r="F52" i="4"/>
  <c r="E52" i="4"/>
  <c r="D52" i="4"/>
  <c r="AP51" i="4"/>
  <c r="AO51" i="4"/>
  <c r="AN51"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I51" i="4"/>
  <c r="H51" i="4"/>
  <c r="G51" i="4"/>
  <c r="F51" i="4"/>
  <c r="E51" i="4"/>
  <c r="D51" i="4"/>
  <c r="AP50" i="4"/>
  <c r="AO50" i="4"/>
  <c r="AN50"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F50" i="4"/>
  <c r="E50" i="4"/>
  <c r="D50" i="4"/>
  <c r="AG45" i="4"/>
  <c r="AF45" i="4"/>
  <c r="AE45" i="4"/>
  <c r="AD45" i="4"/>
  <c r="AC45" i="4"/>
  <c r="AB45" i="4"/>
  <c r="AA45" i="4"/>
  <c r="Z45" i="4"/>
  <c r="Y45" i="4"/>
  <c r="AF44" i="4"/>
  <c r="AC44" i="4"/>
  <c r="Z44" i="4"/>
  <c r="AF43" i="4"/>
  <c r="AC43" i="4"/>
  <c r="Z43" i="4"/>
  <c r="AF42" i="4"/>
  <c r="AC42" i="4"/>
  <c r="Z42" i="4"/>
  <c r="AF41" i="4"/>
  <c r="AC41" i="4"/>
  <c r="Z41" i="4"/>
  <c r="AF40" i="4"/>
  <c r="AC40" i="4"/>
  <c r="Z40" i="4"/>
  <c r="AF39" i="4"/>
  <c r="AC39" i="4"/>
  <c r="Z39" i="4"/>
  <c r="AF38" i="4"/>
  <c r="AC38" i="4"/>
  <c r="Z38" i="4"/>
  <c r="AF37" i="4"/>
  <c r="AC37" i="4"/>
  <c r="Z37" i="4"/>
  <c r="AF36" i="4"/>
  <c r="AC36" i="4"/>
  <c r="Z36" i="4"/>
  <c r="AF35" i="4"/>
  <c r="AC35" i="4"/>
  <c r="Z35" i="4"/>
  <c r="AF34" i="4"/>
  <c r="AC34" i="4"/>
  <c r="Z34" i="4"/>
  <c r="AF33" i="4"/>
  <c r="AC33" i="4"/>
  <c r="Z33" i="4"/>
  <c r="AF32" i="4"/>
  <c r="AC32" i="4"/>
  <c r="Z32" i="4"/>
  <c r="AF31" i="4"/>
  <c r="AC31" i="4"/>
  <c r="Z31" i="4"/>
  <c r="AF30" i="4"/>
  <c r="AC30" i="4"/>
  <c r="Z30" i="4"/>
  <c r="AF29" i="4"/>
  <c r="AC29" i="4"/>
  <c r="Z29" i="4"/>
  <c r="AF28" i="4"/>
  <c r="AC28" i="4"/>
  <c r="Z28" i="4"/>
  <c r="AF27" i="4"/>
  <c r="AC27" i="4"/>
  <c r="Z27" i="4"/>
  <c r="AF26" i="4"/>
  <c r="AC26" i="4"/>
  <c r="Z26" i="4"/>
  <c r="AF25" i="4"/>
  <c r="AC25" i="4"/>
  <c r="Z25" i="4"/>
  <c r="AF24" i="4"/>
  <c r="AC24" i="4"/>
  <c r="Z24" i="4"/>
  <c r="AF23" i="4"/>
  <c r="AC23" i="4"/>
  <c r="Z23" i="4"/>
  <c r="AF22" i="4"/>
  <c r="AC22" i="4"/>
  <c r="Z22" i="4"/>
  <c r="AF21" i="4"/>
  <c r="AC21" i="4"/>
  <c r="Z21" i="4"/>
  <c r="AF20" i="4"/>
  <c r="AC20" i="4"/>
  <c r="Z20" i="4"/>
  <c r="AF19" i="4"/>
  <c r="AC19" i="4"/>
  <c r="Z19" i="4"/>
  <c r="AF18" i="4"/>
  <c r="AC18" i="4"/>
  <c r="Z18" i="4"/>
  <c r="AF17" i="4"/>
  <c r="AC17" i="4"/>
  <c r="Z17" i="4"/>
  <c r="AF16" i="4"/>
  <c r="AC16" i="4"/>
  <c r="Z16" i="4"/>
  <c r="AF15" i="4"/>
  <c r="AC15" i="4"/>
  <c r="Z15" i="4"/>
  <c r="AF14" i="4"/>
  <c r="AC14" i="4"/>
  <c r="Z14" i="4"/>
  <c r="AF13" i="4"/>
  <c r="AC13" i="4"/>
  <c r="Z13" i="4"/>
  <c r="AF12" i="4"/>
  <c r="AC12" i="4"/>
  <c r="Z12" i="4"/>
  <c r="AF11" i="4"/>
  <c r="AC11" i="4"/>
  <c r="Z11" i="4"/>
  <c r="AF10" i="4"/>
  <c r="AC10" i="4"/>
  <c r="Z10" i="4"/>
  <c r="AF9" i="4"/>
  <c r="AC9" i="4"/>
  <c r="Z9" i="4"/>
  <c r="AF8" i="4"/>
  <c r="AC8" i="4"/>
  <c r="Z8" i="4"/>
  <c r="AF7" i="4"/>
  <c r="AC7" i="4"/>
  <c r="Z7" i="4"/>
  <c r="AF6" i="4"/>
  <c r="AC6" i="4"/>
  <c r="Z6" i="4"/>
  <c r="AF5" i="4"/>
  <c r="AC5" i="4"/>
  <c r="Z5" i="4"/>
  <c r="AF4" i="4"/>
  <c r="AC4" i="4"/>
  <c r="Z4" i="4"/>
  <c r="L44" i="16"/>
  <c r="AD44" i="16" s="1"/>
  <c r="CD73" i="26" s="1"/>
  <c r="AD73" i="15" s="1"/>
  <c r="K44" i="16"/>
  <c r="AC44" i="16" s="1"/>
  <c r="CC73" i="26" s="1"/>
  <c r="X73" i="15" s="1"/>
  <c r="J44" i="16"/>
  <c r="AB44" i="16" s="1"/>
  <c r="CB73" i="26" s="1"/>
  <c r="R73" i="15" s="1"/>
  <c r="I44" i="16"/>
  <c r="AA44" i="16" s="1"/>
  <c r="CA73" i="26" s="1"/>
  <c r="L73" i="15" s="1"/>
  <c r="H44" i="16"/>
  <c r="Z44" i="16" s="1"/>
  <c r="BZ73" i="26" s="1"/>
  <c r="F73" i="15" s="1"/>
  <c r="G44" i="16"/>
  <c r="Y44" i="16" s="1"/>
  <c r="F44" i="16"/>
  <c r="X44" i="16" s="1"/>
  <c r="E44" i="16"/>
  <c r="W44" i="16" s="1"/>
  <c r="D44" i="16"/>
  <c r="V44" i="16" s="1"/>
  <c r="C44" i="16"/>
  <c r="U44" i="16" s="1"/>
  <c r="L43" i="16"/>
  <c r="AD43" i="16" s="1"/>
  <c r="CD72" i="26" s="1"/>
  <c r="AD72" i="15" s="1"/>
  <c r="K43" i="16"/>
  <c r="AC43" i="16" s="1"/>
  <c r="CC72" i="26" s="1"/>
  <c r="X72" i="15" s="1"/>
  <c r="J43" i="16"/>
  <c r="AB43" i="16" s="1"/>
  <c r="CB72" i="26" s="1"/>
  <c r="R72" i="15" s="1"/>
  <c r="I43" i="16"/>
  <c r="AA43" i="16" s="1"/>
  <c r="CA72" i="26" s="1"/>
  <c r="L72" i="15" s="1"/>
  <c r="H43" i="16"/>
  <c r="Z43" i="16" s="1"/>
  <c r="BZ72" i="26" s="1"/>
  <c r="F72" i="15" s="1"/>
  <c r="G43" i="16"/>
  <c r="Y43" i="16" s="1"/>
  <c r="F43" i="16"/>
  <c r="X43" i="16" s="1"/>
  <c r="E43" i="16"/>
  <c r="W43" i="16" s="1"/>
  <c r="D43" i="16"/>
  <c r="V43" i="16" s="1"/>
  <c r="C43" i="16"/>
  <c r="U43" i="16" s="1"/>
  <c r="L42" i="16"/>
  <c r="AD42" i="16" s="1"/>
  <c r="CD71" i="26" s="1"/>
  <c r="AD71" i="15" s="1"/>
  <c r="K42" i="16"/>
  <c r="AC42" i="16" s="1"/>
  <c r="CC71" i="26" s="1"/>
  <c r="X71" i="15" s="1"/>
  <c r="J42" i="16"/>
  <c r="AB42" i="16" s="1"/>
  <c r="CB71" i="26" s="1"/>
  <c r="R71" i="15" s="1"/>
  <c r="I42" i="16"/>
  <c r="AA42" i="16" s="1"/>
  <c r="CA71" i="26" s="1"/>
  <c r="L71" i="15" s="1"/>
  <c r="H42" i="16"/>
  <c r="Z42" i="16" s="1"/>
  <c r="BZ71" i="26" s="1"/>
  <c r="F71" i="15" s="1"/>
  <c r="G42" i="16"/>
  <c r="Y42" i="16" s="1"/>
  <c r="F42" i="16"/>
  <c r="X42" i="16" s="1"/>
  <c r="E42" i="16"/>
  <c r="W42" i="16" s="1"/>
  <c r="D42" i="16"/>
  <c r="V42" i="16" s="1"/>
  <c r="C42" i="16"/>
  <c r="U42" i="16" s="1"/>
  <c r="L41" i="16"/>
  <c r="AD41" i="16" s="1"/>
  <c r="CD69" i="26" s="1"/>
  <c r="AD69" i="15" s="1"/>
  <c r="K41" i="16"/>
  <c r="AC41" i="16" s="1"/>
  <c r="CC69" i="26" s="1"/>
  <c r="X69" i="15" s="1"/>
  <c r="J41" i="16"/>
  <c r="AB41" i="16" s="1"/>
  <c r="CB69" i="26" s="1"/>
  <c r="R69" i="15" s="1"/>
  <c r="I41" i="16"/>
  <c r="AA41" i="16" s="1"/>
  <c r="CA69" i="26" s="1"/>
  <c r="L69" i="15" s="1"/>
  <c r="H41" i="16"/>
  <c r="Z41" i="16" s="1"/>
  <c r="G41" i="16"/>
  <c r="Y41" i="16" s="1"/>
  <c r="F41" i="16"/>
  <c r="X41" i="16" s="1"/>
  <c r="E41" i="16"/>
  <c r="W41" i="16" s="1"/>
  <c r="D41" i="16"/>
  <c r="V41" i="16" s="1"/>
  <c r="C41" i="16"/>
  <c r="U41" i="16" s="1"/>
  <c r="L40" i="16"/>
  <c r="AD40" i="16" s="1"/>
  <c r="CD68" i="26" s="1"/>
  <c r="AD68" i="15" s="1"/>
  <c r="K40" i="16"/>
  <c r="AC40" i="16" s="1"/>
  <c r="CC68" i="26" s="1"/>
  <c r="X68" i="15" s="1"/>
  <c r="J40" i="16"/>
  <c r="AB40" i="16" s="1"/>
  <c r="CB68" i="26" s="1"/>
  <c r="R68" i="15" s="1"/>
  <c r="I40" i="16"/>
  <c r="AA40" i="16" s="1"/>
  <c r="CA68" i="26" s="1"/>
  <c r="L68" i="15" s="1"/>
  <c r="H40" i="16"/>
  <c r="Z40" i="16" s="1"/>
  <c r="BZ68" i="26" s="1"/>
  <c r="F68" i="15" s="1"/>
  <c r="G40" i="16"/>
  <c r="Y40" i="16" s="1"/>
  <c r="F40" i="16"/>
  <c r="X40" i="16" s="1"/>
  <c r="E40" i="16"/>
  <c r="W40" i="16" s="1"/>
  <c r="D40" i="16"/>
  <c r="V40" i="16" s="1"/>
  <c r="C40" i="16"/>
  <c r="U40" i="16" s="1"/>
  <c r="L39" i="16"/>
  <c r="AD39" i="16" s="1"/>
  <c r="CD66" i="26" s="1"/>
  <c r="AD66" i="15" s="1"/>
  <c r="K39" i="16"/>
  <c r="AC39" i="16" s="1"/>
  <c r="CC66" i="26" s="1"/>
  <c r="X66" i="15" s="1"/>
  <c r="J39" i="16"/>
  <c r="AB39" i="16" s="1"/>
  <c r="CB66" i="26" s="1"/>
  <c r="R66" i="15" s="1"/>
  <c r="I39" i="16"/>
  <c r="AA39" i="16" s="1"/>
  <c r="CA66" i="26" s="1"/>
  <c r="L66" i="15" s="1"/>
  <c r="H39" i="16"/>
  <c r="Z39" i="16" s="1"/>
  <c r="BZ66" i="26" s="1"/>
  <c r="F66" i="15" s="1"/>
  <c r="G39" i="16"/>
  <c r="Y39" i="16" s="1"/>
  <c r="F39" i="16"/>
  <c r="X39" i="16" s="1"/>
  <c r="E39" i="16"/>
  <c r="W39" i="16" s="1"/>
  <c r="D39" i="16"/>
  <c r="V39" i="16" s="1"/>
  <c r="C39" i="16"/>
  <c r="U39" i="16" s="1"/>
  <c r="L38" i="16"/>
  <c r="AD38" i="16" s="1"/>
  <c r="CD65" i="26" s="1"/>
  <c r="AD65" i="15" s="1"/>
  <c r="K38" i="16"/>
  <c r="AC38" i="16" s="1"/>
  <c r="CC65" i="26" s="1"/>
  <c r="X65" i="15" s="1"/>
  <c r="J38" i="16"/>
  <c r="AB38" i="16" s="1"/>
  <c r="CB65" i="26" s="1"/>
  <c r="R65" i="15" s="1"/>
  <c r="I38" i="16"/>
  <c r="AA38" i="16" s="1"/>
  <c r="H38" i="16"/>
  <c r="Z38" i="16" s="1"/>
  <c r="G38" i="16"/>
  <c r="Y38" i="16" s="1"/>
  <c r="F38" i="16"/>
  <c r="X38" i="16" s="1"/>
  <c r="E38" i="16"/>
  <c r="W38" i="16" s="1"/>
  <c r="D38" i="16"/>
  <c r="V38" i="16" s="1"/>
  <c r="C38" i="16"/>
  <c r="U38" i="16" s="1"/>
  <c r="L37" i="16"/>
  <c r="AD37" i="16" s="1"/>
  <c r="CD64" i="26" s="1"/>
  <c r="AD64" i="15" s="1"/>
  <c r="K37" i="16"/>
  <c r="AC37" i="16" s="1"/>
  <c r="CC64" i="26" s="1"/>
  <c r="X64" i="15" s="1"/>
  <c r="J37" i="16"/>
  <c r="AB37" i="16" s="1"/>
  <c r="CB64" i="26" s="1"/>
  <c r="R64" i="15" s="1"/>
  <c r="I37" i="16"/>
  <c r="AA37" i="16" s="1"/>
  <c r="CA64" i="26" s="1"/>
  <c r="L64" i="15" s="1"/>
  <c r="H37" i="16"/>
  <c r="Z37" i="16" s="1"/>
  <c r="G37" i="16"/>
  <c r="Y37" i="16" s="1"/>
  <c r="F37" i="16"/>
  <c r="X37" i="16" s="1"/>
  <c r="E37" i="16"/>
  <c r="W37" i="16" s="1"/>
  <c r="D37" i="16"/>
  <c r="V37" i="16" s="1"/>
  <c r="C37" i="16"/>
  <c r="U37" i="16" s="1"/>
  <c r="L36" i="16"/>
  <c r="AD36" i="16" s="1"/>
  <c r="CD63" i="26" s="1"/>
  <c r="AD63" i="15" s="1"/>
  <c r="K36" i="16"/>
  <c r="AC36" i="16" s="1"/>
  <c r="CC63" i="26" s="1"/>
  <c r="X63" i="15" s="1"/>
  <c r="J36" i="16"/>
  <c r="AB36" i="16" s="1"/>
  <c r="CB63" i="26" s="1"/>
  <c r="R63" i="15" s="1"/>
  <c r="I36" i="16"/>
  <c r="AA36" i="16" s="1"/>
  <c r="CA63" i="26" s="1"/>
  <c r="L63" i="15" s="1"/>
  <c r="H36" i="16"/>
  <c r="Z36" i="16" s="1"/>
  <c r="BZ63" i="26" s="1"/>
  <c r="F63" i="15" s="1"/>
  <c r="G36" i="16"/>
  <c r="Y36" i="16" s="1"/>
  <c r="F36" i="16"/>
  <c r="X36" i="16" s="1"/>
  <c r="E36" i="16"/>
  <c r="W36" i="16" s="1"/>
  <c r="D36" i="16"/>
  <c r="V36" i="16" s="1"/>
  <c r="C36" i="16"/>
  <c r="U36" i="16" s="1"/>
  <c r="L35" i="16"/>
  <c r="AD35" i="16" s="1"/>
  <c r="CD62" i="26" s="1"/>
  <c r="AD62" i="15" s="1"/>
  <c r="K35" i="16"/>
  <c r="AC35" i="16" s="1"/>
  <c r="CC62" i="26" s="1"/>
  <c r="X62" i="15" s="1"/>
  <c r="J35" i="16"/>
  <c r="AB35" i="16" s="1"/>
  <c r="CB62" i="26" s="1"/>
  <c r="R62" i="15" s="1"/>
  <c r="I35" i="16"/>
  <c r="AA35" i="16" s="1"/>
  <c r="CA62" i="26" s="1"/>
  <c r="L62" i="15" s="1"/>
  <c r="H35" i="16"/>
  <c r="Z35" i="16" s="1"/>
  <c r="BZ62" i="26" s="1"/>
  <c r="F62" i="15" s="1"/>
  <c r="G35" i="16"/>
  <c r="Y35" i="16" s="1"/>
  <c r="F35" i="16"/>
  <c r="X35" i="16" s="1"/>
  <c r="E35" i="16"/>
  <c r="W35" i="16" s="1"/>
  <c r="D35" i="16"/>
  <c r="V35" i="16" s="1"/>
  <c r="C35" i="16"/>
  <c r="U35" i="16" s="1"/>
  <c r="L34" i="16"/>
  <c r="AD34" i="16" s="1"/>
  <c r="CD60" i="26" s="1"/>
  <c r="AD60" i="15" s="1"/>
  <c r="K34" i="16"/>
  <c r="AC34" i="16" s="1"/>
  <c r="CC60" i="26" s="1"/>
  <c r="X60" i="15" s="1"/>
  <c r="J34" i="16"/>
  <c r="AB34" i="16" s="1"/>
  <c r="CB60" i="26" s="1"/>
  <c r="R60" i="15" s="1"/>
  <c r="I34" i="16"/>
  <c r="AA34" i="16" s="1"/>
  <c r="CA60" i="26" s="1"/>
  <c r="L60" i="15" s="1"/>
  <c r="H34" i="16"/>
  <c r="Z34" i="16" s="1"/>
  <c r="G34" i="16"/>
  <c r="Y34" i="16" s="1"/>
  <c r="F34" i="16"/>
  <c r="X34" i="16" s="1"/>
  <c r="E34" i="16"/>
  <c r="W34" i="16" s="1"/>
  <c r="D34" i="16"/>
  <c r="V34" i="16" s="1"/>
  <c r="C34" i="16"/>
  <c r="U34" i="16" s="1"/>
  <c r="L33" i="16"/>
  <c r="AD33" i="16" s="1"/>
  <c r="CD59" i="26" s="1"/>
  <c r="AD59" i="15" s="1"/>
  <c r="K33" i="16"/>
  <c r="AC33" i="16" s="1"/>
  <c r="CC59" i="26" s="1"/>
  <c r="X59" i="15" s="1"/>
  <c r="J33" i="16"/>
  <c r="AB33" i="16" s="1"/>
  <c r="CB59" i="26" s="1"/>
  <c r="R59" i="15" s="1"/>
  <c r="I33" i="16"/>
  <c r="AA33" i="16" s="1"/>
  <c r="CA59" i="26" s="1"/>
  <c r="L59" i="15" s="1"/>
  <c r="H33" i="16"/>
  <c r="Z33" i="16" s="1"/>
  <c r="G33" i="16"/>
  <c r="Y33" i="16" s="1"/>
  <c r="F33" i="16"/>
  <c r="X33" i="16" s="1"/>
  <c r="E33" i="16"/>
  <c r="W33" i="16" s="1"/>
  <c r="D33" i="16"/>
  <c r="V33" i="16" s="1"/>
  <c r="C33" i="16"/>
  <c r="U33" i="16" s="1"/>
  <c r="L32" i="16"/>
  <c r="AD32" i="16" s="1"/>
  <c r="CD58" i="26" s="1"/>
  <c r="AD58" i="15" s="1"/>
  <c r="K32" i="16"/>
  <c r="AC32" i="16" s="1"/>
  <c r="CC58" i="26" s="1"/>
  <c r="X58" i="15" s="1"/>
  <c r="J32" i="16"/>
  <c r="AB32" i="16" s="1"/>
  <c r="CB58" i="26" s="1"/>
  <c r="R58" i="15" s="1"/>
  <c r="I32" i="16"/>
  <c r="AA32" i="16" s="1"/>
  <c r="CA58" i="26" s="1"/>
  <c r="L58" i="15" s="1"/>
  <c r="H32" i="16"/>
  <c r="Z32" i="16" s="1"/>
  <c r="BZ58" i="26" s="1"/>
  <c r="F58" i="15" s="1"/>
  <c r="G32" i="16"/>
  <c r="Y32" i="16" s="1"/>
  <c r="F32" i="16"/>
  <c r="X32" i="16" s="1"/>
  <c r="E32" i="16"/>
  <c r="W32" i="16" s="1"/>
  <c r="D32" i="16"/>
  <c r="V32" i="16" s="1"/>
  <c r="C32" i="16"/>
  <c r="U32" i="16" s="1"/>
  <c r="L31" i="16"/>
  <c r="AD31" i="16" s="1"/>
  <c r="CD56" i="26" s="1"/>
  <c r="AD56" i="15" s="1"/>
  <c r="K31" i="16"/>
  <c r="AC31" i="16" s="1"/>
  <c r="CC56" i="26" s="1"/>
  <c r="X56" i="15" s="1"/>
  <c r="J31" i="16"/>
  <c r="AB31" i="16" s="1"/>
  <c r="CB56" i="26" s="1"/>
  <c r="R56" i="15" s="1"/>
  <c r="I31" i="16"/>
  <c r="AA31" i="16" s="1"/>
  <c r="CA56" i="26" s="1"/>
  <c r="L56" i="15" s="1"/>
  <c r="H31" i="16"/>
  <c r="Z31" i="16" s="1"/>
  <c r="BZ56" i="26" s="1"/>
  <c r="F56" i="15" s="1"/>
  <c r="G31" i="16"/>
  <c r="Y31" i="16" s="1"/>
  <c r="F31" i="16"/>
  <c r="X31" i="16" s="1"/>
  <c r="E31" i="16"/>
  <c r="W31" i="16" s="1"/>
  <c r="D31" i="16"/>
  <c r="V31" i="16" s="1"/>
  <c r="C31" i="16"/>
  <c r="U31" i="16" s="1"/>
  <c r="L30" i="16"/>
  <c r="AD30" i="16" s="1"/>
  <c r="CD55" i="26" s="1"/>
  <c r="AD55" i="15" s="1"/>
  <c r="K30" i="16"/>
  <c r="AC30" i="16" s="1"/>
  <c r="CC55" i="26" s="1"/>
  <c r="X55" i="15" s="1"/>
  <c r="J30" i="16"/>
  <c r="AB30" i="16" s="1"/>
  <c r="CB55" i="26" s="1"/>
  <c r="R55" i="15" s="1"/>
  <c r="I30" i="16"/>
  <c r="AA30" i="16" s="1"/>
  <c r="H30" i="16"/>
  <c r="Z30" i="16" s="1"/>
  <c r="BZ55" i="26" s="1"/>
  <c r="F55" i="15" s="1"/>
  <c r="G30" i="16"/>
  <c r="Y30" i="16" s="1"/>
  <c r="F30" i="16"/>
  <c r="X30" i="16" s="1"/>
  <c r="E30" i="16"/>
  <c r="W30" i="16" s="1"/>
  <c r="D30" i="16"/>
  <c r="V30" i="16" s="1"/>
  <c r="C30" i="16"/>
  <c r="U30" i="16" s="1"/>
  <c r="L29" i="16"/>
  <c r="AD29" i="16" s="1"/>
  <c r="CD57" i="26" s="1"/>
  <c r="AD57" i="15" s="1"/>
  <c r="K29" i="16"/>
  <c r="AC29" i="16" s="1"/>
  <c r="CC57" i="26" s="1"/>
  <c r="X57" i="15" s="1"/>
  <c r="J29" i="16"/>
  <c r="AB29" i="16" s="1"/>
  <c r="CB57" i="26" s="1"/>
  <c r="R57" i="15" s="1"/>
  <c r="I29" i="16"/>
  <c r="AA29" i="16" s="1"/>
  <c r="CA57" i="26" s="1"/>
  <c r="L57" i="15" s="1"/>
  <c r="H29" i="16"/>
  <c r="Z29" i="16" s="1"/>
  <c r="G29" i="16"/>
  <c r="Y29" i="16" s="1"/>
  <c r="F29" i="16"/>
  <c r="X29" i="16" s="1"/>
  <c r="E29" i="16"/>
  <c r="W29" i="16" s="1"/>
  <c r="D29" i="16"/>
  <c r="V29" i="16" s="1"/>
  <c r="C29" i="16"/>
  <c r="U29" i="16" s="1"/>
  <c r="L28" i="16"/>
  <c r="AD28" i="16" s="1"/>
  <c r="CD54" i="26" s="1"/>
  <c r="AD54" i="15" s="1"/>
  <c r="K28" i="16"/>
  <c r="AC28" i="16" s="1"/>
  <c r="CC54" i="26" s="1"/>
  <c r="X54" i="15" s="1"/>
  <c r="J28" i="16"/>
  <c r="AB28" i="16" s="1"/>
  <c r="CB54" i="26" s="1"/>
  <c r="R54" i="15" s="1"/>
  <c r="I28" i="16"/>
  <c r="AA28" i="16" s="1"/>
  <c r="CA54" i="26" s="1"/>
  <c r="L54" i="15" s="1"/>
  <c r="H28" i="16"/>
  <c r="Z28" i="16" s="1"/>
  <c r="BZ54" i="26" s="1"/>
  <c r="F54" i="15" s="1"/>
  <c r="G28" i="16"/>
  <c r="Y28" i="16" s="1"/>
  <c r="F28" i="16"/>
  <c r="X28" i="16" s="1"/>
  <c r="E28" i="16"/>
  <c r="W28" i="16" s="1"/>
  <c r="D28" i="16"/>
  <c r="V28" i="16" s="1"/>
  <c r="C28" i="16"/>
  <c r="U28" i="16" s="1"/>
  <c r="L27" i="16"/>
  <c r="AD27" i="16" s="1"/>
  <c r="CD51" i="26" s="1"/>
  <c r="AD51" i="15" s="1"/>
  <c r="K27" i="16"/>
  <c r="AC27" i="16" s="1"/>
  <c r="CC51" i="26" s="1"/>
  <c r="X51" i="15" s="1"/>
  <c r="J27" i="16"/>
  <c r="AB27" i="16" s="1"/>
  <c r="CB51" i="26" s="1"/>
  <c r="R51" i="15" s="1"/>
  <c r="I27" i="16"/>
  <c r="AA27" i="16" s="1"/>
  <c r="CA51" i="26" s="1"/>
  <c r="L51" i="15" s="1"/>
  <c r="H27" i="16"/>
  <c r="Z27" i="16" s="1"/>
  <c r="BZ51" i="26" s="1"/>
  <c r="F51" i="15" s="1"/>
  <c r="G27" i="16"/>
  <c r="Y27" i="16" s="1"/>
  <c r="F27" i="16"/>
  <c r="X27" i="16" s="1"/>
  <c r="E27" i="16"/>
  <c r="W27" i="16" s="1"/>
  <c r="D27" i="16"/>
  <c r="V27" i="16" s="1"/>
  <c r="C27" i="16"/>
  <c r="U27" i="16" s="1"/>
  <c r="L26" i="16"/>
  <c r="AD26" i="16" s="1"/>
  <c r="CD50" i="26" s="1"/>
  <c r="AD50" i="15" s="1"/>
  <c r="K26" i="16"/>
  <c r="AC26" i="16" s="1"/>
  <c r="CC50" i="26" s="1"/>
  <c r="X50" i="15" s="1"/>
  <c r="J26" i="16"/>
  <c r="AB26" i="16" s="1"/>
  <c r="CB50" i="26" s="1"/>
  <c r="R50" i="15" s="1"/>
  <c r="I26" i="16"/>
  <c r="AA26" i="16" s="1"/>
  <c r="CA50" i="26" s="1"/>
  <c r="L50" i="15" s="1"/>
  <c r="H26" i="16"/>
  <c r="Z26" i="16" s="1"/>
  <c r="BZ50" i="26" s="1"/>
  <c r="F50" i="15" s="1"/>
  <c r="G26" i="16"/>
  <c r="Y26" i="16" s="1"/>
  <c r="F26" i="16"/>
  <c r="X26" i="16" s="1"/>
  <c r="E26" i="16"/>
  <c r="W26" i="16" s="1"/>
  <c r="D26" i="16"/>
  <c r="V26" i="16" s="1"/>
  <c r="C26" i="16"/>
  <c r="U26" i="16" s="1"/>
  <c r="L25" i="16"/>
  <c r="AD25" i="16" s="1"/>
  <c r="CD52" i="26" s="1"/>
  <c r="AD52" i="15" s="1"/>
  <c r="K25" i="16"/>
  <c r="AC25" i="16" s="1"/>
  <c r="CC52" i="26" s="1"/>
  <c r="X52" i="15" s="1"/>
  <c r="J25" i="16"/>
  <c r="AB25" i="16" s="1"/>
  <c r="CB52" i="26" s="1"/>
  <c r="R52" i="15" s="1"/>
  <c r="I25" i="16"/>
  <c r="AA25" i="16" s="1"/>
  <c r="CA52" i="26" s="1"/>
  <c r="L52" i="15" s="1"/>
  <c r="H25" i="16"/>
  <c r="Z25" i="16" s="1"/>
  <c r="G25" i="16"/>
  <c r="Y25" i="16" s="1"/>
  <c r="F25" i="16"/>
  <c r="X25" i="16" s="1"/>
  <c r="E25" i="16"/>
  <c r="W25" i="16" s="1"/>
  <c r="D25" i="16"/>
  <c r="V25" i="16" s="1"/>
  <c r="C25" i="16"/>
  <c r="U25" i="16" s="1"/>
  <c r="L24" i="16"/>
  <c r="AD24" i="16" s="1"/>
  <c r="CD49" i="26" s="1"/>
  <c r="AD49" i="15" s="1"/>
  <c r="K24" i="16"/>
  <c r="AC24" i="16" s="1"/>
  <c r="CC49" i="26" s="1"/>
  <c r="X49" i="15" s="1"/>
  <c r="J24" i="16"/>
  <c r="AB24" i="16" s="1"/>
  <c r="CB49" i="26" s="1"/>
  <c r="R49" i="15" s="1"/>
  <c r="I24" i="16"/>
  <c r="AA24" i="16" s="1"/>
  <c r="CA49" i="26" s="1"/>
  <c r="L49" i="15" s="1"/>
  <c r="H24" i="16"/>
  <c r="Z24" i="16" s="1"/>
  <c r="BZ49" i="26" s="1"/>
  <c r="F49" i="15" s="1"/>
  <c r="G24" i="16"/>
  <c r="Y24" i="16" s="1"/>
  <c r="F24" i="16"/>
  <c r="X24" i="16" s="1"/>
  <c r="E24" i="16"/>
  <c r="W24" i="16" s="1"/>
  <c r="D24" i="16"/>
  <c r="V24" i="16" s="1"/>
  <c r="C24" i="16"/>
  <c r="U24" i="16" s="1"/>
  <c r="L23" i="16"/>
  <c r="AD23" i="16" s="1"/>
  <c r="CD47" i="26" s="1"/>
  <c r="AD47" i="15" s="1"/>
  <c r="K23" i="16"/>
  <c r="AC23" i="16" s="1"/>
  <c r="CC47" i="26" s="1"/>
  <c r="X47" i="15" s="1"/>
  <c r="J23" i="16"/>
  <c r="AB23" i="16" s="1"/>
  <c r="CB47" i="26" s="1"/>
  <c r="R47" i="15" s="1"/>
  <c r="I23" i="16"/>
  <c r="AA23" i="16" s="1"/>
  <c r="CA47" i="26" s="1"/>
  <c r="L47" i="15" s="1"/>
  <c r="H23" i="16"/>
  <c r="Z23" i="16" s="1"/>
  <c r="BZ47" i="26" s="1"/>
  <c r="F47" i="15" s="1"/>
  <c r="G23" i="16"/>
  <c r="Y23" i="16" s="1"/>
  <c r="F23" i="16"/>
  <c r="X23" i="16" s="1"/>
  <c r="E23" i="16"/>
  <c r="W23" i="16" s="1"/>
  <c r="D23" i="16"/>
  <c r="V23" i="16" s="1"/>
  <c r="C23" i="16"/>
  <c r="U23" i="16" s="1"/>
  <c r="L22" i="16"/>
  <c r="AD22" i="16" s="1"/>
  <c r="CD46" i="26" s="1"/>
  <c r="AD46" i="15" s="1"/>
  <c r="K22" i="16"/>
  <c r="AC22" i="16" s="1"/>
  <c r="CC46" i="26" s="1"/>
  <c r="X46" i="15" s="1"/>
  <c r="J22" i="16"/>
  <c r="AB22" i="16" s="1"/>
  <c r="CB46" i="26" s="1"/>
  <c r="R46" i="15" s="1"/>
  <c r="I22" i="16"/>
  <c r="AA22" i="16" s="1"/>
  <c r="CA46" i="26" s="1"/>
  <c r="L46" i="15" s="1"/>
  <c r="H22" i="16"/>
  <c r="Z22" i="16" s="1"/>
  <c r="G22" i="16"/>
  <c r="Y22" i="16" s="1"/>
  <c r="F22" i="16"/>
  <c r="X22" i="16" s="1"/>
  <c r="E22" i="16"/>
  <c r="W22" i="16" s="1"/>
  <c r="D22" i="16"/>
  <c r="V22" i="16" s="1"/>
  <c r="C22" i="16"/>
  <c r="U22" i="16" s="1"/>
  <c r="L21" i="16"/>
  <c r="AD21" i="16" s="1"/>
  <c r="CD45" i="26" s="1"/>
  <c r="AD45" i="15" s="1"/>
  <c r="K21" i="16"/>
  <c r="AC21" i="16" s="1"/>
  <c r="CC45" i="26" s="1"/>
  <c r="X45" i="15" s="1"/>
  <c r="J21" i="16"/>
  <c r="AB21" i="16" s="1"/>
  <c r="CB45" i="26" s="1"/>
  <c r="R45" i="15" s="1"/>
  <c r="I21" i="16"/>
  <c r="AA21" i="16" s="1"/>
  <c r="H21" i="16"/>
  <c r="Z21" i="16" s="1"/>
  <c r="G21" i="16"/>
  <c r="Y21" i="16" s="1"/>
  <c r="F21" i="16"/>
  <c r="X21" i="16" s="1"/>
  <c r="E21" i="16"/>
  <c r="W21" i="16" s="1"/>
  <c r="D21" i="16"/>
  <c r="V21" i="16" s="1"/>
  <c r="C21" i="16"/>
  <c r="U21" i="16" s="1"/>
  <c r="L20" i="16"/>
  <c r="AD20" i="16" s="1"/>
  <c r="K20" i="16"/>
  <c r="AC20" i="16" s="1"/>
  <c r="CC44" i="26" s="1"/>
  <c r="X44" i="15" s="1"/>
  <c r="J20" i="16"/>
  <c r="AB20" i="16" s="1"/>
  <c r="CB44" i="26" s="1"/>
  <c r="R44" i="15" s="1"/>
  <c r="I20" i="16"/>
  <c r="AA20" i="16" s="1"/>
  <c r="CA44" i="26" s="1"/>
  <c r="L44" i="15" s="1"/>
  <c r="H20" i="16"/>
  <c r="Z20" i="16" s="1"/>
  <c r="BZ44" i="26" s="1"/>
  <c r="F44" i="15" s="1"/>
  <c r="G20" i="16"/>
  <c r="Y20" i="16" s="1"/>
  <c r="F20" i="16"/>
  <c r="X20" i="16" s="1"/>
  <c r="E20" i="16"/>
  <c r="W20" i="16" s="1"/>
  <c r="D20" i="16"/>
  <c r="V20" i="16" s="1"/>
  <c r="C20" i="16"/>
  <c r="U20" i="16" s="1"/>
  <c r="L19" i="16"/>
  <c r="AD19" i="16" s="1"/>
  <c r="CD43" i="26" s="1"/>
  <c r="AD43" i="15" s="1"/>
  <c r="K19" i="16"/>
  <c r="AC19" i="16" s="1"/>
  <c r="CC43" i="26" s="1"/>
  <c r="X43" i="15" s="1"/>
  <c r="J19" i="16"/>
  <c r="AB19" i="16" s="1"/>
  <c r="CB43" i="26" s="1"/>
  <c r="R43" i="15" s="1"/>
  <c r="I19" i="16"/>
  <c r="AA19" i="16" s="1"/>
  <c r="CA43" i="26" s="1"/>
  <c r="L43" i="15" s="1"/>
  <c r="H19" i="16"/>
  <c r="Z19" i="16" s="1"/>
  <c r="BZ43" i="26" s="1"/>
  <c r="F43" i="15" s="1"/>
  <c r="G19" i="16"/>
  <c r="Y19" i="16" s="1"/>
  <c r="F19" i="16"/>
  <c r="X19" i="16" s="1"/>
  <c r="E19" i="16"/>
  <c r="W19" i="16" s="1"/>
  <c r="D19" i="16"/>
  <c r="V19" i="16" s="1"/>
  <c r="C19" i="16"/>
  <c r="U19" i="16" s="1"/>
  <c r="L18" i="16"/>
  <c r="AD18" i="16" s="1"/>
  <c r="CD42" i="26" s="1"/>
  <c r="AD42" i="15" s="1"/>
  <c r="K18" i="16"/>
  <c r="AC18" i="16" s="1"/>
  <c r="CC42" i="26" s="1"/>
  <c r="X42" i="15" s="1"/>
  <c r="J18" i="16"/>
  <c r="AB18" i="16" s="1"/>
  <c r="CB42" i="26" s="1"/>
  <c r="R42" i="15" s="1"/>
  <c r="I18" i="16"/>
  <c r="AA18" i="16" s="1"/>
  <c r="CA42" i="26" s="1"/>
  <c r="L42" i="15" s="1"/>
  <c r="H18" i="16"/>
  <c r="Z18" i="16" s="1"/>
  <c r="BZ42" i="26" s="1"/>
  <c r="F42" i="15" s="1"/>
  <c r="G18" i="16"/>
  <c r="Y18" i="16" s="1"/>
  <c r="F18" i="16"/>
  <c r="X18" i="16" s="1"/>
  <c r="E18" i="16"/>
  <c r="W18" i="16" s="1"/>
  <c r="D18" i="16"/>
  <c r="V18" i="16" s="1"/>
  <c r="C18" i="16"/>
  <c r="U18" i="16" s="1"/>
  <c r="L17" i="16"/>
  <c r="AD17" i="16" s="1"/>
  <c r="CD40" i="26" s="1"/>
  <c r="AD40" i="15" s="1"/>
  <c r="K17" i="16"/>
  <c r="AC17" i="16" s="1"/>
  <c r="CC40" i="26" s="1"/>
  <c r="X40" i="15" s="1"/>
  <c r="J17" i="16"/>
  <c r="AB17" i="16" s="1"/>
  <c r="CB40" i="26" s="1"/>
  <c r="R40" i="15" s="1"/>
  <c r="I17" i="16"/>
  <c r="AA17" i="16" s="1"/>
  <c r="CA40" i="26" s="1"/>
  <c r="L40" i="15" s="1"/>
  <c r="H17" i="16"/>
  <c r="Z17" i="16" s="1"/>
  <c r="BZ40" i="26" s="1"/>
  <c r="F40" i="15" s="1"/>
  <c r="G17" i="16"/>
  <c r="Y17" i="16" s="1"/>
  <c r="F17" i="16"/>
  <c r="X17" i="16" s="1"/>
  <c r="E17" i="16"/>
  <c r="W17" i="16" s="1"/>
  <c r="D17" i="16"/>
  <c r="V17" i="16" s="1"/>
  <c r="C17" i="16"/>
  <c r="U17" i="16" s="1"/>
  <c r="L16" i="16"/>
  <c r="AD16" i="16" s="1"/>
  <c r="CD39" i="26" s="1"/>
  <c r="AD39" i="15" s="1"/>
  <c r="K16" i="16"/>
  <c r="AC16" i="16" s="1"/>
  <c r="CC39" i="26" s="1"/>
  <c r="X39" i="15" s="1"/>
  <c r="J16" i="16"/>
  <c r="AB16" i="16" s="1"/>
  <c r="CB39" i="26" s="1"/>
  <c r="R39" i="15" s="1"/>
  <c r="I16" i="16"/>
  <c r="AA16" i="16" s="1"/>
  <c r="CA39" i="26" s="1"/>
  <c r="L39" i="15" s="1"/>
  <c r="H16" i="16"/>
  <c r="Z16" i="16" s="1"/>
  <c r="BZ39" i="26" s="1"/>
  <c r="F39" i="15" s="1"/>
  <c r="G16" i="16"/>
  <c r="Y16" i="16" s="1"/>
  <c r="F16" i="16"/>
  <c r="X16" i="16" s="1"/>
  <c r="E16" i="16"/>
  <c r="W16" i="16" s="1"/>
  <c r="D16" i="16"/>
  <c r="V16" i="16" s="1"/>
  <c r="C16" i="16"/>
  <c r="U16" i="16" s="1"/>
  <c r="L15" i="16"/>
  <c r="AD15" i="16" s="1"/>
  <c r="CD38" i="26" s="1"/>
  <c r="AD38" i="15" s="1"/>
  <c r="K15" i="16"/>
  <c r="AC15" i="16" s="1"/>
  <c r="CC38" i="26" s="1"/>
  <c r="X38" i="15" s="1"/>
  <c r="J15" i="16"/>
  <c r="AB15" i="16" s="1"/>
  <c r="CB38" i="26" s="1"/>
  <c r="R38" i="15" s="1"/>
  <c r="I15" i="16"/>
  <c r="AA15" i="16" s="1"/>
  <c r="CA38" i="26" s="1"/>
  <c r="L38" i="15" s="1"/>
  <c r="H15" i="16"/>
  <c r="Z15" i="16" s="1"/>
  <c r="BZ38" i="26" s="1"/>
  <c r="F38" i="15" s="1"/>
  <c r="G15" i="16"/>
  <c r="Y15" i="16" s="1"/>
  <c r="F15" i="16"/>
  <c r="X15" i="16" s="1"/>
  <c r="E15" i="16"/>
  <c r="W15" i="16" s="1"/>
  <c r="D15" i="16"/>
  <c r="V15" i="16" s="1"/>
  <c r="C15" i="16"/>
  <c r="U15" i="16" s="1"/>
  <c r="L14" i="16"/>
  <c r="AD14" i="16" s="1"/>
  <c r="CD37" i="26" s="1"/>
  <c r="AD37" i="15" s="1"/>
  <c r="K14" i="16"/>
  <c r="AC14" i="16" s="1"/>
  <c r="CC37" i="26" s="1"/>
  <c r="X37" i="15" s="1"/>
  <c r="J14" i="16"/>
  <c r="AB14" i="16" s="1"/>
  <c r="CB37" i="26" s="1"/>
  <c r="R37" i="15" s="1"/>
  <c r="I14" i="16"/>
  <c r="AA14" i="16" s="1"/>
  <c r="CA37" i="26" s="1"/>
  <c r="L37" i="15" s="1"/>
  <c r="H14" i="16"/>
  <c r="Z14" i="16" s="1"/>
  <c r="BZ37" i="26" s="1"/>
  <c r="F37" i="15" s="1"/>
  <c r="G14" i="16"/>
  <c r="Y14" i="16" s="1"/>
  <c r="F14" i="16"/>
  <c r="X14" i="16" s="1"/>
  <c r="E14" i="16"/>
  <c r="W14" i="16" s="1"/>
  <c r="D14" i="16"/>
  <c r="V14" i="16" s="1"/>
  <c r="C14" i="16"/>
  <c r="U14" i="16" s="1"/>
  <c r="L13" i="16"/>
  <c r="AD13" i="16" s="1"/>
  <c r="CD36" i="26" s="1"/>
  <c r="AD36" i="15" s="1"/>
  <c r="K13" i="16"/>
  <c r="AC13" i="16" s="1"/>
  <c r="CC36" i="26" s="1"/>
  <c r="X36" i="15" s="1"/>
  <c r="J13" i="16"/>
  <c r="AB13" i="16" s="1"/>
  <c r="I13" i="16"/>
  <c r="AA13" i="16" s="1"/>
  <c r="CA36" i="26" s="1"/>
  <c r="L36" i="15" s="1"/>
  <c r="H13" i="16"/>
  <c r="Z13" i="16" s="1"/>
  <c r="BZ36" i="26" s="1"/>
  <c r="F36" i="15" s="1"/>
  <c r="G13" i="16"/>
  <c r="Y13" i="16" s="1"/>
  <c r="F13" i="16"/>
  <c r="X13" i="16" s="1"/>
  <c r="E13" i="16"/>
  <c r="W13" i="16" s="1"/>
  <c r="D13" i="16"/>
  <c r="V13" i="16" s="1"/>
  <c r="C13" i="16"/>
  <c r="U13" i="16" s="1"/>
  <c r="L12" i="16"/>
  <c r="AD12" i="16" s="1"/>
  <c r="K12" i="16"/>
  <c r="AC12" i="16" s="1"/>
  <c r="J12" i="16"/>
  <c r="AB12" i="16" s="1"/>
  <c r="CB34" i="26" s="1"/>
  <c r="R34" i="15" s="1"/>
  <c r="I12" i="16"/>
  <c r="AA12" i="16" s="1"/>
  <c r="CA34" i="26" s="1"/>
  <c r="L34" i="15" s="1"/>
  <c r="H12" i="16"/>
  <c r="Z12" i="16" s="1"/>
  <c r="BZ34" i="26" s="1"/>
  <c r="F34" i="15" s="1"/>
  <c r="G12" i="16"/>
  <c r="Y12" i="16" s="1"/>
  <c r="F12" i="16"/>
  <c r="X12" i="16" s="1"/>
  <c r="E12" i="16"/>
  <c r="W12" i="16" s="1"/>
  <c r="D12" i="16"/>
  <c r="V12" i="16" s="1"/>
  <c r="C12" i="16"/>
  <c r="U12" i="16" s="1"/>
  <c r="L11" i="16"/>
  <c r="AD11" i="16" s="1"/>
  <c r="CD33" i="26" s="1"/>
  <c r="AD33" i="15" s="1"/>
  <c r="K11" i="16"/>
  <c r="AC11" i="16" s="1"/>
  <c r="CC33" i="26" s="1"/>
  <c r="X33" i="15" s="1"/>
  <c r="J11" i="16"/>
  <c r="AB11" i="16" s="1"/>
  <c r="CB33" i="26" s="1"/>
  <c r="R33" i="15" s="1"/>
  <c r="I11" i="16"/>
  <c r="AA11" i="16" s="1"/>
  <c r="CA33" i="26" s="1"/>
  <c r="L33" i="15" s="1"/>
  <c r="H11" i="16"/>
  <c r="Z11" i="16" s="1"/>
  <c r="BZ33" i="26" s="1"/>
  <c r="F33" i="15" s="1"/>
  <c r="G11" i="16"/>
  <c r="Y11" i="16" s="1"/>
  <c r="F11" i="16"/>
  <c r="X11" i="16" s="1"/>
  <c r="E11" i="16"/>
  <c r="W11" i="16" s="1"/>
  <c r="D11" i="16"/>
  <c r="V11" i="16" s="1"/>
  <c r="C11" i="16"/>
  <c r="U11" i="16" s="1"/>
  <c r="L10" i="16"/>
  <c r="AD10" i="16" s="1"/>
  <c r="CD32" i="26" s="1"/>
  <c r="AD32" i="15" s="1"/>
  <c r="K10" i="16"/>
  <c r="AC10" i="16" s="1"/>
  <c r="CC32" i="26" s="1"/>
  <c r="X32" i="15" s="1"/>
  <c r="J10" i="16"/>
  <c r="AB10" i="16" s="1"/>
  <c r="CB32" i="26" s="1"/>
  <c r="R32" i="15" s="1"/>
  <c r="I10" i="16"/>
  <c r="AA10" i="16" s="1"/>
  <c r="CA32" i="26" s="1"/>
  <c r="L32" i="15" s="1"/>
  <c r="H10" i="16"/>
  <c r="Z10" i="16" s="1"/>
  <c r="BZ32" i="26" s="1"/>
  <c r="F32" i="15" s="1"/>
  <c r="G10" i="16"/>
  <c r="Y10" i="16" s="1"/>
  <c r="F10" i="16"/>
  <c r="X10" i="16" s="1"/>
  <c r="E10" i="16"/>
  <c r="W10" i="16" s="1"/>
  <c r="D10" i="16"/>
  <c r="V10" i="16" s="1"/>
  <c r="C10" i="16"/>
  <c r="U10" i="16" s="1"/>
  <c r="L9" i="16"/>
  <c r="AD9" i="16" s="1"/>
  <c r="CD31" i="26" s="1"/>
  <c r="AD31" i="15" s="1"/>
  <c r="K9" i="16"/>
  <c r="AC9" i="16" s="1"/>
  <c r="CC31" i="26" s="1"/>
  <c r="X31" i="15" s="1"/>
  <c r="J9" i="16"/>
  <c r="AB9" i="16" s="1"/>
  <c r="I9" i="16"/>
  <c r="AA9" i="16" s="1"/>
  <c r="CA31" i="26" s="1"/>
  <c r="L31" i="15" s="1"/>
  <c r="H9" i="16"/>
  <c r="Z9" i="16" s="1"/>
  <c r="BZ31" i="26" s="1"/>
  <c r="F31" i="15" s="1"/>
  <c r="G9" i="16"/>
  <c r="Y9" i="16" s="1"/>
  <c r="F9" i="16"/>
  <c r="X9" i="16" s="1"/>
  <c r="E9" i="16"/>
  <c r="W9" i="16" s="1"/>
  <c r="D9" i="16"/>
  <c r="V9" i="16" s="1"/>
  <c r="C9" i="16"/>
  <c r="U9" i="16" s="1"/>
  <c r="L8" i="16"/>
  <c r="AD8" i="16" s="1"/>
  <c r="CD30" i="26" s="1"/>
  <c r="AD30" i="15" s="1"/>
  <c r="K8" i="16"/>
  <c r="AC8" i="16" s="1"/>
  <c r="CC30" i="26" s="1"/>
  <c r="X30" i="15" s="1"/>
  <c r="J8" i="16"/>
  <c r="AB8" i="16" s="1"/>
  <c r="CB30" i="26" s="1"/>
  <c r="R30" i="15" s="1"/>
  <c r="I8" i="16"/>
  <c r="AA8" i="16" s="1"/>
  <c r="CA30" i="26" s="1"/>
  <c r="L30" i="15" s="1"/>
  <c r="H8" i="16"/>
  <c r="Z8" i="16" s="1"/>
  <c r="BZ30" i="26" s="1"/>
  <c r="F30" i="15" s="1"/>
  <c r="G8" i="16"/>
  <c r="Y8" i="16" s="1"/>
  <c r="F8" i="16"/>
  <c r="X8" i="16" s="1"/>
  <c r="E8" i="16"/>
  <c r="W8" i="16" s="1"/>
  <c r="D8" i="16"/>
  <c r="V8" i="16" s="1"/>
  <c r="C8" i="16"/>
  <c r="U8" i="16" s="1"/>
  <c r="L7" i="16"/>
  <c r="AD7" i="16" s="1"/>
  <c r="CD28" i="26" s="1"/>
  <c r="AD28" i="15" s="1"/>
  <c r="K7" i="16"/>
  <c r="AC7" i="16" s="1"/>
  <c r="CC28" i="26" s="1"/>
  <c r="X28" i="15" s="1"/>
  <c r="J7" i="16"/>
  <c r="AB7" i="16" s="1"/>
  <c r="CB28" i="26" s="1"/>
  <c r="R28" i="15" s="1"/>
  <c r="I7" i="16"/>
  <c r="AA7" i="16" s="1"/>
  <c r="CA28" i="26" s="1"/>
  <c r="L28" i="15" s="1"/>
  <c r="H7" i="16"/>
  <c r="Z7" i="16" s="1"/>
  <c r="BZ28" i="26" s="1"/>
  <c r="F28" i="15" s="1"/>
  <c r="G7" i="16"/>
  <c r="Y7" i="16" s="1"/>
  <c r="F7" i="16"/>
  <c r="X7" i="16" s="1"/>
  <c r="E7" i="16"/>
  <c r="W7" i="16" s="1"/>
  <c r="D7" i="16"/>
  <c r="V7" i="16" s="1"/>
  <c r="C7" i="16"/>
  <c r="U7" i="16" s="1"/>
  <c r="L6" i="16"/>
  <c r="AD6" i="16" s="1"/>
  <c r="CD27" i="26" s="1"/>
  <c r="AD27" i="15" s="1"/>
  <c r="K6" i="16"/>
  <c r="AC6" i="16" s="1"/>
  <c r="CC27" i="26" s="1"/>
  <c r="X27" i="15" s="1"/>
  <c r="J6" i="16"/>
  <c r="AB6" i="16" s="1"/>
  <c r="CB27" i="26" s="1"/>
  <c r="R27" i="15" s="1"/>
  <c r="I6" i="16"/>
  <c r="AA6" i="16" s="1"/>
  <c r="CA27" i="26" s="1"/>
  <c r="L27" i="15" s="1"/>
  <c r="H6" i="16"/>
  <c r="Z6" i="16" s="1"/>
  <c r="BZ27" i="26" s="1"/>
  <c r="F27" i="15" s="1"/>
  <c r="G6" i="16"/>
  <c r="Y6" i="16" s="1"/>
  <c r="F6" i="16"/>
  <c r="X6" i="16" s="1"/>
  <c r="E6" i="16"/>
  <c r="W6" i="16" s="1"/>
  <c r="D6" i="16"/>
  <c r="V6" i="16" s="1"/>
  <c r="C6" i="16"/>
  <c r="U6" i="16" s="1"/>
  <c r="L5" i="16"/>
  <c r="AD5" i="16" s="1"/>
  <c r="CD26" i="26" s="1"/>
  <c r="AD26" i="15" s="1"/>
  <c r="K5" i="16"/>
  <c r="AC5" i="16" s="1"/>
  <c r="CC26" i="26" s="1"/>
  <c r="X26" i="15" s="1"/>
  <c r="J5" i="16"/>
  <c r="AB5" i="16" s="1"/>
  <c r="I5" i="16"/>
  <c r="AA5" i="16" s="1"/>
  <c r="H5" i="16"/>
  <c r="Z5" i="16" s="1"/>
  <c r="BZ26" i="26" s="1"/>
  <c r="F26" i="15" s="1"/>
  <c r="G5" i="16"/>
  <c r="Y5" i="16" s="1"/>
  <c r="F5" i="16"/>
  <c r="X5" i="16" s="1"/>
  <c r="E5" i="16"/>
  <c r="W5" i="16" s="1"/>
  <c r="D5" i="16"/>
  <c r="V5" i="16" s="1"/>
  <c r="C5" i="16"/>
  <c r="U5" i="16" s="1"/>
  <c r="L4" i="16"/>
  <c r="AD4" i="16" s="1"/>
  <c r="K4" i="16"/>
  <c r="J4" i="16"/>
  <c r="I4" i="16"/>
  <c r="AA4" i="16" s="1"/>
  <c r="CA15" i="26" s="1"/>
  <c r="H4" i="16"/>
  <c r="Z4" i="16" s="1"/>
  <c r="BZ15" i="26" s="1"/>
  <c r="G4" i="16"/>
  <c r="F4" i="16"/>
  <c r="E4" i="16"/>
  <c r="W4" i="16" s="1"/>
  <c r="D4" i="16"/>
  <c r="V4" i="16" s="1"/>
  <c r="C4" i="16"/>
  <c r="L45" i="5"/>
  <c r="AA44" i="5"/>
  <c r="W44" i="5"/>
  <c r="L44" i="5"/>
  <c r="AC44" i="5" s="1"/>
  <c r="K44" i="5"/>
  <c r="AB44" i="5" s="1"/>
  <c r="J44" i="5"/>
  <c r="I44" i="5"/>
  <c r="Z44" i="5" s="1"/>
  <c r="L73" i="1" s="1"/>
  <c r="H44" i="5"/>
  <c r="Y44" i="5" s="1"/>
  <c r="G44" i="5"/>
  <c r="X44" i="5" s="1"/>
  <c r="F44" i="5"/>
  <c r="E44" i="5"/>
  <c r="V44" i="5" s="1"/>
  <c r="D44" i="5"/>
  <c r="U44" i="5" s="1"/>
  <c r="C44" i="5"/>
  <c r="T44" i="5" s="1"/>
  <c r="AA43" i="5"/>
  <c r="W43" i="5"/>
  <c r="L43" i="5"/>
  <c r="AC43" i="5" s="1"/>
  <c r="K43" i="5"/>
  <c r="AB43" i="5" s="1"/>
  <c r="J43" i="5"/>
  <c r="I43" i="5"/>
  <c r="Z43" i="5" s="1"/>
  <c r="L72" i="1" s="1"/>
  <c r="H43" i="5"/>
  <c r="Y43" i="5" s="1"/>
  <c r="G43" i="5"/>
  <c r="X43" i="5" s="1"/>
  <c r="F43" i="5"/>
  <c r="E43" i="5"/>
  <c r="V43" i="5" s="1"/>
  <c r="D43" i="5"/>
  <c r="U43" i="5" s="1"/>
  <c r="C43" i="5"/>
  <c r="T43" i="5" s="1"/>
  <c r="AA42" i="5"/>
  <c r="W42" i="5"/>
  <c r="L42" i="5"/>
  <c r="AC42" i="5" s="1"/>
  <c r="K42" i="5"/>
  <c r="AB42" i="5" s="1"/>
  <c r="J42" i="5"/>
  <c r="I42" i="5"/>
  <c r="Z42" i="5" s="1"/>
  <c r="L71" i="1" s="1"/>
  <c r="H42" i="5"/>
  <c r="Y42" i="5" s="1"/>
  <c r="G42" i="5"/>
  <c r="X42" i="5" s="1"/>
  <c r="F42" i="5"/>
  <c r="E42" i="5"/>
  <c r="V42" i="5" s="1"/>
  <c r="D42" i="5"/>
  <c r="U42" i="5" s="1"/>
  <c r="C42" i="5"/>
  <c r="T42" i="5" s="1"/>
  <c r="AA41" i="5"/>
  <c r="Z41" i="5"/>
  <c r="W41" i="5"/>
  <c r="V41" i="5"/>
  <c r="L41" i="5"/>
  <c r="AC41" i="5" s="1"/>
  <c r="K41" i="5"/>
  <c r="AB41" i="5" s="1"/>
  <c r="X69" i="1" s="1"/>
  <c r="J41" i="5"/>
  <c r="I41" i="5"/>
  <c r="H41" i="5"/>
  <c r="Y41" i="5" s="1"/>
  <c r="G41" i="5"/>
  <c r="X41" i="5" s="1"/>
  <c r="F41" i="5"/>
  <c r="E41" i="5"/>
  <c r="D41" i="5"/>
  <c r="U41" i="5" s="1"/>
  <c r="C41" i="5"/>
  <c r="T41" i="5" s="1"/>
  <c r="AA40" i="5"/>
  <c r="Z40" i="5"/>
  <c r="W40" i="5"/>
  <c r="V40" i="5"/>
  <c r="L40" i="5"/>
  <c r="AC40" i="5" s="1"/>
  <c r="K40" i="5"/>
  <c r="AB40" i="5" s="1"/>
  <c r="J40" i="5"/>
  <c r="I40" i="5"/>
  <c r="H40" i="5"/>
  <c r="Y40" i="5" s="1"/>
  <c r="G40" i="5"/>
  <c r="X40" i="5" s="1"/>
  <c r="F40" i="5"/>
  <c r="E40" i="5"/>
  <c r="D40" i="5"/>
  <c r="U40" i="5" s="1"/>
  <c r="C40" i="5"/>
  <c r="T40" i="5" s="1"/>
  <c r="AA39" i="5"/>
  <c r="Z39" i="5"/>
  <c r="W39" i="5"/>
  <c r="V39" i="5"/>
  <c r="L39" i="5"/>
  <c r="AC39" i="5" s="1"/>
  <c r="K39" i="5"/>
  <c r="AB39" i="5" s="1"/>
  <c r="X66" i="1" s="1"/>
  <c r="J39" i="5"/>
  <c r="I39" i="5"/>
  <c r="H39" i="5"/>
  <c r="Y39" i="5" s="1"/>
  <c r="G39" i="5"/>
  <c r="X39" i="5" s="1"/>
  <c r="F39" i="5"/>
  <c r="E39" i="5"/>
  <c r="D39" i="5"/>
  <c r="U39" i="5" s="1"/>
  <c r="C39" i="5"/>
  <c r="T39" i="5" s="1"/>
  <c r="AA38" i="5"/>
  <c r="Z38" i="5"/>
  <c r="W38" i="5"/>
  <c r="V38" i="5"/>
  <c r="L38" i="5"/>
  <c r="AC38" i="5" s="1"/>
  <c r="K38" i="5"/>
  <c r="AB38" i="5" s="1"/>
  <c r="J38" i="5"/>
  <c r="I38" i="5"/>
  <c r="H38" i="5"/>
  <c r="Y38" i="5" s="1"/>
  <c r="G38" i="5"/>
  <c r="X38" i="5" s="1"/>
  <c r="F38" i="5"/>
  <c r="E38" i="5"/>
  <c r="D38" i="5"/>
  <c r="U38" i="5" s="1"/>
  <c r="C38" i="5"/>
  <c r="T38" i="5" s="1"/>
  <c r="AA37" i="5"/>
  <c r="Z37" i="5"/>
  <c r="W37" i="5"/>
  <c r="V37" i="5"/>
  <c r="L37" i="5"/>
  <c r="AC37" i="5" s="1"/>
  <c r="K37" i="5"/>
  <c r="AB37" i="5" s="1"/>
  <c r="X64" i="1" s="1"/>
  <c r="J37" i="5"/>
  <c r="I37" i="5"/>
  <c r="H37" i="5"/>
  <c r="Y37" i="5" s="1"/>
  <c r="G37" i="5"/>
  <c r="X37" i="5" s="1"/>
  <c r="F37" i="5"/>
  <c r="E37" i="5"/>
  <c r="D37" i="5"/>
  <c r="U37" i="5" s="1"/>
  <c r="C37" i="5"/>
  <c r="T37" i="5" s="1"/>
  <c r="AA36" i="5"/>
  <c r="Z36" i="5"/>
  <c r="W36" i="5"/>
  <c r="V36" i="5"/>
  <c r="L36" i="5"/>
  <c r="AC36" i="5" s="1"/>
  <c r="K36" i="5"/>
  <c r="AB36" i="5" s="1"/>
  <c r="J36" i="5"/>
  <c r="I36" i="5"/>
  <c r="H36" i="5"/>
  <c r="Y36" i="5" s="1"/>
  <c r="G36" i="5"/>
  <c r="X36" i="5" s="1"/>
  <c r="F36" i="5"/>
  <c r="E36" i="5"/>
  <c r="D36" i="5"/>
  <c r="U36" i="5" s="1"/>
  <c r="C36" i="5"/>
  <c r="T36" i="5" s="1"/>
  <c r="AA35" i="5"/>
  <c r="Z35" i="5"/>
  <c r="W35" i="5"/>
  <c r="V35" i="5"/>
  <c r="L35" i="5"/>
  <c r="AC35" i="5" s="1"/>
  <c r="K35" i="5"/>
  <c r="AB35" i="5" s="1"/>
  <c r="X62" i="1" s="1"/>
  <c r="J35" i="5"/>
  <c r="I35" i="5"/>
  <c r="H35" i="5"/>
  <c r="Y35" i="5" s="1"/>
  <c r="G35" i="5"/>
  <c r="X35" i="5" s="1"/>
  <c r="F35" i="5"/>
  <c r="E35" i="5"/>
  <c r="D35" i="5"/>
  <c r="U35" i="5" s="1"/>
  <c r="C35" i="5"/>
  <c r="T35" i="5" s="1"/>
  <c r="AA34" i="5"/>
  <c r="Z34" i="5"/>
  <c r="W34" i="5"/>
  <c r="V34" i="5"/>
  <c r="L34" i="5"/>
  <c r="AC34" i="5" s="1"/>
  <c r="K34" i="5"/>
  <c r="AB34" i="5" s="1"/>
  <c r="J34" i="5"/>
  <c r="I34" i="5"/>
  <c r="H34" i="5"/>
  <c r="Y34" i="5" s="1"/>
  <c r="G34" i="5"/>
  <c r="X34" i="5" s="1"/>
  <c r="F34" i="5"/>
  <c r="E34" i="5"/>
  <c r="D34" i="5"/>
  <c r="U34" i="5" s="1"/>
  <c r="C34" i="5"/>
  <c r="T34" i="5" s="1"/>
  <c r="AA33" i="5"/>
  <c r="Z33" i="5"/>
  <c r="W33" i="5"/>
  <c r="V33" i="5"/>
  <c r="L33" i="5"/>
  <c r="AC33" i="5" s="1"/>
  <c r="K33" i="5"/>
  <c r="AB33" i="5" s="1"/>
  <c r="X59" i="1" s="1"/>
  <c r="J33" i="5"/>
  <c r="I33" i="5"/>
  <c r="H33" i="5"/>
  <c r="Y33" i="5" s="1"/>
  <c r="G33" i="5"/>
  <c r="X33" i="5" s="1"/>
  <c r="F33" i="5"/>
  <c r="E33" i="5"/>
  <c r="D33" i="5"/>
  <c r="U33" i="5" s="1"/>
  <c r="C33" i="5"/>
  <c r="T33" i="5" s="1"/>
  <c r="AA32" i="5"/>
  <c r="Z32" i="5"/>
  <c r="W32" i="5"/>
  <c r="V32" i="5"/>
  <c r="L32" i="5"/>
  <c r="AC32" i="5" s="1"/>
  <c r="K32" i="5"/>
  <c r="AB32" i="5" s="1"/>
  <c r="J32" i="5"/>
  <c r="I32" i="5"/>
  <c r="H32" i="5"/>
  <c r="Y32" i="5" s="1"/>
  <c r="G32" i="5"/>
  <c r="X32" i="5" s="1"/>
  <c r="F32" i="5"/>
  <c r="E32" i="5"/>
  <c r="D32" i="5"/>
  <c r="U32" i="5" s="1"/>
  <c r="C32" i="5"/>
  <c r="T32" i="5" s="1"/>
  <c r="AA31" i="5"/>
  <c r="Z31" i="5"/>
  <c r="W31" i="5"/>
  <c r="V31" i="5"/>
  <c r="L31" i="5"/>
  <c r="AC31" i="5" s="1"/>
  <c r="K31" i="5"/>
  <c r="AB31" i="5" s="1"/>
  <c r="X57" i="1" s="1"/>
  <c r="J31" i="5"/>
  <c r="I31" i="5"/>
  <c r="H31" i="5"/>
  <c r="Y31" i="5" s="1"/>
  <c r="G31" i="5"/>
  <c r="X31" i="5" s="1"/>
  <c r="F31" i="5"/>
  <c r="E31" i="5"/>
  <c r="D31" i="5"/>
  <c r="U31" i="5" s="1"/>
  <c r="C31" i="5"/>
  <c r="T31" i="5" s="1"/>
  <c r="AA30" i="5"/>
  <c r="Z30" i="5"/>
  <c r="W30" i="5"/>
  <c r="V30" i="5"/>
  <c r="L30" i="5"/>
  <c r="AC30" i="5" s="1"/>
  <c r="K30" i="5"/>
  <c r="AB30" i="5" s="1"/>
  <c r="J30" i="5"/>
  <c r="I30" i="5"/>
  <c r="H30" i="5"/>
  <c r="Y30" i="5" s="1"/>
  <c r="G30" i="5"/>
  <c r="X30" i="5" s="1"/>
  <c r="F30" i="5"/>
  <c r="E30" i="5"/>
  <c r="D30" i="5"/>
  <c r="U30" i="5" s="1"/>
  <c r="C30" i="5"/>
  <c r="T30" i="5" s="1"/>
  <c r="AA29" i="5"/>
  <c r="Z29" i="5"/>
  <c r="W29" i="5"/>
  <c r="V29" i="5"/>
  <c r="L29" i="5"/>
  <c r="AC29" i="5" s="1"/>
  <c r="K29" i="5"/>
  <c r="AB29" i="5" s="1"/>
  <c r="X55" i="1" s="1"/>
  <c r="J29" i="5"/>
  <c r="I29" i="5"/>
  <c r="H29" i="5"/>
  <c r="Y29" i="5" s="1"/>
  <c r="G29" i="5"/>
  <c r="X29" i="5" s="1"/>
  <c r="F29" i="5"/>
  <c r="E29" i="5"/>
  <c r="D29" i="5"/>
  <c r="U29" i="5" s="1"/>
  <c r="C29" i="5"/>
  <c r="T29" i="5" s="1"/>
  <c r="AA28" i="5"/>
  <c r="Z28" i="5"/>
  <c r="W28" i="5"/>
  <c r="V28" i="5"/>
  <c r="L28" i="5"/>
  <c r="AC28" i="5" s="1"/>
  <c r="K28" i="5"/>
  <c r="AB28" i="5" s="1"/>
  <c r="J28" i="5"/>
  <c r="I28" i="5"/>
  <c r="H28" i="5"/>
  <c r="Y28" i="5" s="1"/>
  <c r="G28" i="5"/>
  <c r="X28" i="5" s="1"/>
  <c r="F28" i="5"/>
  <c r="E28" i="5"/>
  <c r="D28" i="5"/>
  <c r="U28" i="5" s="1"/>
  <c r="C28" i="5"/>
  <c r="T28" i="5" s="1"/>
  <c r="AA27" i="5"/>
  <c r="Z27" i="5"/>
  <c r="L52" i="1" s="1"/>
  <c r="W27" i="5"/>
  <c r="V27" i="5"/>
  <c r="L27" i="5"/>
  <c r="AC27" i="5" s="1"/>
  <c r="K27" i="5"/>
  <c r="AB27" i="5" s="1"/>
  <c r="X52" i="1" s="1"/>
  <c r="J27" i="5"/>
  <c r="I27" i="5"/>
  <c r="H27" i="5"/>
  <c r="Y27" i="5" s="1"/>
  <c r="G27" i="5"/>
  <c r="X27" i="5" s="1"/>
  <c r="F27" i="5"/>
  <c r="E27" i="5"/>
  <c r="D27" i="5"/>
  <c r="U27" i="5" s="1"/>
  <c r="C27" i="5"/>
  <c r="T27" i="5" s="1"/>
  <c r="AA26" i="5"/>
  <c r="Z26" i="5"/>
  <c r="W26" i="5"/>
  <c r="V26" i="5"/>
  <c r="L26" i="5"/>
  <c r="AC26" i="5" s="1"/>
  <c r="K26" i="5"/>
  <c r="AB26" i="5" s="1"/>
  <c r="J26" i="5"/>
  <c r="I26" i="5"/>
  <c r="H26" i="5"/>
  <c r="Y26" i="5" s="1"/>
  <c r="G26" i="5"/>
  <c r="X26" i="5" s="1"/>
  <c r="F26" i="5"/>
  <c r="E26" i="5"/>
  <c r="D26" i="5"/>
  <c r="U26" i="5" s="1"/>
  <c r="C26" i="5"/>
  <c r="T26" i="5" s="1"/>
  <c r="AA25" i="5"/>
  <c r="Z25" i="5"/>
  <c r="L50" i="1" s="1"/>
  <c r="W25" i="5"/>
  <c r="V25" i="5"/>
  <c r="L25" i="5"/>
  <c r="AC25" i="5" s="1"/>
  <c r="K25" i="5"/>
  <c r="AB25" i="5" s="1"/>
  <c r="X50" i="1" s="1"/>
  <c r="J25" i="5"/>
  <c r="I25" i="5"/>
  <c r="H25" i="5"/>
  <c r="Y25" i="5" s="1"/>
  <c r="G25" i="5"/>
  <c r="X25" i="5" s="1"/>
  <c r="F25" i="5"/>
  <c r="E25" i="5"/>
  <c r="D25" i="5"/>
  <c r="U25" i="5" s="1"/>
  <c r="C25" i="5"/>
  <c r="T25" i="5" s="1"/>
  <c r="AA24" i="5"/>
  <c r="Z24" i="5"/>
  <c r="W24" i="5"/>
  <c r="V24" i="5"/>
  <c r="L24" i="5"/>
  <c r="AC24" i="5" s="1"/>
  <c r="K24" i="5"/>
  <c r="AB24" i="5" s="1"/>
  <c r="J24" i="5"/>
  <c r="I24" i="5"/>
  <c r="H24" i="5"/>
  <c r="Y24" i="5" s="1"/>
  <c r="G24" i="5"/>
  <c r="X24" i="5" s="1"/>
  <c r="F24" i="5"/>
  <c r="E24" i="5"/>
  <c r="D24" i="5"/>
  <c r="U24" i="5" s="1"/>
  <c r="C24" i="5"/>
  <c r="T24" i="5" s="1"/>
  <c r="AA23" i="5"/>
  <c r="Z23" i="5"/>
  <c r="L47" i="1" s="1"/>
  <c r="W23" i="5"/>
  <c r="V23" i="5"/>
  <c r="L23" i="5"/>
  <c r="AC23" i="5" s="1"/>
  <c r="K23" i="5"/>
  <c r="AB23" i="5" s="1"/>
  <c r="X47" i="1" s="1"/>
  <c r="J23" i="5"/>
  <c r="I23" i="5"/>
  <c r="H23" i="5"/>
  <c r="Y23" i="5" s="1"/>
  <c r="G23" i="5"/>
  <c r="X23" i="5" s="1"/>
  <c r="F23" i="5"/>
  <c r="E23" i="5"/>
  <c r="D23" i="5"/>
  <c r="U23" i="5" s="1"/>
  <c r="C23" i="5"/>
  <c r="T23" i="5" s="1"/>
  <c r="AA22" i="5"/>
  <c r="Z22" i="5"/>
  <c r="W22" i="5"/>
  <c r="V22" i="5"/>
  <c r="L22" i="5"/>
  <c r="AC22" i="5" s="1"/>
  <c r="K22" i="5"/>
  <c r="AB22" i="5" s="1"/>
  <c r="J22" i="5"/>
  <c r="I22" i="5"/>
  <c r="H22" i="5"/>
  <c r="Y22" i="5" s="1"/>
  <c r="G22" i="5"/>
  <c r="X22" i="5" s="1"/>
  <c r="F22" i="5"/>
  <c r="E22" i="5"/>
  <c r="D22" i="5"/>
  <c r="U22" i="5" s="1"/>
  <c r="C22" i="5"/>
  <c r="T22" i="5" s="1"/>
  <c r="AA21" i="5"/>
  <c r="Z21" i="5"/>
  <c r="L45" i="1" s="1"/>
  <c r="W21" i="5"/>
  <c r="V21" i="5"/>
  <c r="L21" i="5"/>
  <c r="AC21" i="5" s="1"/>
  <c r="K21" i="5"/>
  <c r="AB21" i="5" s="1"/>
  <c r="X45" i="1" s="1"/>
  <c r="J21" i="5"/>
  <c r="I21" i="5"/>
  <c r="H21" i="5"/>
  <c r="Y21" i="5" s="1"/>
  <c r="G21" i="5"/>
  <c r="X21" i="5" s="1"/>
  <c r="F21" i="5"/>
  <c r="E21" i="5"/>
  <c r="D21" i="5"/>
  <c r="U21" i="5" s="1"/>
  <c r="C21" i="5"/>
  <c r="T21" i="5" s="1"/>
  <c r="AA20" i="5"/>
  <c r="Z20" i="5"/>
  <c r="W20" i="5"/>
  <c r="V20" i="5"/>
  <c r="L20" i="5"/>
  <c r="AC20" i="5" s="1"/>
  <c r="K20" i="5"/>
  <c r="AB20" i="5" s="1"/>
  <c r="J20" i="5"/>
  <c r="I20" i="5"/>
  <c r="H20" i="5"/>
  <c r="Y20" i="5" s="1"/>
  <c r="G20" i="5"/>
  <c r="X20" i="5" s="1"/>
  <c r="F20" i="5"/>
  <c r="E20" i="5"/>
  <c r="D20" i="5"/>
  <c r="U20" i="5" s="1"/>
  <c r="C20" i="5"/>
  <c r="T20" i="5" s="1"/>
  <c r="AA19" i="5"/>
  <c r="Z19" i="5"/>
  <c r="L43" i="1" s="1"/>
  <c r="W19" i="5"/>
  <c r="V19" i="5"/>
  <c r="L19" i="5"/>
  <c r="AC19" i="5" s="1"/>
  <c r="K19" i="5"/>
  <c r="AB19" i="5" s="1"/>
  <c r="J19" i="5"/>
  <c r="I19" i="5"/>
  <c r="H19" i="5"/>
  <c r="Y19" i="5" s="1"/>
  <c r="G19" i="5"/>
  <c r="X19" i="5" s="1"/>
  <c r="F19" i="5"/>
  <c r="E19" i="5"/>
  <c r="D19" i="5"/>
  <c r="U19" i="5" s="1"/>
  <c r="C19" i="5"/>
  <c r="T19" i="5" s="1"/>
  <c r="V18" i="5"/>
  <c r="U18" i="5"/>
  <c r="L18" i="5"/>
  <c r="AC18" i="5" s="1"/>
  <c r="K18" i="5"/>
  <c r="AB18" i="5" s="1"/>
  <c r="X42" i="1" s="1"/>
  <c r="J18" i="5"/>
  <c r="AA18" i="5" s="1"/>
  <c r="R42" i="1" s="1"/>
  <c r="I18" i="5"/>
  <c r="Z18" i="5" s="1"/>
  <c r="H18" i="5"/>
  <c r="Y18" i="5" s="1"/>
  <c r="G18" i="5"/>
  <c r="X18" i="5" s="1"/>
  <c r="F18" i="5"/>
  <c r="W18" i="5" s="1"/>
  <c r="E18" i="5"/>
  <c r="D18" i="5"/>
  <c r="C18" i="5"/>
  <c r="T18" i="5" s="1"/>
  <c r="AC17" i="5"/>
  <c r="Z17" i="5"/>
  <c r="Y17" i="5"/>
  <c r="V17" i="5"/>
  <c r="U17" i="5"/>
  <c r="L17" i="5"/>
  <c r="K17" i="5"/>
  <c r="AB17" i="5" s="1"/>
  <c r="J17" i="5"/>
  <c r="AA17" i="5" s="1"/>
  <c r="R40" i="1" s="1"/>
  <c r="I17" i="5"/>
  <c r="H17" i="5"/>
  <c r="G17" i="5"/>
  <c r="X17" i="5" s="1"/>
  <c r="F17" i="5"/>
  <c r="W17" i="5" s="1"/>
  <c r="E17" i="5"/>
  <c r="D17" i="5"/>
  <c r="C17" i="5"/>
  <c r="T17" i="5" s="1"/>
  <c r="AC16" i="5"/>
  <c r="Z16" i="5"/>
  <c r="Y16" i="5"/>
  <c r="V16" i="5"/>
  <c r="U16" i="5"/>
  <c r="L16" i="5"/>
  <c r="K16" i="5"/>
  <c r="AB16" i="5" s="1"/>
  <c r="J16" i="5"/>
  <c r="AA16" i="5" s="1"/>
  <c r="I16" i="5"/>
  <c r="H16" i="5"/>
  <c r="G16" i="5"/>
  <c r="X16" i="5" s="1"/>
  <c r="F16" i="5"/>
  <c r="W16" i="5" s="1"/>
  <c r="E16" i="5"/>
  <c r="D16" i="5"/>
  <c r="C16" i="5"/>
  <c r="T16" i="5" s="1"/>
  <c r="AC15" i="5"/>
  <c r="Z15" i="5"/>
  <c r="L38" i="1" s="1"/>
  <c r="Y15" i="5"/>
  <c r="V15" i="5"/>
  <c r="U15" i="5"/>
  <c r="L15" i="5"/>
  <c r="K15" i="5"/>
  <c r="AB15" i="5" s="1"/>
  <c r="J15" i="5"/>
  <c r="AA15" i="5" s="1"/>
  <c r="I15" i="5"/>
  <c r="H15" i="5"/>
  <c r="G15" i="5"/>
  <c r="X15" i="5" s="1"/>
  <c r="F15" i="5"/>
  <c r="W15" i="5" s="1"/>
  <c r="E15" i="5"/>
  <c r="D15" i="5"/>
  <c r="C15" i="5"/>
  <c r="T15" i="5" s="1"/>
  <c r="AC14" i="5"/>
  <c r="Z14" i="5"/>
  <c r="Y14" i="5"/>
  <c r="V14" i="5"/>
  <c r="U14" i="5"/>
  <c r="L14" i="5"/>
  <c r="K14" i="5"/>
  <c r="AB14" i="5" s="1"/>
  <c r="X37" i="1" s="1"/>
  <c r="J14" i="5"/>
  <c r="AA14" i="5" s="1"/>
  <c r="I14" i="5"/>
  <c r="H14" i="5"/>
  <c r="G14" i="5"/>
  <c r="X14" i="5" s="1"/>
  <c r="F14" i="5"/>
  <c r="W14" i="5" s="1"/>
  <c r="E14" i="5"/>
  <c r="D14" i="5"/>
  <c r="C14" i="5"/>
  <c r="T14" i="5" s="1"/>
  <c r="AC13" i="5"/>
  <c r="Z13" i="5"/>
  <c r="Y13" i="5"/>
  <c r="V13" i="5"/>
  <c r="U13" i="5"/>
  <c r="L13" i="5"/>
  <c r="K13" i="5"/>
  <c r="AB13" i="5" s="1"/>
  <c r="J13" i="5"/>
  <c r="AA13" i="5" s="1"/>
  <c r="R36" i="1" s="1"/>
  <c r="I13" i="5"/>
  <c r="H13" i="5"/>
  <c r="G13" i="5"/>
  <c r="X13" i="5" s="1"/>
  <c r="F13" i="5"/>
  <c r="W13" i="5" s="1"/>
  <c r="E13" i="5"/>
  <c r="D13" i="5"/>
  <c r="C13" i="5"/>
  <c r="T13" i="5" s="1"/>
  <c r="AC12" i="5"/>
  <c r="Z12" i="5"/>
  <c r="Y12" i="5"/>
  <c r="V12" i="5"/>
  <c r="U12" i="5"/>
  <c r="L12" i="5"/>
  <c r="K12" i="5"/>
  <c r="AB12" i="5" s="1"/>
  <c r="J12" i="5"/>
  <c r="AA12" i="5" s="1"/>
  <c r="I12" i="5"/>
  <c r="H12" i="5"/>
  <c r="G12" i="5"/>
  <c r="X12" i="5" s="1"/>
  <c r="F12" i="5"/>
  <c r="W12" i="5" s="1"/>
  <c r="E12" i="5"/>
  <c r="D12" i="5"/>
  <c r="C12" i="5"/>
  <c r="T12" i="5" s="1"/>
  <c r="AC11" i="5"/>
  <c r="Z11" i="5"/>
  <c r="L33" i="1" s="1"/>
  <c r="Y11" i="5"/>
  <c r="V11" i="5"/>
  <c r="U11" i="5"/>
  <c r="L11" i="5"/>
  <c r="K11" i="5"/>
  <c r="AB11" i="5" s="1"/>
  <c r="J11" i="5"/>
  <c r="AA11" i="5" s="1"/>
  <c r="I11" i="5"/>
  <c r="H11" i="5"/>
  <c r="G11" i="5"/>
  <c r="X11" i="5" s="1"/>
  <c r="F11" i="5"/>
  <c r="W11" i="5" s="1"/>
  <c r="E11" i="5"/>
  <c r="D11" i="5"/>
  <c r="C11" i="5"/>
  <c r="T11" i="5" s="1"/>
  <c r="AC10" i="5"/>
  <c r="Z10" i="5"/>
  <c r="Y10" i="5"/>
  <c r="V10" i="5"/>
  <c r="U10" i="5"/>
  <c r="L10" i="5"/>
  <c r="K10" i="5"/>
  <c r="AB10" i="5" s="1"/>
  <c r="X32" i="1" s="1"/>
  <c r="J10" i="5"/>
  <c r="AA10" i="5" s="1"/>
  <c r="I10" i="5"/>
  <c r="H10" i="5"/>
  <c r="G10" i="5"/>
  <c r="X10" i="5" s="1"/>
  <c r="F10" i="5"/>
  <c r="W10" i="5" s="1"/>
  <c r="E10" i="5"/>
  <c r="D10" i="5"/>
  <c r="C10" i="5"/>
  <c r="T10" i="5" s="1"/>
  <c r="AC9" i="5"/>
  <c r="Z9" i="5"/>
  <c r="Y9" i="5"/>
  <c r="V9" i="5"/>
  <c r="U9" i="5"/>
  <c r="L9" i="5"/>
  <c r="K9" i="5"/>
  <c r="AB9" i="5" s="1"/>
  <c r="J9" i="5"/>
  <c r="AA9" i="5" s="1"/>
  <c r="R31" i="1" s="1"/>
  <c r="I9" i="5"/>
  <c r="H9" i="5"/>
  <c r="G9" i="5"/>
  <c r="X9" i="5" s="1"/>
  <c r="F9" i="5"/>
  <c r="W9" i="5" s="1"/>
  <c r="E9" i="5"/>
  <c r="D9" i="5"/>
  <c r="C9" i="5"/>
  <c r="T9" i="5" s="1"/>
  <c r="AC8" i="5"/>
  <c r="Z8" i="5"/>
  <c r="Y8" i="5"/>
  <c r="V8" i="5"/>
  <c r="U8" i="5"/>
  <c r="L8" i="5"/>
  <c r="K8" i="5"/>
  <c r="AB8" i="5" s="1"/>
  <c r="J8" i="5"/>
  <c r="AA8" i="5" s="1"/>
  <c r="I8" i="5"/>
  <c r="H8" i="5"/>
  <c r="G8" i="5"/>
  <c r="X8" i="5" s="1"/>
  <c r="F8" i="5"/>
  <c r="W8" i="5" s="1"/>
  <c r="E8" i="5"/>
  <c r="D8" i="5"/>
  <c r="C8" i="5"/>
  <c r="T8" i="5" s="1"/>
  <c r="AC7" i="5"/>
  <c r="Z7" i="5"/>
  <c r="L28" i="1" s="1"/>
  <c r="Y7" i="5"/>
  <c r="V7" i="5"/>
  <c r="U7" i="5"/>
  <c r="L7" i="5"/>
  <c r="K7" i="5"/>
  <c r="AB7" i="5" s="1"/>
  <c r="J7" i="5"/>
  <c r="AA7" i="5" s="1"/>
  <c r="I7" i="5"/>
  <c r="H7" i="5"/>
  <c r="G7" i="5"/>
  <c r="X7" i="5" s="1"/>
  <c r="F7" i="5"/>
  <c r="W7" i="5" s="1"/>
  <c r="E7" i="5"/>
  <c r="D7" i="5"/>
  <c r="C7" i="5"/>
  <c r="T7" i="5" s="1"/>
  <c r="AC6" i="5"/>
  <c r="Z6" i="5"/>
  <c r="Y6" i="5"/>
  <c r="V6" i="5"/>
  <c r="U6" i="5"/>
  <c r="L6" i="5"/>
  <c r="K6" i="5"/>
  <c r="AB6" i="5" s="1"/>
  <c r="X27" i="1" s="1"/>
  <c r="J6" i="5"/>
  <c r="AA6" i="5" s="1"/>
  <c r="I6" i="5"/>
  <c r="H6" i="5"/>
  <c r="G6" i="5"/>
  <c r="X6" i="5" s="1"/>
  <c r="F6" i="5"/>
  <c r="W6" i="5" s="1"/>
  <c r="E6" i="5"/>
  <c r="D6" i="5"/>
  <c r="C6" i="5"/>
  <c r="T6" i="5" s="1"/>
  <c r="AC5" i="5"/>
  <c r="Z5" i="5"/>
  <c r="Y5" i="5"/>
  <c r="V5" i="5"/>
  <c r="U5" i="5"/>
  <c r="L5" i="5"/>
  <c r="K5" i="5"/>
  <c r="AB5" i="5" s="1"/>
  <c r="J5" i="5"/>
  <c r="AA5" i="5" s="1"/>
  <c r="R26" i="1" s="1"/>
  <c r="I5" i="5"/>
  <c r="H5" i="5"/>
  <c r="G5" i="5"/>
  <c r="X5" i="5" s="1"/>
  <c r="F5" i="5"/>
  <c r="W5" i="5" s="1"/>
  <c r="E5" i="5"/>
  <c r="D5" i="5"/>
  <c r="C5" i="5"/>
  <c r="T5" i="5" s="1"/>
  <c r="AC4" i="5"/>
  <c r="AC45" i="5" s="1"/>
  <c r="Z4" i="5"/>
  <c r="Y4" i="5"/>
  <c r="Y45" i="5" s="1"/>
  <c r="V4" i="5"/>
  <c r="U4" i="5"/>
  <c r="U45" i="5" s="1"/>
  <c r="L4" i="5"/>
  <c r="K4" i="5"/>
  <c r="J4" i="5"/>
  <c r="J45" i="5" s="1"/>
  <c r="I4" i="5"/>
  <c r="I45" i="5" s="1"/>
  <c r="H4" i="5"/>
  <c r="H45" i="5" s="1"/>
  <c r="G4" i="5"/>
  <c r="F4" i="5"/>
  <c r="F45" i="5" s="1"/>
  <c r="E4" i="5"/>
  <c r="E45" i="5" s="1"/>
  <c r="D4" i="5"/>
  <c r="D45" i="5" s="1"/>
  <c r="C4" i="5"/>
  <c r="CJ11" i="26"/>
  <c r="CJ8" i="26"/>
  <c r="CJ6" i="26"/>
  <c r="AO73" i="2"/>
  <c r="AN73" i="2"/>
  <c r="AM73" i="2"/>
  <c r="AL73" i="2"/>
  <c r="AK73" i="2"/>
  <c r="AJ73" i="2"/>
  <c r="AI73" i="2"/>
  <c r="AH73" i="2"/>
  <c r="AG73" i="2"/>
  <c r="AE73" i="2"/>
  <c r="AD73" i="2"/>
  <c r="AC73" i="2"/>
  <c r="AB73" i="2"/>
  <c r="AA73" i="2"/>
  <c r="Z73" i="2"/>
  <c r="Y73" i="2"/>
  <c r="X73" i="2"/>
  <c r="W73" i="2"/>
  <c r="U73" i="2"/>
  <c r="T73" i="2"/>
  <c r="K73" i="2"/>
  <c r="J73" i="2"/>
  <c r="AO72" i="2"/>
  <c r="AN72" i="2"/>
  <c r="AM72" i="2"/>
  <c r="AL72" i="2"/>
  <c r="AK72" i="2"/>
  <c r="AJ72" i="2"/>
  <c r="AI72" i="2"/>
  <c r="AH72" i="2"/>
  <c r="AG72" i="2"/>
  <c r="AE72" i="2"/>
  <c r="AD72" i="2"/>
  <c r="AC72" i="2"/>
  <c r="AB72" i="2"/>
  <c r="AA72" i="2"/>
  <c r="Z72" i="2"/>
  <c r="Y72" i="2"/>
  <c r="X72" i="2"/>
  <c r="W72" i="2"/>
  <c r="U72" i="2"/>
  <c r="T72" i="2"/>
  <c r="K72" i="2"/>
  <c r="J72" i="2"/>
  <c r="AO71" i="2"/>
  <c r="AN71" i="2"/>
  <c r="AM71" i="2"/>
  <c r="AL71" i="2"/>
  <c r="AK71" i="2"/>
  <c r="AJ71" i="2"/>
  <c r="AI71" i="2"/>
  <c r="AH71" i="2"/>
  <c r="AG71" i="2"/>
  <c r="AE71" i="2"/>
  <c r="AD71" i="2"/>
  <c r="AC71" i="2"/>
  <c r="AB71" i="2"/>
  <c r="AA71" i="2"/>
  <c r="Z71" i="2"/>
  <c r="Y71" i="2"/>
  <c r="X71" i="2"/>
  <c r="W71" i="2"/>
  <c r="U71" i="2"/>
  <c r="T71" i="2"/>
  <c r="K71" i="2"/>
  <c r="J71" i="2"/>
  <c r="AO70" i="2"/>
  <c r="AN70" i="2"/>
  <c r="AM70" i="2"/>
  <c r="AL70" i="2"/>
  <c r="AK70" i="2"/>
  <c r="AJ70" i="2"/>
  <c r="AI70" i="2"/>
  <c r="AH70" i="2"/>
  <c r="AG70" i="2"/>
  <c r="AE70" i="2"/>
  <c r="AD70" i="2"/>
  <c r="AC70" i="2"/>
  <c r="AB70" i="2"/>
  <c r="AA70" i="2"/>
  <c r="Z70" i="2"/>
  <c r="Y70" i="2"/>
  <c r="X70" i="2"/>
  <c r="W70" i="2"/>
  <c r="U70" i="2"/>
  <c r="T70" i="2"/>
  <c r="R70" i="2"/>
  <c r="Q70" i="2"/>
  <c r="P70" i="2"/>
  <c r="O70" i="2"/>
  <c r="N70" i="2"/>
  <c r="M70" i="2"/>
  <c r="K70" i="2"/>
  <c r="J70" i="2"/>
  <c r="I70" i="2"/>
  <c r="H70" i="2"/>
  <c r="G70" i="2"/>
  <c r="F70" i="2"/>
  <c r="E70" i="2"/>
  <c r="D70" i="2"/>
  <c r="C70" i="2"/>
  <c r="B70" i="2"/>
  <c r="AO69" i="2"/>
  <c r="AN69" i="2"/>
  <c r="AM69" i="2"/>
  <c r="AL69" i="2"/>
  <c r="AK69" i="2"/>
  <c r="AJ69" i="2"/>
  <c r="AI69" i="2"/>
  <c r="AH69" i="2"/>
  <c r="AG69" i="2"/>
  <c r="AE69" i="2"/>
  <c r="AD69" i="2"/>
  <c r="AC69" i="2"/>
  <c r="AB69" i="2"/>
  <c r="AA69" i="2"/>
  <c r="Z69" i="2"/>
  <c r="Y69" i="2"/>
  <c r="X69" i="2"/>
  <c r="W69" i="2"/>
  <c r="U69" i="2"/>
  <c r="T69" i="2"/>
  <c r="K69" i="2"/>
  <c r="J69" i="2"/>
  <c r="AO68" i="2"/>
  <c r="AN68" i="2"/>
  <c r="AM68" i="2"/>
  <c r="AL68" i="2"/>
  <c r="AK68" i="2"/>
  <c r="AJ68" i="2"/>
  <c r="AI68" i="2"/>
  <c r="AH68" i="2"/>
  <c r="AG68" i="2"/>
  <c r="AE68" i="2"/>
  <c r="AD68" i="2"/>
  <c r="AC68" i="2"/>
  <c r="AB68" i="2"/>
  <c r="AA68" i="2"/>
  <c r="Z68" i="2"/>
  <c r="Y68" i="2"/>
  <c r="X68" i="2"/>
  <c r="W68" i="2"/>
  <c r="U68" i="2"/>
  <c r="T68" i="2"/>
  <c r="K68" i="2"/>
  <c r="J68" i="2"/>
  <c r="AO67" i="2"/>
  <c r="AN67" i="2"/>
  <c r="AM67" i="2"/>
  <c r="AL67" i="2"/>
  <c r="AK67" i="2"/>
  <c r="AJ67" i="2"/>
  <c r="AI67" i="2"/>
  <c r="AH67" i="2"/>
  <c r="AG67" i="2"/>
  <c r="AE67" i="2"/>
  <c r="AD67" i="2"/>
  <c r="AC67" i="2"/>
  <c r="AB67" i="2"/>
  <c r="AA67" i="2"/>
  <c r="Z67" i="2"/>
  <c r="Y67" i="2"/>
  <c r="X67" i="2"/>
  <c r="W67" i="2"/>
  <c r="U67" i="2"/>
  <c r="T67" i="2"/>
  <c r="R67" i="2"/>
  <c r="Q67" i="2"/>
  <c r="P67" i="2"/>
  <c r="O67" i="2"/>
  <c r="N67" i="2"/>
  <c r="M67" i="2"/>
  <c r="K67" i="2"/>
  <c r="J67" i="2"/>
  <c r="I67" i="2"/>
  <c r="H67" i="2"/>
  <c r="G67" i="2"/>
  <c r="F67" i="2"/>
  <c r="E67" i="2"/>
  <c r="D67" i="2"/>
  <c r="C67" i="2"/>
  <c r="B67" i="2"/>
  <c r="AO66" i="2"/>
  <c r="AN66" i="2"/>
  <c r="AM66" i="2"/>
  <c r="AL66" i="2"/>
  <c r="AK66" i="2"/>
  <c r="AJ66" i="2"/>
  <c r="AI66" i="2"/>
  <c r="AH66" i="2"/>
  <c r="AG66" i="2"/>
  <c r="AE66" i="2"/>
  <c r="AD66" i="2"/>
  <c r="AC66" i="2"/>
  <c r="AB66" i="2"/>
  <c r="AA66" i="2"/>
  <c r="Z66" i="2"/>
  <c r="Y66" i="2"/>
  <c r="X66" i="2"/>
  <c r="W66" i="2"/>
  <c r="U66" i="2"/>
  <c r="T66" i="2"/>
  <c r="K66" i="2"/>
  <c r="J66" i="2"/>
  <c r="AO65" i="2"/>
  <c r="AN65" i="2"/>
  <c r="AM65" i="2"/>
  <c r="AL65" i="2"/>
  <c r="AK65" i="2"/>
  <c r="AJ65" i="2"/>
  <c r="AI65" i="2"/>
  <c r="AH65" i="2"/>
  <c r="AG65" i="2"/>
  <c r="AE65" i="2"/>
  <c r="AD65" i="2"/>
  <c r="AC65" i="2"/>
  <c r="AB65" i="2"/>
  <c r="AA65" i="2"/>
  <c r="Z65" i="2"/>
  <c r="Y65" i="2"/>
  <c r="X65" i="2"/>
  <c r="W65" i="2"/>
  <c r="U65" i="2"/>
  <c r="T65" i="2"/>
  <c r="K65" i="2"/>
  <c r="J65" i="2"/>
  <c r="AO64" i="2"/>
  <c r="AN64" i="2"/>
  <c r="AM64" i="2"/>
  <c r="AL64" i="2"/>
  <c r="AK64" i="2"/>
  <c r="AJ64" i="2"/>
  <c r="AI64" i="2"/>
  <c r="AH64" i="2"/>
  <c r="AG64" i="2"/>
  <c r="AE64" i="2"/>
  <c r="AD64" i="2"/>
  <c r="AC64" i="2"/>
  <c r="AB64" i="2"/>
  <c r="AA64" i="2"/>
  <c r="Z64" i="2"/>
  <c r="Y64" i="2"/>
  <c r="X64" i="2"/>
  <c r="W64" i="2"/>
  <c r="U64" i="2"/>
  <c r="T64" i="2"/>
  <c r="K64" i="2"/>
  <c r="J64" i="2"/>
  <c r="AO63" i="2"/>
  <c r="AN63" i="2"/>
  <c r="AM63" i="2"/>
  <c r="AL63" i="2"/>
  <c r="AK63" i="2"/>
  <c r="AJ63" i="2"/>
  <c r="AI63" i="2"/>
  <c r="AH63" i="2"/>
  <c r="AG63" i="2"/>
  <c r="AE63" i="2"/>
  <c r="AD63" i="2"/>
  <c r="AC63" i="2"/>
  <c r="AB63" i="2"/>
  <c r="AA63" i="2"/>
  <c r="Z63" i="2"/>
  <c r="Y63" i="2"/>
  <c r="X63" i="2"/>
  <c r="W63" i="2"/>
  <c r="U63" i="2"/>
  <c r="T63" i="2"/>
  <c r="K63" i="2"/>
  <c r="J63" i="2"/>
  <c r="AO62" i="2"/>
  <c r="AN62" i="2"/>
  <c r="AM62" i="2"/>
  <c r="AL62" i="2"/>
  <c r="AK62" i="2"/>
  <c r="AJ62" i="2"/>
  <c r="AI62" i="2"/>
  <c r="AH62" i="2"/>
  <c r="AG62" i="2"/>
  <c r="AE62" i="2"/>
  <c r="AD62" i="2"/>
  <c r="AC62" i="2"/>
  <c r="AB62" i="2"/>
  <c r="AA62" i="2"/>
  <c r="Z62" i="2"/>
  <c r="Y62" i="2"/>
  <c r="X62" i="2"/>
  <c r="W62" i="2"/>
  <c r="U62" i="2"/>
  <c r="T62" i="2"/>
  <c r="K62" i="2"/>
  <c r="J62" i="2"/>
  <c r="AO61" i="2"/>
  <c r="AN61" i="2"/>
  <c r="AM61" i="2"/>
  <c r="AL61" i="2"/>
  <c r="AK61" i="2"/>
  <c r="AJ61" i="2"/>
  <c r="AI61" i="2"/>
  <c r="AH61" i="2"/>
  <c r="AG61" i="2"/>
  <c r="AE61" i="2"/>
  <c r="AD61" i="2"/>
  <c r="AC61" i="2"/>
  <c r="AB61" i="2"/>
  <c r="AA61" i="2"/>
  <c r="Z61" i="2"/>
  <c r="Y61" i="2"/>
  <c r="X61" i="2"/>
  <c r="W61" i="2"/>
  <c r="U61" i="2"/>
  <c r="T61" i="2"/>
  <c r="R61" i="2"/>
  <c r="Q61" i="2"/>
  <c r="P61" i="2"/>
  <c r="O61" i="2"/>
  <c r="N61" i="2"/>
  <c r="M61" i="2"/>
  <c r="K61" i="2"/>
  <c r="J61" i="2"/>
  <c r="I61" i="2"/>
  <c r="H61" i="2"/>
  <c r="G61" i="2"/>
  <c r="F61" i="2"/>
  <c r="E61" i="2"/>
  <c r="D61" i="2"/>
  <c r="C61" i="2"/>
  <c r="B61" i="2"/>
  <c r="AO60" i="2"/>
  <c r="AN60" i="2"/>
  <c r="AM60" i="2"/>
  <c r="AL60" i="2"/>
  <c r="AK60" i="2"/>
  <c r="AJ60" i="2"/>
  <c r="AI60" i="2"/>
  <c r="AH60" i="2"/>
  <c r="AG60" i="2"/>
  <c r="AE60" i="2"/>
  <c r="AD60" i="2"/>
  <c r="AC60" i="2"/>
  <c r="AB60" i="2"/>
  <c r="AA60" i="2"/>
  <c r="Z60" i="2"/>
  <c r="Y60" i="2"/>
  <c r="X60" i="2"/>
  <c r="W60" i="2"/>
  <c r="U60" i="2"/>
  <c r="T60" i="2"/>
  <c r="K60" i="2"/>
  <c r="J60" i="2"/>
  <c r="AO59" i="2"/>
  <c r="AN59" i="2"/>
  <c r="AM59" i="2"/>
  <c r="AL59" i="2"/>
  <c r="AK59" i="2"/>
  <c r="AJ59" i="2"/>
  <c r="AI59" i="2"/>
  <c r="AH59" i="2"/>
  <c r="AG59" i="2"/>
  <c r="AE59" i="2"/>
  <c r="AD59" i="2"/>
  <c r="AC59" i="2"/>
  <c r="AB59" i="2"/>
  <c r="AA59" i="2"/>
  <c r="Z59" i="2"/>
  <c r="Y59" i="2"/>
  <c r="X59" i="2"/>
  <c r="W59" i="2"/>
  <c r="U59" i="2"/>
  <c r="T59" i="2"/>
  <c r="K59" i="2"/>
  <c r="J59" i="2"/>
  <c r="AO58" i="2"/>
  <c r="AN58" i="2"/>
  <c r="AM58" i="2"/>
  <c r="AL58" i="2"/>
  <c r="AK58" i="2"/>
  <c r="AJ58" i="2"/>
  <c r="AI58" i="2"/>
  <c r="AH58" i="2"/>
  <c r="AG58" i="2"/>
  <c r="AE58" i="2"/>
  <c r="AD58" i="2"/>
  <c r="AC58" i="2"/>
  <c r="AB58" i="2"/>
  <c r="AA58" i="2"/>
  <c r="Z58" i="2"/>
  <c r="Y58" i="2"/>
  <c r="X58" i="2"/>
  <c r="W58" i="2"/>
  <c r="U58" i="2"/>
  <c r="T58" i="2"/>
  <c r="K58" i="2"/>
  <c r="J58" i="2"/>
  <c r="AO57" i="2"/>
  <c r="AN57" i="2"/>
  <c r="AM57" i="2"/>
  <c r="AL57" i="2"/>
  <c r="AK57" i="2"/>
  <c r="AJ57" i="2"/>
  <c r="AI57" i="2"/>
  <c r="AH57" i="2"/>
  <c r="AG57" i="2"/>
  <c r="AE57" i="2"/>
  <c r="AD57" i="2"/>
  <c r="AC57" i="2"/>
  <c r="AB57" i="2"/>
  <c r="AA57" i="2"/>
  <c r="Z57" i="2"/>
  <c r="Y57" i="2"/>
  <c r="X57" i="2"/>
  <c r="W57" i="2"/>
  <c r="U57" i="2"/>
  <c r="T57" i="2"/>
  <c r="K57" i="2"/>
  <c r="J57" i="2"/>
  <c r="AO56" i="2"/>
  <c r="AN56" i="2"/>
  <c r="AM56" i="2"/>
  <c r="AL56" i="2"/>
  <c r="AK56" i="2"/>
  <c r="AJ56" i="2"/>
  <c r="AI56" i="2"/>
  <c r="AH56" i="2"/>
  <c r="AG56" i="2"/>
  <c r="AE56" i="2"/>
  <c r="AD56" i="2"/>
  <c r="AC56" i="2"/>
  <c r="AB56" i="2"/>
  <c r="AA56" i="2"/>
  <c r="Z56" i="2"/>
  <c r="Y56" i="2"/>
  <c r="X56" i="2"/>
  <c r="W56" i="2"/>
  <c r="U56" i="2"/>
  <c r="T56" i="2"/>
  <c r="K56" i="2"/>
  <c r="J56" i="2"/>
  <c r="AO55" i="2"/>
  <c r="AN55" i="2"/>
  <c r="AM55" i="2"/>
  <c r="AL55" i="2"/>
  <c r="AK55" i="2"/>
  <c r="AJ55" i="2"/>
  <c r="AI55" i="2"/>
  <c r="AH55" i="2"/>
  <c r="AG55" i="2"/>
  <c r="AE55" i="2"/>
  <c r="AD55" i="2"/>
  <c r="AC55" i="2"/>
  <c r="AB55" i="2"/>
  <c r="AA55" i="2"/>
  <c r="Z55" i="2"/>
  <c r="Y55" i="2"/>
  <c r="X55" i="2"/>
  <c r="W55" i="2"/>
  <c r="U55" i="2"/>
  <c r="T55" i="2"/>
  <c r="K55" i="2"/>
  <c r="J55" i="2"/>
  <c r="AO54" i="2"/>
  <c r="AN54" i="2"/>
  <c r="AM54" i="2"/>
  <c r="AL54" i="2"/>
  <c r="AK54" i="2"/>
  <c r="AJ54" i="2"/>
  <c r="AI54" i="2"/>
  <c r="AH54" i="2"/>
  <c r="AG54" i="2"/>
  <c r="AE54" i="2"/>
  <c r="AD54" i="2"/>
  <c r="AC54" i="2"/>
  <c r="AB54" i="2"/>
  <c r="AA54" i="2"/>
  <c r="Z54" i="2"/>
  <c r="Y54" i="2"/>
  <c r="X54" i="2"/>
  <c r="W54" i="2"/>
  <c r="U54" i="2"/>
  <c r="T54" i="2"/>
  <c r="K54" i="2"/>
  <c r="J54" i="2"/>
  <c r="AO53" i="2"/>
  <c r="AN53" i="2"/>
  <c r="AM53" i="2"/>
  <c r="AL53" i="2"/>
  <c r="AK53" i="2"/>
  <c r="AJ53" i="2"/>
  <c r="AI53" i="2"/>
  <c r="AH53" i="2"/>
  <c r="AG53" i="2"/>
  <c r="AE53" i="2"/>
  <c r="AD53" i="2"/>
  <c r="AC53" i="2"/>
  <c r="AB53" i="2"/>
  <c r="AA53" i="2"/>
  <c r="Z53" i="2"/>
  <c r="Y53" i="2"/>
  <c r="X53" i="2"/>
  <c r="W53" i="2"/>
  <c r="U53" i="2"/>
  <c r="T53" i="2"/>
  <c r="R53" i="2"/>
  <c r="Q53" i="2"/>
  <c r="P53" i="2"/>
  <c r="O53" i="2"/>
  <c r="N53" i="2"/>
  <c r="M53" i="2"/>
  <c r="K53" i="2"/>
  <c r="J53" i="2"/>
  <c r="I53" i="2"/>
  <c r="H53" i="2"/>
  <c r="G53" i="2"/>
  <c r="F53" i="2"/>
  <c r="E53" i="2"/>
  <c r="D53" i="2"/>
  <c r="C53" i="2"/>
  <c r="B53" i="2"/>
  <c r="AO52" i="2"/>
  <c r="AN52" i="2"/>
  <c r="AM52" i="2"/>
  <c r="AL52" i="2"/>
  <c r="AK52" i="2"/>
  <c r="AJ52" i="2"/>
  <c r="AI52" i="2"/>
  <c r="AH52" i="2"/>
  <c r="AG52" i="2"/>
  <c r="AE52" i="2"/>
  <c r="AD52" i="2"/>
  <c r="AC52" i="2"/>
  <c r="AB52" i="2"/>
  <c r="AA52" i="2"/>
  <c r="Z52" i="2"/>
  <c r="Y52" i="2"/>
  <c r="X52" i="2"/>
  <c r="W52" i="2"/>
  <c r="U52" i="2"/>
  <c r="T52" i="2"/>
  <c r="K52" i="2"/>
  <c r="J52" i="2"/>
  <c r="AO51" i="2"/>
  <c r="AN51" i="2"/>
  <c r="AM51" i="2"/>
  <c r="AL51" i="2"/>
  <c r="AK51" i="2"/>
  <c r="AJ51" i="2"/>
  <c r="AI51" i="2"/>
  <c r="AH51" i="2"/>
  <c r="AG51" i="2"/>
  <c r="AE51" i="2"/>
  <c r="AD51" i="2"/>
  <c r="AC51" i="2"/>
  <c r="AB51" i="2"/>
  <c r="AA51" i="2"/>
  <c r="Z51" i="2"/>
  <c r="Y51" i="2"/>
  <c r="X51" i="2"/>
  <c r="W51" i="2"/>
  <c r="U51" i="2"/>
  <c r="T51" i="2"/>
  <c r="K51" i="2"/>
  <c r="J51" i="2"/>
  <c r="AO50" i="2"/>
  <c r="AN50" i="2"/>
  <c r="AM50" i="2"/>
  <c r="AL50" i="2"/>
  <c r="AK50" i="2"/>
  <c r="AJ50" i="2"/>
  <c r="AI50" i="2"/>
  <c r="AH50" i="2"/>
  <c r="AG50" i="2"/>
  <c r="AE50" i="2"/>
  <c r="AD50" i="2"/>
  <c r="AC50" i="2"/>
  <c r="AB50" i="2"/>
  <c r="AA50" i="2"/>
  <c r="Z50" i="2"/>
  <c r="Y50" i="2"/>
  <c r="X50" i="2"/>
  <c r="W50" i="2"/>
  <c r="U50" i="2"/>
  <c r="T50" i="2"/>
  <c r="K50" i="2"/>
  <c r="J50" i="2"/>
  <c r="AO49" i="2"/>
  <c r="AN49" i="2"/>
  <c r="AM49" i="2"/>
  <c r="AL49" i="2"/>
  <c r="AK49" i="2"/>
  <c r="AJ49" i="2"/>
  <c r="AI49" i="2"/>
  <c r="AH49" i="2"/>
  <c r="AG49" i="2"/>
  <c r="AE49" i="2"/>
  <c r="AD49" i="2"/>
  <c r="AC49" i="2"/>
  <c r="AB49" i="2"/>
  <c r="AA49" i="2"/>
  <c r="Z49" i="2"/>
  <c r="Y49" i="2"/>
  <c r="X49" i="2"/>
  <c r="W49" i="2"/>
  <c r="U49" i="2"/>
  <c r="T49" i="2"/>
  <c r="K49" i="2"/>
  <c r="J49" i="2"/>
  <c r="AO48" i="2"/>
  <c r="AN48" i="2"/>
  <c r="AM48" i="2"/>
  <c r="AL48" i="2"/>
  <c r="AK48" i="2"/>
  <c r="AJ48" i="2"/>
  <c r="AI48" i="2"/>
  <c r="AH48" i="2"/>
  <c r="AG48" i="2"/>
  <c r="AE48" i="2"/>
  <c r="AD48" i="2"/>
  <c r="AC48" i="2"/>
  <c r="AB48" i="2"/>
  <c r="AA48" i="2"/>
  <c r="Z48" i="2"/>
  <c r="Y48" i="2"/>
  <c r="X48" i="2"/>
  <c r="W48" i="2"/>
  <c r="U48" i="2"/>
  <c r="T48" i="2"/>
  <c r="R48" i="2"/>
  <c r="Q48" i="2"/>
  <c r="P48" i="2"/>
  <c r="O48" i="2"/>
  <c r="N48" i="2"/>
  <c r="M48" i="2"/>
  <c r="K48" i="2"/>
  <c r="J48" i="2"/>
  <c r="I48" i="2"/>
  <c r="H48" i="2"/>
  <c r="G48" i="2"/>
  <c r="F48" i="2"/>
  <c r="E48" i="2"/>
  <c r="D48" i="2"/>
  <c r="C48" i="2"/>
  <c r="B48" i="2"/>
  <c r="AO47" i="2"/>
  <c r="AN47" i="2"/>
  <c r="AM47" i="2"/>
  <c r="AL47" i="2"/>
  <c r="AK47" i="2"/>
  <c r="AJ47" i="2"/>
  <c r="AI47" i="2"/>
  <c r="AH47" i="2"/>
  <c r="AG47" i="2"/>
  <c r="AE47" i="2"/>
  <c r="AD47" i="2"/>
  <c r="AC47" i="2"/>
  <c r="AB47" i="2"/>
  <c r="AA47" i="2"/>
  <c r="Z47" i="2"/>
  <c r="Y47" i="2"/>
  <c r="X47" i="2"/>
  <c r="W47" i="2"/>
  <c r="U47" i="2"/>
  <c r="T47" i="2"/>
  <c r="K47" i="2"/>
  <c r="J47" i="2"/>
  <c r="AO46" i="2"/>
  <c r="AN46" i="2"/>
  <c r="AM46" i="2"/>
  <c r="AL46" i="2"/>
  <c r="AK46" i="2"/>
  <c r="AJ46" i="2"/>
  <c r="AI46" i="2"/>
  <c r="AH46" i="2"/>
  <c r="AG46" i="2"/>
  <c r="AE46" i="2"/>
  <c r="AD46" i="2"/>
  <c r="AC46" i="2"/>
  <c r="AB46" i="2"/>
  <c r="AA46" i="2"/>
  <c r="Z46" i="2"/>
  <c r="Y46" i="2"/>
  <c r="X46" i="2"/>
  <c r="W46" i="2"/>
  <c r="U46" i="2"/>
  <c r="T46" i="2"/>
  <c r="K46" i="2"/>
  <c r="J46" i="2"/>
  <c r="AO45" i="2"/>
  <c r="AN45" i="2"/>
  <c r="AM45" i="2"/>
  <c r="AL45" i="2"/>
  <c r="AK45" i="2"/>
  <c r="AJ45" i="2"/>
  <c r="AI45" i="2"/>
  <c r="AH45" i="2"/>
  <c r="AG45" i="2"/>
  <c r="AE45" i="2"/>
  <c r="AD45" i="2"/>
  <c r="AC45" i="2"/>
  <c r="AB45" i="2"/>
  <c r="AA45" i="2"/>
  <c r="Z45" i="2"/>
  <c r="Y45" i="2"/>
  <c r="X45" i="2"/>
  <c r="W45" i="2"/>
  <c r="U45" i="2"/>
  <c r="T45" i="2"/>
  <c r="K45" i="2"/>
  <c r="J45" i="2"/>
  <c r="AO44" i="2"/>
  <c r="AN44" i="2"/>
  <c r="AM44" i="2"/>
  <c r="AL44" i="2"/>
  <c r="AK44" i="2"/>
  <c r="AJ44" i="2"/>
  <c r="AI44" i="2"/>
  <c r="AH44" i="2"/>
  <c r="AG44" i="2"/>
  <c r="AE44" i="2"/>
  <c r="AD44" i="2"/>
  <c r="AC44" i="2"/>
  <c r="AB44" i="2"/>
  <c r="AA44" i="2"/>
  <c r="Z44" i="2"/>
  <c r="Y44" i="2"/>
  <c r="X44" i="2"/>
  <c r="W44" i="2"/>
  <c r="U44" i="2"/>
  <c r="T44" i="2"/>
  <c r="K44" i="2"/>
  <c r="J44" i="2"/>
  <c r="AO43" i="2"/>
  <c r="AN43" i="2"/>
  <c r="AM43" i="2"/>
  <c r="AL43" i="2"/>
  <c r="AK43" i="2"/>
  <c r="AJ43" i="2"/>
  <c r="AI43" i="2"/>
  <c r="AH43" i="2"/>
  <c r="AG43" i="2"/>
  <c r="AE43" i="2"/>
  <c r="AD43" i="2"/>
  <c r="AC43" i="2"/>
  <c r="AB43" i="2"/>
  <c r="AA43" i="2"/>
  <c r="Z43" i="2"/>
  <c r="Y43" i="2"/>
  <c r="X43" i="2"/>
  <c r="W43" i="2"/>
  <c r="U43" i="2"/>
  <c r="T43" i="2"/>
  <c r="K43" i="2"/>
  <c r="J43" i="2"/>
  <c r="AO42" i="2"/>
  <c r="AN42" i="2"/>
  <c r="AM42" i="2"/>
  <c r="AL42" i="2"/>
  <c r="AK42" i="2"/>
  <c r="AJ42" i="2"/>
  <c r="AI42" i="2"/>
  <c r="AH42" i="2"/>
  <c r="AG42" i="2"/>
  <c r="AE42" i="2"/>
  <c r="AD42" i="2"/>
  <c r="AC42" i="2"/>
  <c r="AB42" i="2"/>
  <c r="AA42" i="2"/>
  <c r="Z42" i="2"/>
  <c r="Y42" i="2"/>
  <c r="X42" i="2"/>
  <c r="W42" i="2"/>
  <c r="U42" i="2"/>
  <c r="T42" i="2"/>
  <c r="K42" i="2"/>
  <c r="J42" i="2"/>
  <c r="AO41" i="2"/>
  <c r="AN41" i="2"/>
  <c r="AM41" i="2"/>
  <c r="AL41" i="2"/>
  <c r="AK41" i="2"/>
  <c r="AJ41" i="2"/>
  <c r="AI41" i="2"/>
  <c r="AH41" i="2"/>
  <c r="AG41" i="2"/>
  <c r="AE41" i="2"/>
  <c r="AD41" i="2"/>
  <c r="AC41" i="2"/>
  <c r="AB41" i="2"/>
  <c r="AA41" i="2"/>
  <c r="Z41" i="2"/>
  <c r="Y41" i="2"/>
  <c r="X41" i="2"/>
  <c r="W41" i="2"/>
  <c r="U41" i="2"/>
  <c r="T41" i="2"/>
  <c r="R41" i="2"/>
  <c r="Q41" i="2"/>
  <c r="P41" i="2"/>
  <c r="O41" i="2"/>
  <c r="N41" i="2"/>
  <c r="M41" i="2"/>
  <c r="K41" i="2"/>
  <c r="J41" i="2"/>
  <c r="I41" i="2"/>
  <c r="H41" i="2"/>
  <c r="G41" i="2"/>
  <c r="F41" i="2"/>
  <c r="E41" i="2"/>
  <c r="D41" i="2"/>
  <c r="C41" i="2"/>
  <c r="B41" i="2"/>
  <c r="AO40" i="2"/>
  <c r="AN40" i="2"/>
  <c r="AM40" i="2"/>
  <c r="AL40" i="2"/>
  <c r="AK40" i="2"/>
  <c r="AJ40" i="2"/>
  <c r="AI40" i="2"/>
  <c r="AH40" i="2"/>
  <c r="AG40" i="2"/>
  <c r="AE40" i="2"/>
  <c r="AD40" i="2"/>
  <c r="AC40" i="2"/>
  <c r="AB40" i="2"/>
  <c r="AA40" i="2"/>
  <c r="Z40" i="2"/>
  <c r="Y40" i="2"/>
  <c r="X40" i="2"/>
  <c r="W40" i="2"/>
  <c r="U40" i="2"/>
  <c r="T40" i="2"/>
  <c r="K40" i="2"/>
  <c r="J40" i="2"/>
  <c r="AO39" i="2"/>
  <c r="AN39" i="2"/>
  <c r="AM39" i="2"/>
  <c r="AL39" i="2"/>
  <c r="AK39" i="2"/>
  <c r="AJ39" i="2"/>
  <c r="AI39" i="2"/>
  <c r="AH39" i="2"/>
  <c r="AG39" i="2"/>
  <c r="AE39" i="2"/>
  <c r="AD39" i="2"/>
  <c r="AC39" i="2"/>
  <c r="AB39" i="2"/>
  <c r="AA39" i="2"/>
  <c r="Z39" i="2"/>
  <c r="Y39" i="2"/>
  <c r="X39" i="2"/>
  <c r="W39" i="2"/>
  <c r="U39" i="2"/>
  <c r="T39" i="2"/>
  <c r="K39" i="2"/>
  <c r="J39" i="2"/>
  <c r="AO38" i="2"/>
  <c r="AN38" i="2"/>
  <c r="AM38" i="2"/>
  <c r="AL38" i="2"/>
  <c r="AK38" i="2"/>
  <c r="AJ38" i="2"/>
  <c r="AI38" i="2"/>
  <c r="AH38" i="2"/>
  <c r="AG38" i="2"/>
  <c r="AE38" i="2"/>
  <c r="AD38" i="2"/>
  <c r="AC38" i="2"/>
  <c r="AB38" i="2"/>
  <c r="AA38" i="2"/>
  <c r="Z38" i="2"/>
  <c r="Y38" i="2"/>
  <c r="X38" i="2"/>
  <c r="W38" i="2"/>
  <c r="U38" i="2"/>
  <c r="T38" i="2"/>
  <c r="K38" i="2"/>
  <c r="J38" i="2"/>
  <c r="AO37" i="2"/>
  <c r="AN37" i="2"/>
  <c r="AM37" i="2"/>
  <c r="AL37" i="2"/>
  <c r="AK37" i="2"/>
  <c r="AJ37" i="2"/>
  <c r="AI37" i="2"/>
  <c r="AH37" i="2"/>
  <c r="AG37" i="2"/>
  <c r="AE37" i="2"/>
  <c r="AD37" i="2"/>
  <c r="AC37" i="2"/>
  <c r="AB37" i="2"/>
  <c r="AA37" i="2"/>
  <c r="Z37" i="2"/>
  <c r="Y37" i="2"/>
  <c r="X37" i="2"/>
  <c r="W37" i="2"/>
  <c r="U37" i="2"/>
  <c r="T37" i="2"/>
  <c r="K37" i="2"/>
  <c r="J37" i="2"/>
  <c r="AO36" i="2"/>
  <c r="AN36" i="2"/>
  <c r="AM36" i="2"/>
  <c r="AL36" i="2"/>
  <c r="AK36" i="2"/>
  <c r="AJ36" i="2"/>
  <c r="AI36" i="2"/>
  <c r="AH36" i="2"/>
  <c r="AG36" i="2"/>
  <c r="AE36" i="2"/>
  <c r="AD36" i="2"/>
  <c r="AC36" i="2"/>
  <c r="AB36" i="2"/>
  <c r="AA36" i="2"/>
  <c r="Z36" i="2"/>
  <c r="Y36" i="2"/>
  <c r="X36" i="2"/>
  <c r="W36" i="2"/>
  <c r="U36" i="2"/>
  <c r="T36" i="2"/>
  <c r="K36" i="2"/>
  <c r="J36" i="2"/>
  <c r="AO35" i="2"/>
  <c r="AN35" i="2"/>
  <c r="AM35" i="2"/>
  <c r="AL35" i="2"/>
  <c r="AK35" i="2"/>
  <c r="AJ35" i="2"/>
  <c r="AI35" i="2"/>
  <c r="AH35" i="2"/>
  <c r="AG35" i="2"/>
  <c r="AE35" i="2"/>
  <c r="AD35" i="2"/>
  <c r="AC35" i="2"/>
  <c r="AB35" i="2"/>
  <c r="AA35" i="2"/>
  <c r="Z35" i="2"/>
  <c r="Y35" i="2"/>
  <c r="X35" i="2"/>
  <c r="W35" i="2"/>
  <c r="U35" i="2"/>
  <c r="T35" i="2"/>
  <c r="R35" i="2"/>
  <c r="Q35" i="2"/>
  <c r="P35" i="2"/>
  <c r="O35" i="2"/>
  <c r="N35" i="2"/>
  <c r="M35" i="2"/>
  <c r="K35" i="2"/>
  <c r="J35" i="2"/>
  <c r="I35" i="2"/>
  <c r="H35" i="2"/>
  <c r="G35" i="2"/>
  <c r="F35" i="2"/>
  <c r="E35" i="2"/>
  <c r="D35" i="2"/>
  <c r="C35" i="2"/>
  <c r="B35" i="2"/>
  <c r="AO34" i="2"/>
  <c r="AN34" i="2"/>
  <c r="AM34" i="2"/>
  <c r="AL34" i="2"/>
  <c r="AK34" i="2"/>
  <c r="AJ34" i="2"/>
  <c r="AI34" i="2"/>
  <c r="AH34" i="2"/>
  <c r="AG34" i="2"/>
  <c r="AE34" i="2"/>
  <c r="AD34" i="2"/>
  <c r="AC34" i="2"/>
  <c r="AB34" i="2"/>
  <c r="AA34" i="2"/>
  <c r="Z34" i="2"/>
  <c r="Y34" i="2"/>
  <c r="X34" i="2"/>
  <c r="W34" i="2"/>
  <c r="U34" i="2"/>
  <c r="T34" i="2"/>
  <c r="K34" i="2"/>
  <c r="J34" i="2"/>
  <c r="AO33" i="2"/>
  <c r="AN33" i="2"/>
  <c r="AM33" i="2"/>
  <c r="AL33" i="2"/>
  <c r="AK33" i="2"/>
  <c r="AJ33" i="2"/>
  <c r="AI33" i="2"/>
  <c r="AH33" i="2"/>
  <c r="AG33" i="2"/>
  <c r="AE33" i="2"/>
  <c r="AD33" i="2"/>
  <c r="AC33" i="2"/>
  <c r="AB33" i="2"/>
  <c r="AA33" i="2"/>
  <c r="Z33" i="2"/>
  <c r="Y33" i="2"/>
  <c r="X33" i="2"/>
  <c r="W33" i="2"/>
  <c r="U33" i="2"/>
  <c r="T33" i="2"/>
  <c r="K33" i="2"/>
  <c r="J33" i="2"/>
  <c r="AO32" i="2"/>
  <c r="AN32" i="2"/>
  <c r="AM32" i="2"/>
  <c r="AL32" i="2"/>
  <c r="AK32" i="2"/>
  <c r="AJ32" i="2"/>
  <c r="AI32" i="2"/>
  <c r="AH32" i="2"/>
  <c r="AG32" i="2"/>
  <c r="AE32" i="2"/>
  <c r="AD32" i="2"/>
  <c r="AC32" i="2"/>
  <c r="AB32" i="2"/>
  <c r="AA32" i="2"/>
  <c r="Z32" i="2"/>
  <c r="Y32" i="2"/>
  <c r="X32" i="2"/>
  <c r="W32" i="2"/>
  <c r="U32" i="2"/>
  <c r="T32" i="2"/>
  <c r="K32" i="2"/>
  <c r="J32" i="2"/>
  <c r="AO31" i="2"/>
  <c r="AN31" i="2"/>
  <c r="AM31" i="2"/>
  <c r="AL31" i="2"/>
  <c r="AK31" i="2"/>
  <c r="AJ31" i="2"/>
  <c r="AI31" i="2"/>
  <c r="AH31" i="2"/>
  <c r="AG31" i="2"/>
  <c r="AE31" i="2"/>
  <c r="AD31" i="2"/>
  <c r="AC31" i="2"/>
  <c r="AB31" i="2"/>
  <c r="AA31" i="2"/>
  <c r="Z31" i="2"/>
  <c r="Y31" i="2"/>
  <c r="X31" i="2"/>
  <c r="W31" i="2"/>
  <c r="U31" i="2"/>
  <c r="T31" i="2"/>
  <c r="K31" i="2"/>
  <c r="J31" i="2"/>
  <c r="AO30" i="2"/>
  <c r="AN30" i="2"/>
  <c r="AM30" i="2"/>
  <c r="AL30" i="2"/>
  <c r="AK30" i="2"/>
  <c r="AJ30" i="2"/>
  <c r="AI30" i="2"/>
  <c r="AH30" i="2"/>
  <c r="AG30" i="2"/>
  <c r="AE30" i="2"/>
  <c r="AD30" i="2"/>
  <c r="AC30" i="2"/>
  <c r="AB30" i="2"/>
  <c r="AA30" i="2"/>
  <c r="Z30" i="2"/>
  <c r="Y30" i="2"/>
  <c r="X30" i="2"/>
  <c r="W30" i="2"/>
  <c r="U30" i="2"/>
  <c r="T30" i="2"/>
  <c r="K30" i="2"/>
  <c r="J30" i="2"/>
  <c r="AO29" i="2"/>
  <c r="AN29" i="2"/>
  <c r="AM29" i="2"/>
  <c r="AL29" i="2"/>
  <c r="AK29" i="2"/>
  <c r="AJ29" i="2"/>
  <c r="AI29" i="2"/>
  <c r="AH29" i="2"/>
  <c r="AG29" i="2"/>
  <c r="AE29" i="2"/>
  <c r="AD29" i="2"/>
  <c r="AC29" i="2"/>
  <c r="AB29" i="2"/>
  <c r="AA29" i="2"/>
  <c r="Z29" i="2"/>
  <c r="Y29" i="2"/>
  <c r="X29" i="2"/>
  <c r="W29" i="2"/>
  <c r="U29" i="2"/>
  <c r="T29" i="2"/>
  <c r="R29" i="2"/>
  <c r="Q29" i="2"/>
  <c r="P29" i="2"/>
  <c r="O29" i="2"/>
  <c r="N29" i="2"/>
  <c r="M29" i="2"/>
  <c r="K29" i="2"/>
  <c r="J29" i="2"/>
  <c r="I29" i="2"/>
  <c r="H29" i="2"/>
  <c r="G29" i="2"/>
  <c r="F29" i="2"/>
  <c r="E29" i="2"/>
  <c r="D29" i="2"/>
  <c r="C29" i="2"/>
  <c r="B29" i="2"/>
  <c r="AO28" i="2"/>
  <c r="AN28" i="2"/>
  <c r="AM28" i="2"/>
  <c r="AL28" i="2"/>
  <c r="AK28" i="2"/>
  <c r="AJ28" i="2"/>
  <c r="AI28" i="2"/>
  <c r="AH28" i="2"/>
  <c r="AG28" i="2"/>
  <c r="AE28" i="2"/>
  <c r="AD28" i="2"/>
  <c r="AC28" i="2"/>
  <c r="AB28" i="2"/>
  <c r="AA28" i="2"/>
  <c r="Z28" i="2"/>
  <c r="Y28" i="2"/>
  <c r="X28" i="2"/>
  <c r="W28" i="2"/>
  <c r="U28" i="2"/>
  <c r="T28" i="2"/>
  <c r="K28" i="2"/>
  <c r="J28" i="2"/>
  <c r="AO27" i="2"/>
  <c r="AN27" i="2"/>
  <c r="AM27" i="2"/>
  <c r="AL27" i="2"/>
  <c r="AK27" i="2"/>
  <c r="AJ27" i="2"/>
  <c r="AI27" i="2"/>
  <c r="AH27" i="2"/>
  <c r="AG27" i="2"/>
  <c r="AE27" i="2"/>
  <c r="AD27" i="2"/>
  <c r="AC27" i="2"/>
  <c r="AB27" i="2"/>
  <c r="AA27" i="2"/>
  <c r="Z27" i="2"/>
  <c r="Y27" i="2"/>
  <c r="X27" i="2"/>
  <c r="W27" i="2"/>
  <c r="U27" i="2"/>
  <c r="T27" i="2"/>
  <c r="K27" i="2"/>
  <c r="J27" i="2"/>
  <c r="AO26" i="2"/>
  <c r="AN26" i="2"/>
  <c r="AM26" i="2"/>
  <c r="AL26" i="2"/>
  <c r="AK26" i="2"/>
  <c r="AJ26" i="2"/>
  <c r="AI26" i="2"/>
  <c r="AH26" i="2"/>
  <c r="AG26" i="2"/>
  <c r="AE26" i="2"/>
  <c r="AD26" i="2"/>
  <c r="AC26" i="2"/>
  <c r="AB26" i="2"/>
  <c r="AA26" i="2"/>
  <c r="Z26" i="2"/>
  <c r="Y26" i="2"/>
  <c r="X26" i="2"/>
  <c r="W26" i="2"/>
  <c r="U26" i="2"/>
  <c r="T26" i="2"/>
  <c r="K26" i="2"/>
  <c r="J26" i="2"/>
  <c r="AO25" i="2"/>
  <c r="AN25" i="2"/>
  <c r="AM25" i="2"/>
  <c r="AL25" i="2"/>
  <c r="AK25" i="2"/>
  <c r="AJ25" i="2"/>
  <c r="AI25" i="2"/>
  <c r="AH25" i="2"/>
  <c r="AG25" i="2"/>
  <c r="AE25" i="2"/>
  <c r="AD25" i="2"/>
  <c r="AC25" i="2"/>
  <c r="AB25" i="2"/>
  <c r="AA25" i="2"/>
  <c r="Z25" i="2"/>
  <c r="Y25" i="2"/>
  <c r="X25" i="2"/>
  <c r="W25" i="2"/>
  <c r="U25" i="2"/>
  <c r="T25" i="2"/>
  <c r="R25" i="2"/>
  <c r="Q25" i="2"/>
  <c r="P25" i="2"/>
  <c r="O25" i="2"/>
  <c r="N25" i="2"/>
  <c r="M25" i="2"/>
  <c r="K25" i="2"/>
  <c r="J25" i="2"/>
  <c r="I25" i="2"/>
  <c r="H25" i="2"/>
  <c r="G25" i="2"/>
  <c r="F25" i="2"/>
  <c r="E25" i="2"/>
  <c r="D25" i="2"/>
  <c r="C25" i="2"/>
  <c r="B25" i="2"/>
  <c r="AO24" i="2"/>
  <c r="AN24" i="2"/>
  <c r="AM24" i="2"/>
  <c r="AL24" i="2"/>
  <c r="AK24" i="2"/>
  <c r="AJ24" i="2"/>
  <c r="AI24" i="2"/>
  <c r="AH24" i="2"/>
  <c r="AG24" i="2"/>
  <c r="AE24" i="2"/>
  <c r="AD24" i="2"/>
  <c r="AC24" i="2"/>
  <c r="AB24" i="2"/>
  <c r="AA24" i="2"/>
  <c r="Z24" i="2"/>
  <c r="Y24" i="2"/>
  <c r="X24" i="2"/>
  <c r="W24" i="2"/>
  <c r="U24" i="2"/>
  <c r="T24" i="2"/>
  <c r="K24" i="2"/>
  <c r="J24" i="2"/>
  <c r="AO23" i="2"/>
  <c r="AN23" i="2"/>
  <c r="AM23" i="2"/>
  <c r="AL23" i="2"/>
  <c r="AK23" i="2"/>
  <c r="AJ23" i="2"/>
  <c r="AI23" i="2"/>
  <c r="AH23" i="2"/>
  <c r="AG23" i="2"/>
  <c r="AE23" i="2"/>
  <c r="AD23" i="2"/>
  <c r="AC23" i="2"/>
  <c r="AB23" i="2"/>
  <c r="AA23" i="2"/>
  <c r="Z23" i="2"/>
  <c r="Y23" i="2"/>
  <c r="X23" i="2"/>
  <c r="W23" i="2"/>
  <c r="U23" i="2"/>
  <c r="T23" i="2"/>
  <c r="K23" i="2"/>
  <c r="J23" i="2"/>
  <c r="AO22" i="2"/>
  <c r="AN22" i="2"/>
  <c r="AM22" i="2"/>
  <c r="AL22" i="2"/>
  <c r="AK22" i="2"/>
  <c r="AJ22" i="2"/>
  <c r="AI22" i="2"/>
  <c r="AH22" i="2"/>
  <c r="AG22" i="2"/>
  <c r="AE22" i="2"/>
  <c r="AD22" i="2"/>
  <c r="AC22" i="2"/>
  <c r="AB22" i="2"/>
  <c r="AA22" i="2"/>
  <c r="Z22" i="2"/>
  <c r="Y22" i="2"/>
  <c r="X22" i="2"/>
  <c r="W22" i="2"/>
  <c r="U22" i="2"/>
  <c r="T22" i="2"/>
  <c r="K22" i="2"/>
  <c r="J22" i="2"/>
  <c r="AO21" i="2"/>
  <c r="AN21" i="2"/>
  <c r="AM21" i="2"/>
  <c r="AL21" i="2"/>
  <c r="AK21" i="2"/>
  <c r="AJ21" i="2"/>
  <c r="AI21" i="2"/>
  <c r="AH21" i="2"/>
  <c r="AG21" i="2"/>
  <c r="AE21" i="2"/>
  <c r="AD21" i="2"/>
  <c r="AC21" i="2"/>
  <c r="AB21" i="2"/>
  <c r="AA21" i="2"/>
  <c r="Z21" i="2"/>
  <c r="Y21" i="2"/>
  <c r="X21" i="2"/>
  <c r="W21" i="2"/>
  <c r="U21" i="2"/>
  <c r="T21" i="2"/>
  <c r="K21" i="2"/>
  <c r="J21" i="2"/>
  <c r="AO20" i="2"/>
  <c r="AN20" i="2"/>
  <c r="AM20" i="2"/>
  <c r="AL20" i="2"/>
  <c r="AK20" i="2"/>
  <c r="AJ20" i="2"/>
  <c r="AI20" i="2"/>
  <c r="AH20" i="2"/>
  <c r="AG20" i="2"/>
  <c r="AE20" i="2"/>
  <c r="AD20" i="2"/>
  <c r="AC20" i="2"/>
  <c r="AB20" i="2"/>
  <c r="AA20" i="2"/>
  <c r="Z20" i="2"/>
  <c r="Y20" i="2"/>
  <c r="X20" i="2"/>
  <c r="W20" i="2"/>
  <c r="U20" i="2"/>
  <c r="T20" i="2"/>
  <c r="K20" i="2"/>
  <c r="J20" i="2"/>
  <c r="AO19" i="2"/>
  <c r="AN19" i="2"/>
  <c r="AM19" i="2"/>
  <c r="AL19" i="2"/>
  <c r="AK19" i="2"/>
  <c r="AJ19" i="2"/>
  <c r="AI19" i="2"/>
  <c r="AH19" i="2"/>
  <c r="AG19" i="2"/>
  <c r="AE19" i="2"/>
  <c r="AD19" i="2"/>
  <c r="AC19" i="2"/>
  <c r="AB19" i="2"/>
  <c r="AA19" i="2"/>
  <c r="Z19" i="2"/>
  <c r="Y19" i="2"/>
  <c r="X19" i="2"/>
  <c r="W19" i="2"/>
  <c r="U19" i="2"/>
  <c r="T19" i="2"/>
  <c r="K19" i="2"/>
  <c r="J19" i="2"/>
  <c r="AO18" i="2"/>
  <c r="AN18" i="2"/>
  <c r="AM18" i="2"/>
  <c r="AL18" i="2"/>
  <c r="AK18" i="2"/>
  <c r="AJ18" i="2"/>
  <c r="AI18" i="2"/>
  <c r="AH18" i="2"/>
  <c r="AG18" i="2"/>
  <c r="AE18" i="2"/>
  <c r="AD18" i="2"/>
  <c r="AC18" i="2"/>
  <c r="AB18" i="2"/>
  <c r="AA18" i="2"/>
  <c r="Z18" i="2"/>
  <c r="Y18" i="2"/>
  <c r="X18" i="2"/>
  <c r="W18" i="2"/>
  <c r="U18" i="2"/>
  <c r="T18" i="2"/>
  <c r="K18" i="2"/>
  <c r="J18" i="2"/>
  <c r="AO17" i="2"/>
  <c r="AN17" i="2"/>
  <c r="AM17" i="2"/>
  <c r="AL17" i="2"/>
  <c r="AK17" i="2"/>
  <c r="AJ17" i="2"/>
  <c r="AI17" i="2"/>
  <c r="AH17" i="2"/>
  <c r="AG17" i="2"/>
  <c r="AE17" i="2"/>
  <c r="AD17" i="2"/>
  <c r="AC17" i="2"/>
  <c r="AB17" i="2"/>
  <c r="AA17" i="2"/>
  <c r="Z17" i="2"/>
  <c r="Y17" i="2"/>
  <c r="X17" i="2"/>
  <c r="W17" i="2"/>
  <c r="U17" i="2"/>
  <c r="T17" i="2"/>
  <c r="K17" i="2"/>
  <c r="J17" i="2"/>
  <c r="AO16" i="2"/>
  <c r="AN16" i="2"/>
  <c r="AM16" i="2"/>
  <c r="AL16" i="2"/>
  <c r="AK16" i="2"/>
  <c r="AJ16" i="2"/>
  <c r="AI16" i="2"/>
  <c r="AH16" i="2"/>
  <c r="AG16" i="2"/>
  <c r="AE16" i="2"/>
  <c r="AD16" i="2"/>
  <c r="AC16" i="2"/>
  <c r="AB16" i="2"/>
  <c r="AA16" i="2"/>
  <c r="Z16" i="2"/>
  <c r="Y16" i="2"/>
  <c r="X16" i="2"/>
  <c r="W16" i="2"/>
  <c r="U16" i="2"/>
  <c r="T16" i="2"/>
  <c r="K16" i="2"/>
  <c r="J16" i="2"/>
  <c r="AO15" i="2"/>
  <c r="AN15" i="2"/>
  <c r="AM15" i="2"/>
  <c r="AL15" i="2"/>
  <c r="AK15" i="2"/>
  <c r="AJ15" i="2"/>
  <c r="AI15" i="2"/>
  <c r="AH15" i="2"/>
  <c r="AG15" i="2"/>
  <c r="AE15" i="2"/>
  <c r="AD15" i="2"/>
  <c r="AC15" i="2"/>
  <c r="AB15" i="2"/>
  <c r="AA15" i="2"/>
  <c r="Z15" i="2"/>
  <c r="Y15" i="2"/>
  <c r="X15" i="2"/>
  <c r="W15" i="2"/>
  <c r="U15" i="2"/>
  <c r="T15" i="2"/>
  <c r="K15" i="2"/>
  <c r="J15" i="2"/>
  <c r="I15" i="2"/>
  <c r="H15" i="2"/>
  <c r="AO14" i="2"/>
  <c r="AN14" i="2"/>
  <c r="AM14" i="2"/>
  <c r="AL14" i="2"/>
  <c r="AK14" i="2"/>
  <c r="AJ14" i="2"/>
  <c r="AI14" i="2"/>
  <c r="AH14" i="2"/>
  <c r="AG14" i="2"/>
  <c r="AE14" i="2"/>
  <c r="AD14" i="2"/>
  <c r="AC14" i="2"/>
  <c r="AB14" i="2"/>
  <c r="AA14" i="2"/>
  <c r="Z14" i="2"/>
  <c r="Y14" i="2"/>
  <c r="X14" i="2"/>
  <c r="W14" i="2"/>
  <c r="U14" i="2"/>
  <c r="T14" i="2"/>
  <c r="K14" i="2"/>
  <c r="J14" i="2"/>
  <c r="I14" i="2"/>
  <c r="H14" i="2"/>
  <c r="AO13" i="2"/>
  <c r="AN13" i="2"/>
  <c r="AM13" i="2"/>
  <c r="AL13" i="2"/>
  <c r="AK13" i="2"/>
  <c r="AJ13" i="2"/>
  <c r="AI13" i="2"/>
  <c r="AH13" i="2"/>
  <c r="AG13" i="2"/>
  <c r="AE13" i="2"/>
  <c r="AD13" i="2"/>
  <c r="AC13" i="2"/>
  <c r="AB13" i="2"/>
  <c r="AA13" i="2"/>
  <c r="Z13" i="2"/>
  <c r="Y13" i="2"/>
  <c r="X13" i="2"/>
  <c r="W13" i="2"/>
  <c r="U13" i="2"/>
  <c r="T13" i="2"/>
  <c r="K13" i="2"/>
  <c r="J13" i="2"/>
  <c r="I13" i="2"/>
  <c r="H13" i="2"/>
  <c r="AO12" i="2"/>
  <c r="AN12" i="2"/>
  <c r="AM12" i="2"/>
  <c r="AL12" i="2"/>
  <c r="AK12" i="2"/>
  <c r="AJ12" i="2"/>
  <c r="AI12" i="2"/>
  <c r="AH12" i="2"/>
  <c r="AG12" i="2"/>
  <c r="AE12" i="2"/>
  <c r="AD12" i="2"/>
  <c r="AC12" i="2"/>
  <c r="AB12" i="2"/>
  <c r="AA12" i="2"/>
  <c r="Z12" i="2"/>
  <c r="Y12" i="2"/>
  <c r="X12" i="2"/>
  <c r="W12" i="2"/>
  <c r="U12" i="2"/>
  <c r="T12" i="2"/>
  <c r="K12" i="2"/>
  <c r="J12" i="2"/>
  <c r="I12" i="2"/>
  <c r="H12" i="2"/>
  <c r="AO11" i="2"/>
  <c r="AN11" i="2"/>
  <c r="AM11" i="2"/>
  <c r="AL11" i="2"/>
  <c r="AK11" i="2"/>
  <c r="AJ11" i="2"/>
  <c r="AI11" i="2"/>
  <c r="AH11" i="2"/>
  <c r="AG11" i="2"/>
  <c r="AE11" i="2"/>
  <c r="AD11" i="2"/>
  <c r="AC11" i="2"/>
  <c r="AB11" i="2"/>
  <c r="AA11" i="2"/>
  <c r="Z11" i="2"/>
  <c r="Y11" i="2"/>
  <c r="X11" i="2"/>
  <c r="W11" i="2"/>
  <c r="U11" i="2"/>
  <c r="T11" i="2"/>
  <c r="K11" i="2"/>
  <c r="J11" i="2"/>
  <c r="I11" i="2"/>
  <c r="H11" i="2"/>
  <c r="AO10" i="2"/>
  <c r="AN10" i="2"/>
  <c r="AM10" i="2"/>
  <c r="AL10" i="2"/>
  <c r="AK10" i="2"/>
  <c r="AJ10" i="2"/>
  <c r="AI10" i="2"/>
  <c r="AH10" i="2"/>
  <c r="AG10" i="2"/>
  <c r="AE10" i="2"/>
  <c r="AD10" i="2"/>
  <c r="AC10" i="2"/>
  <c r="AB10" i="2"/>
  <c r="AA10" i="2"/>
  <c r="Z10" i="2"/>
  <c r="Y10" i="2"/>
  <c r="X10" i="2"/>
  <c r="W10" i="2"/>
  <c r="U10" i="2"/>
  <c r="T10" i="2"/>
  <c r="K10" i="2"/>
  <c r="J10" i="2"/>
  <c r="I10" i="2"/>
  <c r="H10" i="2"/>
  <c r="AO9" i="2"/>
  <c r="AN9" i="2"/>
  <c r="AM9" i="2"/>
  <c r="AL9" i="2"/>
  <c r="AK9" i="2"/>
  <c r="AJ9" i="2"/>
  <c r="AI9" i="2"/>
  <c r="AH9" i="2"/>
  <c r="AG9" i="2"/>
  <c r="AE9" i="2"/>
  <c r="AD9" i="2"/>
  <c r="AC9" i="2"/>
  <c r="AB9" i="2"/>
  <c r="AA9" i="2"/>
  <c r="Z9" i="2"/>
  <c r="Y9" i="2"/>
  <c r="X9" i="2"/>
  <c r="W9" i="2"/>
  <c r="U9" i="2"/>
  <c r="T9" i="2"/>
  <c r="K9" i="2"/>
  <c r="J9" i="2"/>
  <c r="I9" i="2"/>
  <c r="H9" i="2"/>
  <c r="AO8" i="2"/>
  <c r="AN8" i="2"/>
  <c r="AM8" i="2"/>
  <c r="AL8" i="2"/>
  <c r="AK8" i="2"/>
  <c r="AJ8" i="2"/>
  <c r="AI8" i="2"/>
  <c r="AH8" i="2"/>
  <c r="AG8" i="2"/>
  <c r="AE8" i="2"/>
  <c r="AD8" i="2"/>
  <c r="AC8" i="2"/>
  <c r="AB8" i="2"/>
  <c r="AA8" i="2"/>
  <c r="Z8" i="2"/>
  <c r="Y8" i="2"/>
  <c r="X8" i="2"/>
  <c r="W8" i="2"/>
  <c r="U8" i="2"/>
  <c r="T8" i="2"/>
  <c r="K8" i="2"/>
  <c r="J8" i="2"/>
  <c r="I8" i="2"/>
  <c r="H8" i="2"/>
  <c r="AO7" i="2"/>
  <c r="AN7" i="2"/>
  <c r="AM7" i="2"/>
  <c r="AL7" i="2"/>
  <c r="AK7" i="2"/>
  <c r="AJ7" i="2"/>
  <c r="AI7" i="2"/>
  <c r="AH7" i="2"/>
  <c r="AG7" i="2"/>
  <c r="AE7" i="2"/>
  <c r="AD7" i="2"/>
  <c r="AC7" i="2"/>
  <c r="AB7" i="2"/>
  <c r="AA7" i="2"/>
  <c r="Z7" i="2"/>
  <c r="Y7" i="2"/>
  <c r="X7" i="2"/>
  <c r="W7" i="2"/>
  <c r="U7" i="2"/>
  <c r="T7" i="2"/>
  <c r="K7" i="2"/>
  <c r="J7" i="2"/>
  <c r="I7" i="2"/>
  <c r="H7" i="2"/>
  <c r="AO6" i="2"/>
  <c r="AN6" i="2"/>
  <c r="AM6" i="2"/>
  <c r="AL6" i="2"/>
  <c r="AK6" i="2"/>
  <c r="AJ6" i="2"/>
  <c r="AI6" i="2"/>
  <c r="AH6" i="2"/>
  <c r="AG6" i="2"/>
  <c r="AE6" i="2"/>
  <c r="AD6" i="2"/>
  <c r="AC6" i="2"/>
  <c r="AB6" i="2"/>
  <c r="AA6" i="2"/>
  <c r="Z6" i="2"/>
  <c r="Y6" i="2"/>
  <c r="X6" i="2"/>
  <c r="W6" i="2"/>
  <c r="U6" i="2"/>
  <c r="T6" i="2"/>
  <c r="K6" i="2"/>
  <c r="J6" i="2"/>
  <c r="I6" i="2"/>
  <c r="H6" i="2"/>
  <c r="AO5" i="2"/>
  <c r="AN5" i="2"/>
  <c r="AM5" i="2"/>
  <c r="AL5" i="2"/>
  <c r="AK5" i="2"/>
  <c r="AJ5" i="2"/>
  <c r="AI5" i="2"/>
  <c r="AH5" i="2"/>
  <c r="AG5" i="2"/>
  <c r="AE5" i="2"/>
  <c r="AD5" i="2"/>
  <c r="AC5" i="2"/>
  <c r="AB5" i="2"/>
  <c r="AA5" i="2"/>
  <c r="Z5" i="2"/>
  <c r="Y5" i="2"/>
  <c r="X5" i="2"/>
  <c r="W5" i="2"/>
  <c r="U5" i="2"/>
  <c r="T5" i="2"/>
  <c r="K5" i="2"/>
  <c r="J5" i="2"/>
  <c r="I5" i="2"/>
  <c r="H5" i="2"/>
  <c r="AO4" i="2"/>
  <c r="AN4" i="2"/>
  <c r="AM4" i="2"/>
  <c r="AL4" i="2"/>
  <c r="AK4" i="2"/>
  <c r="AJ4" i="2"/>
  <c r="AI4" i="2"/>
  <c r="AH4" i="2"/>
  <c r="AG4" i="2"/>
  <c r="AE4" i="2"/>
  <c r="AD4" i="2"/>
  <c r="AC4" i="2"/>
  <c r="AB4" i="2"/>
  <c r="AA4" i="2"/>
  <c r="Z4" i="2"/>
  <c r="Y4" i="2"/>
  <c r="X4" i="2"/>
  <c r="W4" i="2"/>
  <c r="U4" i="2"/>
  <c r="T4" i="2"/>
  <c r="K4" i="2"/>
  <c r="J4" i="2"/>
  <c r="AI53" i="25"/>
  <c r="AH53" i="25"/>
  <c r="AG53" i="25"/>
  <c r="AF53" i="25"/>
  <c r="AE53" i="25"/>
  <c r="AD53" i="25"/>
  <c r="AC53" i="25"/>
  <c r="AB53" i="25"/>
  <c r="AA53" i="25"/>
  <c r="AI52" i="25"/>
  <c r="AH52" i="25"/>
  <c r="AG52" i="25"/>
  <c r="AF52" i="25"/>
  <c r="AE52" i="25"/>
  <c r="AD52" i="25"/>
  <c r="AC52" i="25"/>
  <c r="AB52" i="25"/>
  <c r="AA52" i="25"/>
  <c r="AI51" i="25"/>
  <c r="AH51" i="25"/>
  <c r="AG51" i="25"/>
  <c r="AF51" i="25"/>
  <c r="AE51" i="25"/>
  <c r="AD51" i="25"/>
  <c r="AC51" i="25"/>
  <c r="AB51" i="25"/>
  <c r="AA51" i="25"/>
  <c r="AI50" i="25"/>
  <c r="AH50" i="25"/>
  <c r="AG50" i="25"/>
  <c r="AF50" i="25"/>
  <c r="AE50" i="25"/>
  <c r="AD50" i="25"/>
  <c r="AC50" i="25"/>
  <c r="AB50" i="25"/>
  <c r="AA50" i="25"/>
  <c r="AI49" i="25"/>
  <c r="AH49" i="25"/>
  <c r="AG49" i="25"/>
  <c r="AF49" i="25"/>
  <c r="AE49" i="25"/>
  <c r="AD49" i="25"/>
  <c r="AC49" i="25"/>
  <c r="AB49" i="25"/>
  <c r="AA49" i="25"/>
  <c r="AI48" i="25"/>
  <c r="AH48" i="25"/>
  <c r="AG48" i="25"/>
  <c r="AF48" i="25"/>
  <c r="AE48" i="25"/>
  <c r="AD48" i="25"/>
  <c r="AC48" i="25"/>
  <c r="AB48" i="25"/>
  <c r="AA48" i="25"/>
  <c r="AI46" i="25"/>
  <c r="AH46" i="25"/>
  <c r="AG46" i="25"/>
  <c r="AF46" i="25"/>
  <c r="AE46" i="25"/>
  <c r="AD46" i="25"/>
  <c r="AC46" i="25"/>
  <c r="AB46" i="25"/>
  <c r="AA46" i="25"/>
  <c r="AI45" i="25"/>
  <c r="AH45" i="25"/>
  <c r="AG45" i="25"/>
  <c r="AF45" i="25"/>
  <c r="AE45" i="25"/>
  <c r="AD45" i="25"/>
  <c r="AC45" i="25"/>
  <c r="AB45" i="25"/>
  <c r="AA45" i="25"/>
  <c r="AI44" i="25"/>
  <c r="AH44" i="25"/>
  <c r="AG44" i="25"/>
  <c r="AF44" i="25"/>
  <c r="AE44" i="25"/>
  <c r="AD44" i="25"/>
  <c r="AC44" i="25"/>
  <c r="AB44" i="25"/>
  <c r="AA44" i="25"/>
  <c r="AI43" i="25"/>
  <c r="AH43" i="25"/>
  <c r="AG43" i="25"/>
  <c r="AF43" i="25"/>
  <c r="AE43" i="25"/>
  <c r="AD43" i="25"/>
  <c r="AC43" i="25"/>
  <c r="AB43" i="25"/>
  <c r="AA43" i="25"/>
  <c r="AI42" i="25"/>
  <c r="AH42" i="25"/>
  <c r="AG42" i="25"/>
  <c r="AF42" i="25"/>
  <c r="AE42" i="25"/>
  <c r="AD42" i="25"/>
  <c r="AC42" i="25"/>
  <c r="AB42" i="25"/>
  <c r="AA42" i="25"/>
  <c r="AI41" i="25"/>
  <c r="AH41" i="25"/>
  <c r="AG41" i="25"/>
  <c r="AF41" i="25"/>
  <c r="AE41" i="25"/>
  <c r="AD41" i="25"/>
  <c r="AC41" i="25"/>
  <c r="AB41" i="25"/>
  <c r="AA41" i="25"/>
  <c r="AI39" i="25"/>
  <c r="AH39" i="25"/>
  <c r="AG39" i="25"/>
  <c r="AF39" i="25"/>
  <c r="AE39" i="25"/>
  <c r="AD39" i="25"/>
  <c r="AC39" i="25"/>
  <c r="AB39" i="25"/>
  <c r="AA39" i="25"/>
  <c r="AI38" i="25"/>
  <c r="AH38" i="25"/>
  <c r="AG38" i="25"/>
  <c r="AF38" i="25"/>
  <c r="AE38" i="25"/>
  <c r="AD38" i="25"/>
  <c r="AC38" i="25"/>
  <c r="AB38" i="25"/>
  <c r="AA38" i="25"/>
  <c r="AI37" i="25"/>
  <c r="AH37" i="25"/>
  <c r="AG37" i="25"/>
  <c r="AF37" i="25"/>
  <c r="AE37" i="25"/>
  <c r="AD37" i="25"/>
  <c r="AC37" i="25"/>
  <c r="AB37" i="25"/>
  <c r="AA37" i="25"/>
  <c r="AI36" i="25"/>
  <c r="AH36" i="25"/>
  <c r="AG36" i="25"/>
  <c r="AF36" i="25"/>
  <c r="AE36" i="25"/>
  <c r="AD36" i="25"/>
  <c r="AC36" i="25"/>
  <c r="AB36" i="25"/>
  <c r="AA36" i="25"/>
  <c r="AI35" i="25"/>
  <c r="AH35" i="25"/>
  <c r="AG35" i="25"/>
  <c r="AF35" i="25"/>
  <c r="AE35" i="25"/>
  <c r="AD35" i="25"/>
  <c r="AC35" i="25"/>
  <c r="AB35" i="25"/>
  <c r="AA35" i="25"/>
  <c r="AI34" i="25"/>
  <c r="AH34" i="25"/>
  <c r="AG34" i="25"/>
  <c r="AF34" i="25"/>
  <c r="AE34" i="25"/>
  <c r="AD34" i="25"/>
  <c r="AC34" i="25"/>
  <c r="AB34" i="25"/>
  <c r="AA34" i="25"/>
  <c r="AI33" i="25"/>
  <c r="AH33" i="25"/>
  <c r="AG33" i="25"/>
  <c r="AF33" i="25"/>
  <c r="AE33" i="25"/>
  <c r="AD33" i="25"/>
  <c r="AC33" i="25"/>
  <c r="AB33" i="25"/>
  <c r="AA33" i="25"/>
  <c r="AI32" i="25"/>
  <c r="AH32" i="25"/>
  <c r="AG32" i="25"/>
  <c r="AF32" i="25"/>
  <c r="AE32" i="25"/>
  <c r="AD32" i="25"/>
  <c r="AC32" i="25"/>
  <c r="AB32" i="25"/>
  <c r="AA32" i="25"/>
  <c r="AI31" i="25"/>
  <c r="AH31" i="25"/>
  <c r="AG31" i="25"/>
  <c r="AF31" i="25"/>
  <c r="AE31" i="25"/>
  <c r="AD31" i="25"/>
  <c r="AC31" i="25"/>
  <c r="AB31" i="25"/>
  <c r="AA31" i="25"/>
  <c r="AI30" i="25"/>
  <c r="AH30" i="25"/>
  <c r="AG30" i="25"/>
  <c r="AF30" i="25"/>
  <c r="AE30" i="25"/>
  <c r="AD30" i="25"/>
  <c r="AC30" i="25"/>
  <c r="AB30" i="25"/>
  <c r="AA30" i="25"/>
  <c r="AI29" i="25"/>
  <c r="AH29" i="25"/>
  <c r="AG29" i="25"/>
  <c r="AF29" i="25"/>
  <c r="AE29" i="25"/>
  <c r="AD29" i="25"/>
  <c r="AC29" i="25"/>
  <c r="AB29" i="25"/>
  <c r="AA29" i="25"/>
  <c r="AI28" i="25"/>
  <c r="AH28" i="25"/>
  <c r="AG28" i="25"/>
  <c r="AF28" i="25"/>
  <c r="AE28" i="25"/>
  <c r="AD28" i="25"/>
  <c r="AC28" i="25"/>
  <c r="AB28" i="25"/>
  <c r="AA28" i="25"/>
  <c r="AI27" i="25"/>
  <c r="AH27" i="25"/>
  <c r="AG27" i="25"/>
  <c r="AF27" i="25"/>
  <c r="AE27" i="25"/>
  <c r="AD27" i="25"/>
  <c r="AC27" i="25"/>
  <c r="AB27" i="25"/>
  <c r="AA27" i="25"/>
  <c r="AI26" i="25"/>
  <c r="AH26" i="25"/>
  <c r="AG26" i="25"/>
  <c r="AF26" i="25"/>
  <c r="AE26" i="25"/>
  <c r="AD26" i="25"/>
  <c r="AC26" i="25"/>
  <c r="AB26" i="25"/>
  <c r="AA26" i="25"/>
  <c r="AI25" i="25"/>
  <c r="AH25" i="25"/>
  <c r="AG25" i="25"/>
  <c r="AF25" i="25"/>
  <c r="AE25" i="25"/>
  <c r="AD25" i="25"/>
  <c r="AC25" i="25"/>
  <c r="AB25" i="25"/>
  <c r="AA25" i="25"/>
  <c r="AI24" i="25"/>
  <c r="AH24" i="25"/>
  <c r="AG24" i="25"/>
  <c r="AF24" i="25"/>
  <c r="AE24" i="25"/>
  <c r="AD24" i="25"/>
  <c r="AC24" i="25"/>
  <c r="AB24" i="25"/>
  <c r="AA24" i="25"/>
  <c r="AI23" i="25"/>
  <c r="AH23" i="25"/>
  <c r="AG23" i="25"/>
  <c r="AF23" i="25"/>
  <c r="AE23" i="25"/>
  <c r="AD23" i="25"/>
  <c r="AC23" i="25"/>
  <c r="AB23" i="25"/>
  <c r="AA23" i="25"/>
  <c r="AI22" i="25"/>
  <c r="AH22" i="25"/>
  <c r="AG22" i="25"/>
  <c r="AF22" i="25"/>
  <c r="AE22" i="25"/>
  <c r="AD22" i="25"/>
  <c r="AC22" i="25"/>
  <c r="AB22" i="25"/>
  <c r="AA22" i="25"/>
  <c r="AI21" i="25"/>
  <c r="AH21" i="25"/>
  <c r="AG21" i="25"/>
  <c r="AF21" i="25"/>
  <c r="AE21" i="25"/>
  <c r="AD21" i="25"/>
  <c r="AC21" i="25"/>
  <c r="AB21" i="25"/>
  <c r="AA21" i="25"/>
  <c r="AI20" i="25"/>
  <c r="AH20" i="25"/>
  <c r="AG20" i="25"/>
  <c r="AF20" i="25"/>
  <c r="AE20" i="25"/>
  <c r="AD20" i="25"/>
  <c r="AC20" i="25"/>
  <c r="AB20" i="25"/>
  <c r="AA20" i="25"/>
  <c r="AI19" i="25"/>
  <c r="AH19" i="25"/>
  <c r="AG19" i="25"/>
  <c r="AF19" i="25"/>
  <c r="AE19" i="25"/>
  <c r="AD19" i="25"/>
  <c r="AC19" i="25"/>
  <c r="AB19" i="25"/>
  <c r="AA19" i="25"/>
  <c r="AI18" i="25"/>
  <c r="AH18" i="25"/>
  <c r="AG18" i="25"/>
  <c r="AF18" i="25"/>
  <c r="AE18" i="25"/>
  <c r="AD18" i="25"/>
  <c r="AC18" i="25"/>
  <c r="AB18" i="25"/>
  <c r="AA18" i="25"/>
  <c r="AI16" i="25"/>
  <c r="AH16" i="25"/>
  <c r="AG16" i="25"/>
  <c r="AF16" i="25"/>
  <c r="AE16" i="25"/>
  <c r="AD16" i="25"/>
  <c r="AC16" i="25"/>
  <c r="AB16" i="25"/>
  <c r="AA16" i="25"/>
  <c r="AI15" i="25"/>
  <c r="AH15" i="25"/>
  <c r="AG15" i="25"/>
  <c r="AF15" i="25"/>
  <c r="AE15" i="25"/>
  <c r="AD15" i="25"/>
  <c r="AC15" i="25"/>
  <c r="AB15" i="25"/>
  <c r="AA15" i="25"/>
  <c r="AI14" i="25"/>
  <c r="AH14" i="25"/>
  <c r="AG14" i="25"/>
  <c r="AF14" i="25"/>
  <c r="AE14" i="25"/>
  <c r="AD14" i="25"/>
  <c r="AC14" i="25"/>
  <c r="AB14" i="25"/>
  <c r="AA14" i="25"/>
  <c r="AI13" i="25"/>
  <c r="AH13" i="25"/>
  <c r="AG13" i="25"/>
  <c r="AF13" i="25"/>
  <c r="AE13" i="25"/>
  <c r="AD13" i="25"/>
  <c r="AC13" i="25"/>
  <c r="AB13" i="25"/>
  <c r="AA13" i="25"/>
  <c r="AI11" i="25"/>
  <c r="AH11" i="25"/>
  <c r="AG11" i="25"/>
  <c r="AF11" i="25"/>
  <c r="AE11" i="25"/>
  <c r="AD11" i="25"/>
  <c r="AC11" i="25"/>
  <c r="AB11" i="25"/>
  <c r="AA11" i="25"/>
  <c r="AI10" i="25"/>
  <c r="AH10" i="25"/>
  <c r="AG10" i="25"/>
  <c r="AF10" i="25"/>
  <c r="AE10" i="25"/>
  <c r="AD10" i="25"/>
  <c r="AC10" i="25"/>
  <c r="AB10" i="25"/>
  <c r="AA10" i="25"/>
  <c r="AI9" i="25"/>
  <c r="AH9" i="25"/>
  <c r="AG9" i="25"/>
  <c r="AF9" i="25"/>
  <c r="AE9" i="25"/>
  <c r="AD9" i="25"/>
  <c r="AC9" i="25"/>
  <c r="AB9" i="25"/>
  <c r="AA9" i="25"/>
  <c r="AI8" i="25"/>
  <c r="AH8" i="25"/>
  <c r="AG8" i="25"/>
  <c r="AF8" i="25"/>
  <c r="AE8" i="25"/>
  <c r="AD8" i="25"/>
  <c r="AC8" i="25"/>
  <c r="AB8" i="25"/>
  <c r="AA8" i="25"/>
  <c r="AF7" i="25"/>
  <c r="AE7" i="25"/>
  <c r="AD7" i="25"/>
  <c r="AC7" i="25"/>
  <c r="AB7" i="25"/>
  <c r="AA7" i="25"/>
  <c r="AI5" i="25"/>
  <c r="AH5" i="25"/>
  <c r="AG5" i="25"/>
  <c r="AF5" i="25"/>
  <c r="AE5" i="25"/>
  <c r="AD5" i="25"/>
  <c r="AC5" i="25"/>
  <c r="AB5" i="25"/>
  <c r="AA5" i="25"/>
  <c r="AI4" i="25"/>
  <c r="AH4" i="25"/>
  <c r="AG4" i="25"/>
  <c r="AF4" i="25"/>
  <c r="AE4" i="25"/>
  <c r="AD4" i="25"/>
  <c r="AC4" i="25"/>
  <c r="AB4" i="25"/>
  <c r="AA4" i="25"/>
  <c r="AI3" i="25"/>
  <c r="AH3" i="25"/>
  <c r="AG3" i="25"/>
  <c r="AF3" i="25"/>
  <c r="AE3" i="25"/>
  <c r="AD3" i="25"/>
  <c r="AC3" i="25"/>
  <c r="AB3" i="25"/>
  <c r="AA3" i="25"/>
  <c r="K146" i="31"/>
  <c r="J146" i="31"/>
  <c r="I146" i="31"/>
  <c r="H146" i="31"/>
  <c r="G146" i="31"/>
  <c r="K145" i="31"/>
  <c r="J145" i="31"/>
  <c r="I145" i="31"/>
  <c r="H145" i="31"/>
  <c r="G145" i="31"/>
  <c r="K144" i="31"/>
  <c r="J144" i="31"/>
  <c r="I144" i="31"/>
  <c r="H144" i="31"/>
  <c r="G144" i="31"/>
  <c r="K143" i="31"/>
  <c r="J143" i="31"/>
  <c r="I143" i="31"/>
  <c r="H143" i="31"/>
  <c r="G143" i="31"/>
  <c r="BT66" i="44"/>
  <c r="BS66" i="44"/>
  <c r="BR66" i="44"/>
  <c r="BQ66" i="44"/>
  <c r="BP66" i="44"/>
  <c r="BO66" i="44"/>
  <c r="BN66" i="44"/>
  <c r="BM66" i="44"/>
  <c r="BL66" i="44"/>
  <c r="BK66" i="44"/>
  <c r="BJ66" i="44"/>
  <c r="BT65" i="44"/>
  <c r="BS65" i="44"/>
  <c r="BR65" i="44"/>
  <c r="BQ65" i="44"/>
  <c r="BP65" i="44"/>
  <c r="BO65" i="44"/>
  <c r="BN65" i="44"/>
  <c r="BM65" i="44"/>
  <c r="BL65" i="44"/>
  <c r="BK65" i="44"/>
  <c r="BJ65" i="44"/>
  <c r="BT64" i="44"/>
  <c r="BS64" i="44"/>
  <c r="BR64" i="44"/>
  <c r="BQ64" i="44"/>
  <c r="BP64" i="44"/>
  <c r="BO64" i="44"/>
  <c r="BN64" i="44"/>
  <c r="BM64" i="44"/>
  <c r="BL64" i="44"/>
  <c r="BK64" i="44"/>
  <c r="BJ64" i="44"/>
  <c r="BT63" i="44"/>
  <c r="BS63" i="44"/>
  <c r="BR63" i="44"/>
  <c r="BQ63" i="44"/>
  <c r="BP63" i="44"/>
  <c r="BO63" i="44"/>
  <c r="BN63" i="44"/>
  <c r="BM63" i="44"/>
  <c r="BL63" i="44"/>
  <c r="BK63" i="44"/>
  <c r="BJ63" i="44"/>
  <c r="BI63" i="44"/>
  <c r="BH63" i="44"/>
  <c r="BG63" i="44"/>
  <c r="BF63" i="44"/>
  <c r="BE63" i="44"/>
  <c r="BD63" i="44"/>
  <c r="BC63" i="44"/>
  <c r="BB63" i="44"/>
  <c r="BA63" i="44"/>
  <c r="AZ63" i="44"/>
  <c r="AY63" i="44"/>
  <c r="AX63" i="44"/>
  <c r="AW63" i="44"/>
  <c r="AV63" i="44"/>
  <c r="AU63" i="44"/>
  <c r="AT63" i="44"/>
  <c r="AS63" i="44"/>
  <c r="AR63" i="44"/>
  <c r="AQ63" i="44"/>
  <c r="AP63" i="44"/>
  <c r="AO63" i="44"/>
  <c r="AN63" i="44"/>
  <c r="AM63" i="44"/>
  <c r="AL63" i="44"/>
  <c r="AK63" i="44"/>
  <c r="AJ63" i="44"/>
  <c r="AI63" i="44"/>
  <c r="AH63" i="44"/>
  <c r="AG63" i="44"/>
  <c r="AF63" i="44"/>
  <c r="AE63" i="44"/>
  <c r="AD63" i="44"/>
  <c r="AC63" i="44"/>
  <c r="AB63" i="44"/>
  <c r="AA63" i="44"/>
  <c r="Z63" i="44"/>
  <c r="Y63" i="44"/>
  <c r="X63" i="44"/>
  <c r="W63" i="44"/>
  <c r="V63" i="44"/>
  <c r="U63" i="44"/>
  <c r="T63" i="44"/>
  <c r="S63" i="44"/>
  <c r="R63" i="44"/>
  <c r="Q63" i="44"/>
  <c r="P63" i="44"/>
  <c r="O63" i="44"/>
  <c r="N63" i="44"/>
  <c r="M63" i="44"/>
  <c r="L63" i="44"/>
  <c r="K63" i="44"/>
  <c r="J63" i="44"/>
  <c r="I63" i="44"/>
  <c r="H63" i="44"/>
  <c r="G63" i="44"/>
  <c r="F63" i="44"/>
  <c r="E63" i="44"/>
  <c r="D63" i="44"/>
  <c r="C63" i="44"/>
  <c r="BT62" i="44"/>
  <c r="BS62" i="44"/>
  <c r="BR62" i="44"/>
  <c r="BQ62" i="44"/>
  <c r="BP62" i="44"/>
  <c r="BO62" i="44"/>
  <c r="BN62" i="44"/>
  <c r="BM62" i="44"/>
  <c r="BL62" i="44"/>
  <c r="BK62" i="44"/>
  <c r="BJ62" i="44"/>
  <c r="BT61" i="44"/>
  <c r="BS61" i="44"/>
  <c r="BR61" i="44"/>
  <c r="BQ61" i="44"/>
  <c r="BP61" i="44"/>
  <c r="BO61" i="44"/>
  <c r="BN61" i="44"/>
  <c r="BM61" i="44"/>
  <c r="BL61" i="44"/>
  <c r="BK61" i="44"/>
  <c r="BJ61" i="44"/>
  <c r="BT60" i="44"/>
  <c r="BS60" i="44"/>
  <c r="BR60" i="44"/>
  <c r="BQ60" i="44"/>
  <c r="BP60" i="44"/>
  <c r="BO60" i="44"/>
  <c r="BN60" i="44"/>
  <c r="BM60" i="44"/>
  <c r="BL60" i="44"/>
  <c r="BK60" i="44"/>
  <c r="BJ60" i="44"/>
  <c r="BI60" i="44"/>
  <c r="BH60" i="44"/>
  <c r="BG60" i="44"/>
  <c r="BF60" i="44"/>
  <c r="BE60" i="44"/>
  <c r="BD60" i="44"/>
  <c r="BC60" i="44"/>
  <c r="BB60" i="44"/>
  <c r="BA60" i="44"/>
  <c r="AZ60" i="44"/>
  <c r="AY60" i="44"/>
  <c r="AX60" i="44"/>
  <c r="AW60" i="44"/>
  <c r="AV60" i="44"/>
  <c r="AU60" i="44"/>
  <c r="AT60" i="44"/>
  <c r="AS60" i="44"/>
  <c r="AR60" i="44"/>
  <c r="AQ60" i="44"/>
  <c r="AP60" i="44"/>
  <c r="AO60" i="44"/>
  <c r="AN60" i="44"/>
  <c r="AM60" i="44"/>
  <c r="AL60" i="44"/>
  <c r="AK60" i="44"/>
  <c r="AJ60" i="44"/>
  <c r="AI60" i="44"/>
  <c r="AH60" i="44"/>
  <c r="AG60" i="44"/>
  <c r="AF60" i="44"/>
  <c r="AE60" i="44"/>
  <c r="AD60" i="44"/>
  <c r="AC60" i="44"/>
  <c r="AB60" i="44"/>
  <c r="AA60" i="44"/>
  <c r="Z60" i="44"/>
  <c r="Y60" i="44"/>
  <c r="X60" i="44"/>
  <c r="W60" i="44"/>
  <c r="V60" i="44"/>
  <c r="U60" i="44"/>
  <c r="T60" i="44"/>
  <c r="S60" i="44"/>
  <c r="R60" i="44"/>
  <c r="Q60" i="44"/>
  <c r="P60" i="44"/>
  <c r="O60" i="44"/>
  <c r="N60" i="44"/>
  <c r="M60" i="44"/>
  <c r="L60" i="44"/>
  <c r="K60" i="44"/>
  <c r="J60" i="44"/>
  <c r="I60" i="44"/>
  <c r="H60" i="44"/>
  <c r="G60" i="44"/>
  <c r="F60" i="44"/>
  <c r="E60" i="44"/>
  <c r="D60" i="44"/>
  <c r="C60" i="44"/>
  <c r="BT59" i="44"/>
  <c r="BS59" i="44"/>
  <c r="BR59" i="44"/>
  <c r="BQ59" i="44"/>
  <c r="BP59" i="44"/>
  <c r="BO59" i="44"/>
  <c r="BN59" i="44"/>
  <c r="BM59" i="44"/>
  <c r="BL59" i="44"/>
  <c r="BK59" i="44"/>
  <c r="BJ59" i="44"/>
  <c r="BT58" i="44"/>
  <c r="BS58" i="44"/>
  <c r="BR58" i="44"/>
  <c r="BQ58" i="44"/>
  <c r="BP58" i="44"/>
  <c r="BO58" i="44"/>
  <c r="BN58" i="44"/>
  <c r="BM58" i="44"/>
  <c r="BL58" i="44"/>
  <c r="BK58" i="44"/>
  <c r="BJ58" i="44"/>
  <c r="BT57" i="44"/>
  <c r="BS57" i="44"/>
  <c r="BR57" i="44"/>
  <c r="BQ57" i="44"/>
  <c r="BP57" i="44"/>
  <c r="BO57" i="44"/>
  <c r="BN57" i="44"/>
  <c r="BM57" i="44"/>
  <c r="BL57" i="44"/>
  <c r="BK57" i="44"/>
  <c r="BJ57" i="44"/>
  <c r="BT56" i="44"/>
  <c r="BS56" i="44"/>
  <c r="BR56" i="44"/>
  <c r="BQ56" i="44"/>
  <c r="BP56" i="44"/>
  <c r="BO56" i="44"/>
  <c r="BN56" i="44"/>
  <c r="BM56" i="44"/>
  <c r="BL56" i="44"/>
  <c r="BK56" i="44"/>
  <c r="BJ56" i="44"/>
  <c r="BT55" i="44"/>
  <c r="BS55" i="44"/>
  <c r="BR55" i="44"/>
  <c r="BQ55" i="44"/>
  <c r="BP55" i="44"/>
  <c r="BO55" i="44"/>
  <c r="BN55" i="44"/>
  <c r="BM55" i="44"/>
  <c r="BL55" i="44"/>
  <c r="BK55" i="44"/>
  <c r="BJ55" i="44"/>
  <c r="BT54" i="44"/>
  <c r="BS54" i="44"/>
  <c r="BR54" i="44"/>
  <c r="BQ54" i="44"/>
  <c r="BP54" i="44"/>
  <c r="BO54" i="44"/>
  <c r="BN54" i="44"/>
  <c r="BM54" i="44"/>
  <c r="BL54" i="44"/>
  <c r="BK54" i="44"/>
  <c r="BJ54" i="44"/>
  <c r="BI54" i="44"/>
  <c r="BH54" i="44"/>
  <c r="BG54" i="44"/>
  <c r="BF54" i="44"/>
  <c r="BE54" i="44"/>
  <c r="BD54" i="44"/>
  <c r="BC54" i="44"/>
  <c r="BB54" i="44"/>
  <c r="BA54" i="44"/>
  <c r="AZ54" i="44"/>
  <c r="AY54" i="44"/>
  <c r="AX54" i="44"/>
  <c r="AW54" i="44"/>
  <c r="AV54" i="44"/>
  <c r="AU54" i="44"/>
  <c r="AT54" i="44"/>
  <c r="AS54" i="44"/>
  <c r="AR54" i="44"/>
  <c r="AQ54" i="44"/>
  <c r="AP54" i="44"/>
  <c r="AO54" i="44"/>
  <c r="AN54" i="44"/>
  <c r="AM54" i="44"/>
  <c r="AL54" i="44"/>
  <c r="AK54" i="44"/>
  <c r="AJ54" i="44"/>
  <c r="AI54" i="44"/>
  <c r="AH54" i="44"/>
  <c r="AG54" i="44"/>
  <c r="AF54" i="44"/>
  <c r="AE54" i="44"/>
  <c r="AD54" i="44"/>
  <c r="AC54" i="44"/>
  <c r="AB54" i="44"/>
  <c r="AA54" i="44"/>
  <c r="Z54" i="44"/>
  <c r="Y54" i="44"/>
  <c r="X54" i="44"/>
  <c r="W54" i="44"/>
  <c r="V54" i="44"/>
  <c r="U54" i="44"/>
  <c r="T54" i="44"/>
  <c r="S54" i="44"/>
  <c r="R54" i="44"/>
  <c r="Q54" i="44"/>
  <c r="P54" i="44"/>
  <c r="O54" i="44"/>
  <c r="N54" i="44"/>
  <c r="M54" i="44"/>
  <c r="L54" i="44"/>
  <c r="K54" i="44"/>
  <c r="J54" i="44"/>
  <c r="I54" i="44"/>
  <c r="H54" i="44"/>
  <c r="G54" i="44"/>
  <c r="F54" i="44"/>
  <c r="E54" i="44"/>
  <c r="D54" i="44"/>
  <c r="C54" i="44"/>
  <c r="BT53" i="44"/>
  <c r="BS53" i="44"/>
  <c r="BR53" i="44"/>
  <c r="BQ53" i="44"/>
  <c r="BP53" i="44"/>
  <c r="BO53" i="44"/>
  <c r="BN53" i="44"/>
  <c r="BM53" i="44"/>
  <c r="BL53" i="44"/>
  <c r="BK53" i="44"/>
  <c r="BJ53" i="44"/>
  <c r="BT52" i="44"/>
  <c r="BS52" i="44"/>
  <c r="BR52" i="44"/>
  <c r="BQ52" i="44"/>
  <c r="BP52" i="44"/>
  <c r="BO52" i="44"/>
  <c r="BN52" i="44"/>
  <c r="BM52" i="44"/>
  <c r="BL52" i="44"/>
  <c r="BK52" i="44"/>
  <c r="BJ52" i="44"/>
  <c r="BT51" i="44"/>
  <c r="BS51" i="44"/>
  <c r="BR51" i="44"/>
  <c r="BQ51" i="44"/>
  <c r="BP51" i="44"/>
  <c r="BO51" i="44"/>
  <c r="BN51" i="44"/>
  <c r="BM51" i="44"/>
  <c r="BL51" i="44"/>
  <c r="BK51" i="44"/>
  <c r="BJ51" i="44"/>
  <c r="BT50" i="44"/>
  <c r="BS50" i="44"/>
  <c r="BR50" i="44"/>
  <c r="BQ50" i="44"/>
  <c r="BP50" i="44"/>
  <c r="BO50" i="44"/>
  <c r="BN50" i="44"/>
  <c r="BM50" i="44"/>
  <c r="BL50" i="44"/>
  <c r="BK50" i="44"/>
  <c r="BJ50" i="44"/>
  <c r="BT49" i="44"/>
  <c r="BS49" i="44"/>
  <c r="BR49" i="44"/>
  <c r="BQ49" i="44"/>
  <c r="BP49" i="44"/>
  <c r="BO49" i="44"/>
  <c r="BN49" i="44"/>
  <c r="BM49" i="44"/>
  <c r="BL49" i="44"/>
  <c r="BK49" i="44"/>
  <c r="BJ49" i="44"/>
  <c r="BT48" i="44"/>
  <c r="BS48" i="44"/>
  <c r="BR48" i="44"/>
  <c r="BQ48" i="44"/>
  <c r="BP48" i="44"/>
  <c r="BO48" i="44"/>
  <c r="BN48" i="44"/>
  <c r="BM48" i="44"/>
  <c r="BL48" i="44"/>
  <c r="BK48" i="44"/>
  <c r="BJ48" i="44"/>
  <c r="BT47" i="44"/>
  <c r="BS47" i="44"/>
  <c r="BR47" i="44"/>
  <c r="BQ47" i="44"/>
  <c r="BP47" i="44"/>
  <c r="BO47" i="44"/>
  <c r="BN47" i="44"/>
  <c r="BM47" i="44"/>
  <c r="BL47" i="44"/>
  <c r="BK47" i="44"/>
  <c r="BJ47" i="44"/>
  <c r="BT46" i="44"/>
  <c r="BS46" i="44"/>
  <c r="BR46" i="44"/>
  <c r="BQ46" i="44"/>
  <c r="BP46" i="44"/>
  <c r="BO46" i="44"/>
  <c r="BN46" i="44"/>
  <c r="BM46" i="44"/>
  <c r="BL46" i="44"/>
  <c r="BK46" i="44"/>
  <c r="BJ46" i="44"/>
  <c r="BI46" i="44"/>
  <c r="BH46" i="44"/>
  <c r="BG46" i="44"/>
  <c r="BF46" i="44"/>
  <c r="BE46" i="44"/>
  <c r="BD46" i="44"/>
  <c r="BC46" i="44"/>
  <c r="BB46" i="44"/>
  <c r="BA46" i="44"/>
  <c r="AZ46" i="44"/>
  <c r="AY46" i="44"/>
  <c r="AX46" i="44"/>
  <c r="AW46" i="44"/>
  <c r="AV46" i="44"/>
  <c r="AU46" i="44"/>
  <c r="AT46" i="44"/>
  <c r="AS46" i="44"/>
  <c r="AR46" i="44"/>
  <c r="AQ46" i="44"/>
  <c r="AP46" i="44"/>
  <c r="AO46" i="44"/>
  <c r="AN46" i="44"/>
  <c r="AM46" i="44"/>
  <c r="AL46" i="44"/>
  <c r="AK46" i="44"/>
  <c r="AJ46" i="44"/>
  <c r="AI46" i="44"/>
  <c r="AH46" i="44"/>
  <c r="AG46" i="44"/>
  <c r="AF46" i="44"/>
  <c r="AE46" i="44"/>
  <c r="AD46" i="44"/>
  <c r="AC46" i="44"/>
  <c r="AB46" i="44"/>
  <c r="AA46" i="44"/>
  <c r="Z46" i="44"/>
  <c r="Y46" i="44"/>
  <c r="X46" i="44"/>
  <c r="W46" i="44"/>
  <c r="V46" i="44"/>
  <c r="U46" i="44"/>
  <c r="T46" i="44"/>
  <c r="S46" i="44"/>
  <c r="R46" i="44"/>
  <c r="Q46" i="44"/>
  <c r="P46" i="44"/>
  <c r="O46" i="44"/>
  <c r="N46" i="44"/>
  <c r="M46" i="44"/>
  <c r="L46" i="44"/>
  <c r="K46" i="44"/>
  <c r="J46" i="44"/>
  <c r="I46" i="44"/>
  <c r="H46" i="44"/>
  <c r="G46" i="44"/>
  <c r="F46" i="44"/>
  <c r="E46" i="44"/>
  <c r="D46" i="44"/>
  <c r="C46" i="44"/>
  <c r="BT45" i="44"/>
  <c r="BS45" i="44"/>
  <c r="BR45" i="44"/>
  <c r="BQ45" i="44"/>
  <c r="BP45" i="44"/>
  <c r="BO45" i="44"/>
  <c r="BN45" i="44"/>
  <c r="BM45" i="44"/>
  <c r="BL45" i="44"/>
  <c r="BK45" i="44"/>
  <c r="BJ45" i="44"/>
  <c r="BT44" i="44"/>
  <c r="BS44" i="44"/>
  <c r="BR44" i="44"/>
  <c r="BQ44" i="44"/>
  <c r="BP44" i="44"/>
  <c r="BO44" i="44"/>
  <c r="BN44" i="44"/>
  <c r="BM44" i="44"/>
  <c r="BL44" i="44"/>
  <c r="BK44" i="44"/>
  <c r="BJ44" i="44"/>
  <c r="BT43" i="44"/>
  <c r="BS43" i="44"/>
  <c r="BR43" i="44"/>
  <c r="BQ43" i="44"/>
  <c r="BP43" i="44"/>
  <c r="BO43" i="44"/>
  <c r="BN43" i="44"/>
  <c r="BM43" i="44"/>
  <c r="BL43" i="44"/>
  <c r="BK43" i="44"/>
  <c r="BJ43" i="44"/>
  <c r="BT42" i="44"/>
  <c r="BS42" i="44"/>
  <c r="BR42" i="44"/>
  <c r="BQ42" i="44"/>
  <c r="BP42" i="44"/>
  <c r="BO42" i="44"/>
  <c r="BN42" i="44"/>
  <c r="BM42" i="44"/>
  <c r="BL42" i="44"/>
  <c r="BK42" i="44"/>
  <c r="BJ42" i="44"/>
  <c r="BT41" i="44"/>
  <c r="BS41" i="44"/>
  <c r="BR41" i="44"/>
  <c r="BQ41" i="44"/>
  <c r="BP41" i="44"/>
  <c r="BO41" i="44"/>
  <c r="BN41" i="44"/>
  <c r="BM41" i="44"/>
  <c r="BL41" i="44"/>
  <c r="BK41" i="44"/>
  <c r="BJ41" i="44"/>
  <c r="BI41" i="44"/>
  <c r="BH41" i="44"/>
  <c r="BG41" i="44"/>
  <c r="BF41" i="44"/>
  <c r="BE41" i="44"/>
  <c r="BD41" i="44"/>
  <c r="BC41" i="44"/>
  <c r="BB41" i="44"/>
  <c r="BA41" i="44"/>
  <c r="AZ41" i="44"/>
  <c r="AY41" i="44"/>
  <c r="AX41" i="44"/>
  <c r="AW41" i="44"/>
  <c r="AV41" i="44"/>
  <c r="AU41" i="44"/>
  <c r="AT41" i="44"/>
  <c r="AS41" i="44"/>
  <c r="AR41" i="44"/>
  <c r="AQ41" i="44"/>
  <c r="AP41" i="44"/>
  <c r="AO41" i="44"/>
  <c r="AN41" i="44"/>
  <c r="AM41" i="44"/>
  <c r="AL41" i="44"/>
  <c r="AK41" i="44"/>
  <c r="AJ41" i="44"/>
  <c r="AI41" i="44"/>
  <c r="AH41" i="44"/>
  <c r="AG41" i="44"/>
  <c r="AF41" i="44"/>
  <c r="AE41" i="44"/>
  <c r="AD41" i="44"/>
  <c r="AC41" i="44"/>
  <c r="AB41" i="44"/>
  <c r="AA41" i="44"/>
  <c r="Z41" i="44"/>
  <c r="Y41" i="44"/>
  <c r="X41" i="44"/>
  <c r="W41" i="44"/>
  <c r="V41" i="44"/>
  <c r="U41" i="44"/>
  <c r="T41" i="44"/>
  <c r="S41" i="44"/>
  <c r="R41" i="44"/>
  <c r="Q41" i="44"/>
  <c r="P41" i="44"/>
  <c r="O41" i="44"/>
  <c r="N41" i="44"/>
  <c r="M41" i="44"/>
  <c r="L41" i="44"/>
  <c r="K41" i="44"/>
  <c r="J41" i="44"/>
  <c r="I41" i="44"/>
  <c r="H41" i="44"/>
  <c r="G41" i="44"/>
  <c r="F41" i="44"/>
  <c r="E41" i="44"/>
  <c r="D41" i="44"/>
  <c r="C41" i="44"/>
  <c r="BT40" i="44"/>
  <c r="BS40" i="44"/>
  <c r="BR40" i="44"/>
  <c r="BQ40" i="44"/>
  <c r="BP40" i="44"/>
  <c r="BO40" i="44"/>
  <c r="BN40" i="44"/>
  <c r="BM40" i="44"/>
  <c r="BL40" i="44"/>
  <c r="BK40" i="44"/>
  <c r="BJ40" i="44"/>
  <c r="BT39" i="44"/>
  <c r="BS39" i="44"/>
  <c r="BR39" i="44"/>
  <c r="BQ39" i="44"/>
  <c r="BP39" i="44"/>
  <c r="BO39" i="44"/>
  <c r="BN39" i="44"/>
  <c r="BM39" i="44"/>
  <c r="BL39" i="44"/>
  <c r="BK39" i="44"/>
  <c r="BJ39" i="44"/>
  <c r="BT38" i="44"/>
  <c r="BS38" i="44"/>
  <c r="BR38" i="44"/>
  <c r="BQ38" i="44"/>
  <c r="BP38" i="44"/>
  <c r="BO38" i="44"/>
  <c r="BN38" i="44"/>
  <c r="BM38" i="44"/>
  <c r="BL38" i="44"/>
  <c r="BK38" i="44"/>
  <c r="BJ38" i="44"/>
  <c r="BT37" i="44"/>
  <c r="BS37" i="44"/>
  <c r="BR37" i="44"/>
  <c r="BQ37" i="44"/>
  <c r="BP37" i="44"/>
  <c r="BO37" i="44"/>
  <c r="BN37" i="44"/>
  <c r="BM37" i="44"/>
  <c r="BL37" i="44"/>
  <c r="BK37" i="44"/>
  <c r="BJ37" i="44"/>
  <c r="BT36" i="44"/>
  <c r="BS36" i="44"/>
  <c r="BR36" i="44"/>
  <c r="BQ36" i="44"/>
  <c r="BP36" i="44"/>
  <c r="BO36" i="44"/>
  <c r="BN36" i="44"/>
  <c r="BM36" i="44"/>
  <c r="BL36" i="44"/>
  <c r="BK36" i="44"/>
  <c r="BJ36" i="44"/>
  <c r="BT35" i="44"/>
  <c r="BS35" i="44"/>
  <c r="BR35" i="44"/>
  <c r="BQ35" i="44"/>
  <c r="BP35" i="44"/>
  <c r="BO35" i="44"/>
  <c r="BN35" i="44"/>
  <c r="BM35" i="44"/>
  <c r="BL35" i="44"/>
  <c r="BK35" i="44"/>
  <c r="BJ35" i="44"/>
  <c r="BT34" i="44"/>
  <c r="BS34" i="44"/>
  <c r="BR34" i="44"/>
  <c r="BQ34" i="44"/>
  <c r="BP34" i="44"/>
  <c r="BO34" i="44"/>
  <c r="BN34" i="44"/>
  <c r="BM34" i="44"/>
  <c r="BL34" i="44"/>
  <c r="BK34" i="44"/>
  <c r="BJ34" i="44"/>
  <c r="BI34" i="44"/>
  <c r="BH34" i="44"/>
  <c r="BG34" i="44"/>
  <c r="BF34" i="44"/>
  <c r="BE34" i="44"/>
  <c r="BD34" i="44"/>
  <c r="BC34" i="44"/>
  <c r="BB34" i="44"/>
  <c r="BA34" i="44"/>
  <c r="AZ34" i="44"/>
  <c r="AY34" i="44"/>
  <c r="AX34" i="44"/>
  <c r="AW34" i="44"/>
  <c r="AV34" i="44"/>
  <c r="AU34" i="44"/>
  <c r="AT34" i="44"/>
  <c r="AS34" i="44"/>
  <c r="AR34" i="44"/>
  <c r="AQ34" i="44"/>
  <c r="AP34" i="44"/>
  <c r="AO34" i="44"/>
  <c r="AN34" i="44"/>
  <c r="AM34" i="44"/>
  <c r="AL34" i="44"/>
  <c r="AK34" i="44"/>
  <c r="AJ34" i="44"/>
  <c r="AI34" i="44"/>
  <c r="AH34" i="44"/>
  <c r="AG34" i="44"/>
  <c r="AF34" i="44"/>
  <c r="AE34" i="44"/>
  <c r="AD34" i="44"/>
  <c r="AC34" i="44"/>
  <c r="AB34" i="44"/>
  <c r="AA34" i="44"/>
  <c r="Z34" i="44"/>
  <c r="Y34" i="44"/>
  <c r="X34" i="44"/>
  <c r="W34" i="44"/>
  <c r="V34" i="44"/>
  <c r="U34" i="44"/>
  <c r="T34" i="44"/>
  <c r="S34" i="44"/>
  <c r="R34" i="44"/>
  <c r="Q34" i="44"/>
  <c r="P34" i="44"/>
  <c r="O34" i="44"/>
  <c r="N34" i="44"/>
  <c r="M34" i="44"/>
  <c r="L34" i="44"/>
  <c r="K34" i="44"/>
  <c r="J34" i="44"/>
  <c r="I34" i="44"/>
  <c r="H34" i="44"/>
  <c r="G34" i="44"/>
  <c r="F34" i="44"/>
  <c r="E34" i="44"/>
  <c r="D34" i="44"/>
  <c r="C34" i="44"/>
  <c r="BT33" i="44"/>
  <c r="BS33" i="44"/>
  <c r="BR33" i="44"/>
  <c r="BQ33" i="44"/>
  <c r="BP33" i="44"/>
  <c r="BO33" i="44"/>
  <c r="BN33" i="44"/>
  <c r="BM33" i="44"/>
  <c r="BL33" i="44"/>
  <c r="BK33" i="44"/>
  <c r="BJ33" i="44"/>
  <c r="BT32" i="44"/>
  <c r="BS32" i="44"/>
  <c r="BR32" i="44"/>
  <c r="BQ32" i="44"/>
  <c r="BP32" i="44"/>
  <c r="BO32" i="44"/>
  <c r="BN32" i="44"/>
  <c r="BM32" i="44"/>
  <c r="BL32" i="44"/>
  <c r="BK32" i="44"/>
  <c r="BJ32" i="44"/>
  <c r="BT31" i="44"/>
  <c r="BS31" i="44"/>
  <c r="BR31" i="44"/>
  <c r="BQ31" i="44"/>
  <c r="BP31" i="44"/>
  <c r="BO31" i="44"/>
  <c r="BN31" i="44"/>
  <c r="BM31" i="44"/>
  <c r="BL31" i="44"/>
  <c r="BK31" i="44"/>
  <c r="BJ31" i="44"/>
  <c r="BT30" i="44"/>
  <c r="BS30" i="44"/>
  <c r="BR30" i="44"/>
  <c r="BQ30" i="44"/>
  <c r="BP30" i="44"/>
  <c r="BO30" i="44"/>
  <c r="BN30" i="44"/>
  <c r="BM30" i="44"/>
  <c r="BL30" i="44"/>
  <c r="BK30" i="44"/>
  <c r="BJ30" i="44"/>
  <c r="BT29" i="44"/>
  <c r="BS29" i="44"/>
  <c r="BR29" i="44"/>
  <c r="BQ29" i="44"/>
  <c r="BP29" i="44"/>
  <c r="BO29" i="44"/>
  <c r="BN29" i="44"/>
  <c r="BM29" i="44"/>
  <c r="BL29" i="44"/>
  <c r="BK29" i="44"/>
  <c r="BJ29" i="44"/>
  <c r="BT28" i="44"/>
  <c r="BS28" i="44"/>
  <c r="BR28" i="44"/>
  <c r="BQ28" i="44"/>
  <c r="BP28" i="44"/>
  <c r="BO28" i="44"/>
  <c r="BN28" i="44"/>
  <c r="BM28" i="44"/>
  <c r="BL28" i="44"/>
  <c r="BK28" i="44"/>
  <c r="BJ28" i="44"/>
  <c r="BI28" i="44"/>
  <c r="BH28" i="44"/>
  <c r="BG28" i="44"/>
  <c r="BF28" i="44"/>
  <c r="BE28" i="44"/>
  <c r="BD28" i="44"/>
  <c r="BC28" i="44"/>
  <c r="BB28" i="44"/>
  <c r="BA28" i="44"/>
  <c r="AZ28" i="44"/>
  <c r="AY28" i="44"/>
  <c r="AX28" i="44"/>
  <c r="AW28" i="44"/>
  <c r="AV28" i="44"/>
  <c r="AU28" i="44"/>
  <c r="AT28" i="44"/>
  <c r="AS28" i="44"/>
  <c r="AR28" i="44"/>
  <c r="AQ28" i="44"/>
  <c r="AP28" i="44"/>
  <c r="AO28" i="44"/>
  <c r="AN28" i="44"/>
  <c r="AM28" i="44"/>
  <c r="AL28" i="44"/>
  <c r="AK28" i="44"/>
  <c r="AJ28" i="44"/>
  <c r="AI28" i="44"/>
  <c r="AH28" i="44"/>
  <c r="AG28" i="44"/>
  <c r="AF28" i="44"/>
  <c r="AE28" i="44"/>
  <c r="AD28" i="44"/>
  <c r="AC28" i="44"/>
  <c r="AB28" i="44"/>
  <c r="AA28" i="44"/>
  <c r="Z28" i="44"/>
  <c r="Y28" i="44"/>
  <c r="X28" i="44"/>
  <c r="W28" i="44"/>
  <c r="V28" i="44"/>
  <c r="U28" i="44"/>
  <c r="T28" i="44"/>
  <c r="S28" i="44"/>
  <c r="R28" i="44"/>
  <c r="Q28" i="44"/>
  <c r="P28" i="44"/>
  <c r="O28" i="44"/>
  <c r="N28" i="44"/>
  <c r="M28" i="44"/>
  <c r="L28" i="44"/>
  <c r="K28" i="44"/>
  <c r="J28" i="44"/>
  <c r="I28" i="44"/>
  <c r="H28" i="44"/>
  <c r="G28" i="44"/>
  <c r="F28" i="44"/>
  <c r="E28" i="44"/>
  <c r="D28" i="44"/>
  <c r="C28" i="44"/>
  <c r="BT27" i="44"/>
  <c r="BS27" i="44"/>
  <c r="BR27" i="44"/>
  <c r="BQ27" i="44"/>
  <c r="BP27" i="44"/>
  <c r="BO27" i="44"/>
  <c r="BN27" i="44"/>
  <c r="BM27" i="44"/>
  <c r="BL27" i="44"/>
  <c r="BK27" i="44"/>
  <c r="BJ27" i="44"/>
  <c r="BT26" i="44"/>
  <c r="BS26" i="44"/>
  <c r="BR26" i="44"/>
  <c r="BQ26" i="44"/>
  <c r="BP26" i="44"/>
  <c r="BO26" i="44"/>
  <c r="BN26" i="44"/>
  <c r="BM26" i="44"/>
  <c r="BL26" i="44"/>
  <c r="BK26" i="44"/>
  <c r="BJ26" i="44"/>
  <c r="BT25" i="44"/>
  <c r="BS25" i="44"/>
  <c r="BR25" i="44"/>
  <c r="BQ25" i="44"/>
  <c r="BP25" i="44"/>
  <c r="BO25" i="44"/>
  <c r="BN25" i="44"/>
  <c r="BM25" i="44"/>
  <c r="BL25" i="44"/>
  <c r="BK25" i="44"/>
  <c r="BJ25" i="44"/>
  <c r="BT24" i="44"/>
  <c r="BS24" i="44"/>
  <c r="BR24" i="44"/>
  <c r="BQ24" i="44"/>
  <c r="BP24" i="44"/>
  <c r="BO24" i="44"/>
  <c r="BN24" i="44"/>
  <c r="BM24" i="44"/>
  <c r="BL24" i="44"/>
  <c r="BK24" i="44"/>
  <c r="BJ24" i="44"/>
  <c r="BT23" i="44"/>
  <c r="BS23" i="44"/>
  <c r="BR23" i="44"/>
  <c r="BQ23" i="44"/>
  <c r="BP23" i="44"/>
  <c r="BO23" i="44"/>
  <c r="BN23" i="44"/>
  <c r="BM23" i="44"/>
  <c r="BL23" i="44"/>
  <c r="BK23" i="44"/>
  <c r="BJ23" i="44"/>
  <c r="BT22" i="44"/>
  <c r="BS22" i="44"/>
  <c r="BR22" i="44"/>
  <c r="BQ22" i="44"/>
  <c r="BP22" i="44"/>
  <c r="BO22" i="44"/>
  <c r="BN22" i="44"/>
  <c r="BM22" i="44"/>
  <c r="BL22" i="44"/>
  <c r="BK22" i="44"/>
  <c r="BJ22" i="44"/>
  <c r="BI22" i="44"/>
  <c r="BH22" i="44"/>
  <c r="BG22" i="44"/>
  <c r="BF22" i="44"/>
  <c r="BE22" i="44"/>
  <c r="BD22" i="44"/>
  <c r="BC22" i="44"/>
  <c r="BB22" i="44"/>
  <c r="BA22" i="44"/>
  <c r="AZ22" i="44"/>
  <c r="AY22" i="44"/>
  <c r="AX22" i="44"/>
  <c r="AW22" i="44"/>
  <c r="AV22" i="44"/>
  <c r="AU22" i="44"/>
  <c r="AT22" i="44"/>
  <c r="AS22" i="44"/>
  <c r="AR22" i="44"/>
  <c r="AQ22" i="44"/>
  <c r="AP22" i="44"/>
  <c r="AO22" i="44"/>
  <c r="AN22" i="44"/>
  <c r="AM22" i="44"/>
  <c r="AL22" i="44"/>
  <c r="AK22" i="44"/>
  <c r="AJ22" i="44"/>
  <c r="AI22" i="44"/>
  <c r="AH22" i="44"/>
  <c r="AG22" i="44"/>
  <c r="AF22" i="44"/>
  <c r="AE22" i="44"/>
  <c r="AD22" i="44"/>
  <c r="AC22" i="44"/>
  <c r="AB22" i="44"/>
  <c r="AA22" i="44"/>
  <c r="Z22" i="44"/>
  <c r="Y22" i="44"/>
  <c r="X22" i="44"/>
  <c r="W22" i="44"/>
  <c r="V22" i="44"/>
  <c r="U22" i="44"/>
  <c r="T22" i="44"/>
  <c r="S22" i="44"/>
  <c r="R22" i="44"/>
  <c r="Q22" i="44"/>
  <c r="P22" i="44"/>
  <c r="O22" i="44"/>
  <c r="N22" i="44"/>
  <c r="M22" i="44"/>
  <c r="L22" i="44"/>
  <c r="K22" i="44"/>
  <c r="J22" i="44"/>
  <c r="I22" i="44"/>
  <c r="H22" i="44"/>
  <c r="G22" i="44"/>
  <c r="F22" i="44"/>
  <c r="E22" i="44"/>
  <c r="D22" i="44"/>
  <c r="C22" i="44"/>
  <c r="BT21" i="44"/>
  <c r="BS21" i="44"/>
  <c r="BR21" i="44"/>
  <c r="BQ21" i="44"/>
  <c r="BP21" i="44"/>
  <c r="BO21" i="44"/>
  <c r="BN21" i="44"/>
  <c r="BM21" i="44"/>
  <c r="BL21" i="44"/>
  <c r="BK21" i="44"/>
  <c r="BJ21" i="44"/>
  <c r="BT20" i="44"/>
  <c r="BS20" i="44"/>
  <c r="BR20" i="44"/>
  <c r="BQ20" i="44"/>
  <c r="BP20" i="44"/>
  <c r="BO20" i="44"/>
  <c r="BN20" i="44"/>
  <c r="BM20" i="44"/>
  <c r="BL20" i="44"/>
  <c r="BK20" i="44"/>
  <c r="BJ20" i="44"/>
  <c r="BT19" i="44"/>
  <c r="BS19" i="44"/>
  <c r="BR19" i="44"/>
  <c r="BQ19" i="44"/>
  <c r="BP19" i="44"/>
  <c r="BO19" i="44"/>
  <c r="BN19" i="44"/>
  <c r="BM19" i="44"/>
  <c r="BL19" i="44"/>
  <c r="BK19" i="44"/>
  <c r="BJ19" i="44"/>
  <c r="BT18" i="44"/>
  <c r="BS18" i="44"/>
  <c r="BR18" i="44"/>
  <c r="BQ18" i="44"/>
  <c r="BP18" i="44"/>
  <c r="BO18" i="44"/>
  <c r="BN18" i="44"/>
  <c r="BM18" i="44"/>
  <c r="BL18" i="44"/>
  <c r="BK18" i="44"/>
  <c r="BJ18" i="44"/>
  <c r="BI18" i="44"/>
  <c r="BH18" i="44"/>
  <c r="BG18" i="44"/>
  <c r="BF18" i="44"/>
  <c r="BE18" i="44"/>
  <c r="BD18" i="44"/>
  <c r="BC18" i="44"/>
  <c r="BB18" i="44"/>
  <c r="BA18" i="44"/>
  <c r="AZ18" i="44"/>
  <c r="AY18" i="44"/>
  <c r="AX18" i="44"/>
  <c r="AW18" i="44"/>
  <c r="AV18" i="44"/>
  <c r="AU18" i="44"/>
  <c r="AT18" i="44"/>
  <c r="AS18" i="44"/>
  <c r="AR18" i="44"/>
  <c r="AQ18" i="44"/>
  <c r="AP18" i="44"/>
  <c r="AO18" i="44"/>
  <c r="AN18" i="44"/>
  <c r="AM18" i="44"/>
  <c r="AL18" i="44"/>
  <c r="AK18" i="44"/>
  <c r="AJ18" i="44"/>
  <c r="AI18" i="44"/>
  <c r="AH18" i="44"/>
  <c r="AG18" i="44"/>
  <c r="AF18" i="44"/>
  <c r="AE18" i="44"/>
  <c r="AD18" i="44"/>
  <c r="AC18" i="44"/>
  <c r="AB18" i="44"/>
  <c r="AA18" i="44"/>
  <c r="Z18" i="44"/>
  <c r="Y18" i="44"/>
  <c r="X18" i="44"/>
  <c r="W18" i="44"/>
  <c r="V18" i="44"/>
  <c r="U18" i="44"/>
  <c r="T18" i="44"/>
  <c r="S18" i="44"/>
  <c r="R18" i="44"/>
  <c r="Q18" i="44"/>
  <c r="P18" i="44"/>
  <c r="O18" i="44"/>
  <c r="N18" i="44"/>
  <c r="M18" i="44"/>
  <c r="L18" i="44"/>
  <c r="K18" i="44"/>
  <c r="J18" i="44"/>
  <c r="I18" i="44"/>
  <c r="H18" i="44"/>
  <c r="G18" i="44"/>
  <c r="F18" i="44"/>
  <c r="E18" i="44"/>
  <c r="D18" i="44"/>
  <c r="C18" i="44"/>
  <c r="BT17" i="44"/>
  <c r="BS17" i="44"/>
  <c r="BR17" i="44"/>
  <c r="BQ17" i="44"/>
  <c r="BP17" i="44"/>
  <c r="BO17" i="44"/>
  <c r="BN17" i="44"/>
  <c r="BM17" i="44"/>
  <c r="BL17" i="44"/>
  <c r="BK17" i="44"/>
  <c r="BJ17" i="44"/>
  <c r="BT16" i="44"/>
  <c r="BS16" i="44"/>
  <c r="BR16" i="44"/>
  <c r="BQ16" i="44"/>
  <c r="BP16" i="44"/>
  <c r="BO16" i="44"/>
  <c r="BN16" i="44"/>
  <c r="BM16" i="44"/>
  <c r="BL16" i="44"/>
  <c r="BK16" i="44"/>
  <c r="BJ16" i="44"/>
  <c r="BT15" i="44"/>
  <c r="BS15" i="44"/>
  <c r="BR15" i="44"/>
  <c r="BQ15" i="44"/>
  <c r="BP15" i="44"/>
  <c r="BO15" i="44"/>
  <c r="BN15" i="44"/>
  <c r="BM15" i="44"/>
  <c r="BL15" i="44"/>
  <c r="BK15" i="44"/>
  <c r="BJ15" i="44"/>
  <c r="BT14" i="44"/>
  <c r="BS14" i="44"/>
  <c r="BR14" i="44"/>
  <c r="BQ14" i="44"/>
  <c r="BP14" i="44"/>
  <c r="BO14" i="44"/>
  <c r="BN14" i="44"/>
  <c r="BM14" i="44"/>
  <c r="BL14" i="44"/>
  <c r="BK14" i="44"/>
  <c r="BJ14" i="44"/>
  <c r="BT13" i="44"/>
  <c r="BS13" i="44"/>
  <c r="BR13" i="44"/>
  <c r="BQ13" i="44"/>
  <c r="BP13" i="44"/>
  <c r="BO13" i="44"/>
  <c r="BN13" i="44"/>
  <c r="BM13" i="44"/>
  <c r="BL13" i="44"/>
  <c r="BK13" i="44"/>
  <c r="BJ13" i="44"/>
  <c r="BT12" i="44"/>
  <c r="BS12" i="44"/>
  <c r="BR12" i="44"/>
  <c r="BQ12" i="44"/>
  <c r="BP12" i="44"/>
  <c r="BO12" i="44"/>
  <c r="BN12" i="44"/>
  <c r="BM12" i="44"/>
  <c r="BL12" i="44"/>
  <c r="BK12" i="44"/>
  <c r="BJ12" i="44"/>
  <c r="BT11" i="44"/>
  <c r="BS11" i="44"/>
  <c r="BR11" i="44"/>
  <c r="BQ11" i="44"/>
  <c r="BP11" i="44"/>
  <c r="BO11" i="44"/>
  <c r="BN11" i="44"/>
  <c r="BM11" i="44"/>
  <c r="BL11" i="44"/>
  <c r="BK11" i="44"/>
  <c r="BJ11" i="44"/>
  <c r="BT10" i="44"/>
  <c r="BS10" i="44"/>
  <c r="BR10" i="44"/>
  <c r="BQ10" i="44"/>
  <c r="BP10" i="44"/>
  <c r="BO10" i="44"/>
  <c r="BN10" i="44"/>
  <c r="BM10" i="44"/>
  <c r="BL10" i="44"/>
  <c r="BK10" i="44"/>
  <c r="BJ10" i="44"/>
  <c r="BT9" i="44"/>
  <c r="BS9" i="44"/>
  <c r="BR9" i="44"/>
  <c r="BQ9" i="44"/>
  <c r="BP9" i="44"/>
  <c r="BO9" i="44"/>
  <c r="BN9" i="44"/>
  <c r="BM9" i="44"/>
  <c r="BL9" i="44"/>
  <c r="BK9" i="44"/>
  <c r="BJ9" i="44"/>
  <c r="BW8" i="44"/>
  <c r="BT8" i="44"/>
  <c r="BS8" i="44"/>
  <c r="BR8" i="44"/>
  <c r="BQ8" i="44"/>
  <c r="BP8" i="44"/>
  <c r="BO8" i="44"/>
  <c r="BN8" i="44"/>
  <c r="BM8" i="44"/>
  <c r="BL8" i="44"/>
  <c r="BK8" i="44"/>
  <c r="BJ8" i="44"/>
  <c r="BI8" i="44"/>
  <c r="BH8" i="44"/>
  <c r="BG8" i="44"/>
  <c r="BF8" i="44"/>
  <c r="BE8" i="44"/>
  <c r="BD8" i="44"/>
  <c r="BC8" i="44"/>
  <c r="BB8" i="44"/>
  <c r="BA8" i="44"/>
  <c r="AZ8" i="44"/>
  <c r="AY8" i="44"/>
  <c r="AX8" i="44"/>
  <c r="AW8" i="44"/>
  <c r="AV8" i="44"/>
  <c r="AU8" i="44"/>
  <c r="AT8" i="44"/>
  <c r="AS8" i="44"/>
  <c r="AR8" i="44"/>
  <c r="AQ8" i="44"/>
  <c r="AP8" i="44"/>
  <c r="AO8" i="44"/>
  <c r="AN8" i="44"/>
  <c r="AM8" i="44"/>
  <c r="AL8" i="44"/>
  <c r="AK8" i="44"/>
  <c r="AJ8" i="44"/>
  <c r="AI8" i="44"/>
  <c r="AH8" i="44"/>
  <c r="AG8" i="44"/>
  <c r="AF8" i="44"/>
  <c r="AE8" i="44"/>
  <c r="AD8" i="44"/>
  <c r="AC8" i="44"/>
  <c r="AB8" i="44"/>
  <c r="AA8" i="44"/>
  <c r="Z8" i="44"/>
  <c r="Y8" i="44"/>
  <c r="X8" i="44"/>
  <c r="W8" i="44"/>
  <c r="V8" i="44"/>
  <c r="U8" i="44"/>
  <c r="T8" i="44"/>
  <c r="S8" i="44"/>
  <c r="R8" i="44"/>
  <c r="Q8" i="44"/>
  <c r="P8" i="44"/>
  <c r="O8" i="44"/>
  <c r="N8" i="44"/>
  <c r="M8" i="44"/>
  <c r="L8" i="44"/>
  <c r="K8" i="44"/>
  <c r="J8" i="44"/>
  <c r="I8" i="44"/>
  <c r="H8" i="44"/>
  <c r="G8" i="44"/>
  <c r="F8" i="44"/>
  <c r="E8" i="44"/>
  <c r="D8" i="44"/>
  <c r="C8" i="44"/>
  <c r="BW7" i="44"/>
  <c r="BT7" i="44"/>
  <c r="BS7" i="44"/>
  <c r="BR7" i="44"/>
  <c r="BQ7" i="44"/>
  <c r="BP7" i="44"/>
  <c r="BO7" i="44"/>
  <c r="BN7" i="44"/>
  <c r="BM7" i="44"/>
  <c r="BL7" i="44"/>
  <c r="BK7" i="44"/>
  <c r="BJ7" i="44"/>
  <c r="BI7" i="44"/>
  <c r="BH7" i="44"/>
  <c r="BG7" i="44"/>
  <c r="BF7" i="44"/>
  <c r="BE7" i="44"/>
  <c r="BD7" i="44"/>
  <c r="BC7" i="44"/>
  <c r="BB7" i="44"/>
  <c r="BA7" i="44"/>
  <c r="AZ7" i="44"/>
  <c r="AY7" i="44"/>
  <c r="AX7" i="44"/>
  <c r="AW7" i="44"/>
  <c r="AV7" i="44"/>
  <c r="AU7" i="44"/>
  <c r="AT7" i="44"/>
  <c r="AS7" i="44"/>
  <c r="AR7" i="44"/>
  <c r="AQ7" i="44"/>
  <c r="AP7" i="44"/>
  <c r="AO7" i="44"/>
  <c r="AN7" i="44"/>
  <c r="AM7" i="44"/>
  <c r="AL7" i="44"/>
  <c r="AK7" i="44"/>
  <c r="AJ7" i="44"/>
  <c r="AI7" i="44"/>
  <c r="AH7" i="44"/>
  <c r="AG7" i="44"/>
  <c r="AF7" i="44"/>
  <c r="AE7" i="44"/>
  <c r="AD7" i="44"/>
  <c r="AC7" i="44"/>
  <c r="AB7" i="44"/>
  <c r="AA7" i="44"/>
  <c r="Z7" i="44"/>
  <c r="Y7" i="44"/>
  <c r="X7" i="44"/>
  <c r="W7" i="44"/>
  <c r="V7" i="44"/>
  <c r="U7" i="44"/>
  <c r="T7" i="44"/>
  <c r="S7" i="44"/>
  <c r="R7" i="44"/>
  <c r="Q7" i="44"/>
  <c r="P7" i="44"/>
  <c r="O7" i="44"/>
  <c r="N7" i="44"/>
  <c r="M7" i="44"/>
  <c r="L7" i="44"/>
  <c r="K7" i="44"/>
  <c r="J7" i="44"/>
  <c r="I7" i="44"/>
  <c r="H7" i="44"/>
  <c r="G7" i="44"/>
  <c r="F7" i="44"/>
  <c r="E7" i="44"/>
  <c r="D7" i="44"/>
  <c r="C7" i="44"/>
  <c r="AI67" i="12"/>
  <c r="AC67" i="12"/>
  <c r="AB67" i="12"/>
  <c r="AA67" i="12"/>
  <c r="Z67" i="12"/>
  <c r="Y67" i="12"/>
  <c r="X67" i="12"/>
  <c r="W67" i="12"/>
  <c r="V67" i="12"/>
  <c r="T67" i="12"/>
  <c r="R67" i="12"/>
  <c r="P67" i="12"/>
  <c r="N67" i="12"/>
  <c r="L67" i="12"/>
  <c r="J67" i="12"/>
  <c r="H67" i="12"/>
  <c r="F67" i="12"/>
  <c r="E67" i="12"/>
  <c r="D67" i="12"/>
  <c r="C67" i="12"/>
  <c r="BF66" i="12"/>
  <c r="BE66" i="12"/>
  <c r="BA66" i="12"/>
  <c r="AZ66" i="12"/>
  <c r="AY66" i="12"/>
  <c r="AX66" i="12"/>
  <c r="AW66" i="12"/>
  <c r="AV66" i="12"/>
  <c r="AU66" i="12"/>
  <c r="AT66" i="12"/>
  <c r="AS66" i="12"/>
  <c r="AR66" i="12"/>
  <c r="AQ66" i="12"/>
  <c r="BB66" i="12" s="1"/>
  <c r="BF65" i="12"/>
  <c r="BE65" i="12"/>
  <c r="AZ65" i="12"/>
  <c r="AY65" i="12"/>
  <c r="AX65" i="12"/>
  <c r="AW65" i="12"/>
  <c r="AV65" i="12"/>
  <c r="AU65" i="12"/>
  <c r="AT65" i="12"/>
  <c r="AS65" i="12"/>
  <c r="AR65" i="12"/>
  <c r="AQ65" i="12"/>
  <c r="BF64" i="12"/>
  <c r="BE64" i="12"/>
  <c r="BA64" i="12"/>
  <c r="AZ64" i="12"/>
  <c r="AY64" i="12"/>
  <c r="AX64" i="12"/>
  <c r="AW64" i="12"/>
  <c r="AV64" i="12"/>
  <c r="AU64" i="12"/>
  <c r="AT64" i="12"/>
  <c r="AS64" i="12"/>
  <c r="AR64" i="12"/>
  <c r="AQ64" i="12"/>
  <c r="BE63" i="12"/>
  <c r="BD63" i="12"/>
  <c r="AZ63" i="12"/>
  <c r="AR63" i="12"/>
  <c r="AP63" i="12"/>
  <c r="AO63" i="12"/>
  <c r="AN63" i="12"/>
  <c r="AM63" i="12"/>
  <c r="AX63" i="12" s="1"/>
  <c r="AL63" i="12"/>
  <c r="AW63" i="12" s="1"/>
  <c r="AK63" i="12"/>
  <c r="AJ63" i="12"/>
  <c r="AI63" i="12"/>
  <c r="AT63" i="12" s="1"/>
  <c r="AH63" i="12"/>
  <c r="Z70" i="13" s="1"/>
  <c r="Z14" i="13" s="1"/>
  <c r="AG63" i="12"/>
  <c r="AF63" i="12"/>
  <c r="AE63" i="12"/>
  <c r="AD63" i="12"/>
  <c r="BF62" i="12"/>
  <c r="BE62" i="12"/>
  <c r="AZ62" i="12"/>
  <c r="AY62" i="12"/>
  <c r="AX62" i="12"/>
  <c r="AW62" i="12"/>
  <c r="AV62" i="12"/>
  <c r="AU62" i="12"/>
  <c r="AT62" i="12"/>
  <c r="AS62" i="12"/>
  <c r="AR62" i="12"/>
  <c r="AQ62" i="12"/>
  <c r="BF61" i="12"/>
  <c r="BE61" i="12"/>
  <c r="BA61" i="12"/>
  <c r="AZ61" i="12"/>
  <c r="AY61" i="12"/>
  <c r="AX61" i="12"/>
  <c r="AW61" i="12"/>
  <c r="AV61" i="12"/>
  <c r="AU61" i="12"/>
  <c r="AT61" i="12"/>
  <c r="AS61" i="12"/>
  <c r="AR61" i="12"/>
  <c r="AQ61" i="12"/>
  <c r="BE60" i="12"/>
  <c r="BD60" i="12"/>
  <c r="AZ60" i="12"/>
  <c r="AR60" i="12"/>
  <c r="AP60" i="12"/>
  <c r="AO60" i="12"/>
  <c r="AN60" i="12"/>
  <c r="AM60" i="12"/>
  <c r="BF60" i="12" s="1"/>
  <c r="AL60" i="12"/>
  <c r="AW60" i="12" s="1"/>
  <c r="AK60" i="12"/>
  <c r="AJ60" i="12"/>
  <c r="AI60" i="12"/>
  <c r="AH60" i="12"/>
  <c r="Z67" i="13" s="1"/>
  <c r="Z13" i="13" s="1"/>
  <c r="AG60" i="12"/>
  <c r="AF60" i="12"/>
  <c r="AE60" i="12"/>
  <c r="AD60" i="12"/>
  <c r="BF59" i="12"/>
  <c r="BE59" i="12"/>
  <c r="AZ59" i="12"/>
  <c r="AY59" i="12"/>
  <c r="AX59" i="12"/>
  <c r="AW59" i="12"/>
  <c r="AV59" i="12"/>
  <c r="AU59" i="12"/>
  <c r="AT59" i="12"/>
  <c r="AS59" i="12"/>
  <c r="AR59" i="12"/>
  <c r="AQ59" i="12"/>
  <c r="BF58" i="12"/>
  <c r="BE58" i="12"/>
  <c r="BA58" i="12"/>
  <c r="AZ58" i="12"/>
  <c r="AY58" i="12"/>
  <c r="AX58" i="12"/>
  <c r="AW58" i="12"/>
  <c r="AV58" i="12"/>
  <c r="AU58" i="12"/>
  <c r="AT58" i="12"/>
  <c r="AS58" i="12"/>
  <c r="AR58" i="12"/>
  <c r="AQ58" i="12"/>
  <c r="BB58" i="12" s="1"/>
  <c r="BF57" i="12"/>
  <c r="BE57" i="12"/>
  <c r="AZ57" i="12"/>
  <c r="AY57" i="12"/>
  <c r="AX57" i="12"/>
  <c r="AW57" i="12"/>
  <c r="AV57" i="12"/>
  <c r="AU57" i="12"/>
  <c r="AT57" i="12"/>
  <c r="AS57" i="12"/>
  <c r="AR57" i="12"/>
  <c r="AQ57" i="12"/>
  <c r="BF56" i="12"/>
  <c r="BE56" i="12"/>
  <c r="BA56" i="12"/>
  <c r="AZ56" i="12"/>
  <c r="AY56" i="12"/>
  <c r="AX56" i="12"/>
  <c r="AW56" i="12"/>
  <c r="AV56" i="12"/>
  <c r="AU56" i="12"/>
  <c r="AT56" i="12"/>
  <c r="AS56" i="12"/>
  <c r="AR56" i="12"/>
  <c r="AQ56" i="12"/>
  <c r="BB56" i="12" s="1"/>
  <c r="BF55" i="12"/>
  <c r="BE55" i="12"/>
  <c r="AZ55" i="12"/>
  <c r="AY55" i="12"/>
  <c r="AX55" i="12"/>
  <c r="AW55" i="12"/>
  <c r="AV55" i="12"/>
  <c r="AU55" i="12"/>
  <c r="AT55" i="12"/>
  <c r="AS55" i="12"/>
  <c r="AR55" i="12"/>
  <c r="AQ55" i="12"/>
  <c r="BD54" i="12"/>
  <c r="AX54" i="12"/>
  <c r="AT54" i="12"/>
  <c r="AP54" i="12"/>
  <c r="AO54" i="12"/>
  <c r="AN54" i="12"/>
  <c r="AY54" i="12" s="1"/>
  <c r="AM54" i="12"/>
  <c r="AL54" i="12"/>
  <c r="AK54" i="12"/>
  <c r="AJ54" i="12"/>
  <c r="AU54" i="12" s="1"/>
  <c r="AI54" i="12"/>
  <c r="AH54" i="12"/>
  <c r="AG54" i="12"/>
  <c r="AF54" i="12"/>
  <c r="AE54" i="12"/>
  <c r="AD54" i="12"/>
  <c r="BF53" i="12"/>
  <c r="BE53" i="12"/>
  <c r="BA53" i="12"/>
  <c r="AZ53" i="12"/>
  <c r="AY53" i="12"/>
  <c r="AX53" i="12"/>
  <c r="AW53" i="12"/>
  <c r="AV53" i="12"/>
  <c r="AU53" i="12"/>
  <c r="AT53" i="12"/>
  <c r="AS53" i="12"/>
  <c r="AR53" i="12"/>
  <c r="AQ53" i="12"/>
  <c r="BB53" i="12" s="1"/>
  <c r="BF52" i="12"/>
  <c r="BE52" i="12"/>
  <c r="AZ52" i="12"/>
  <c r="AY52" i="12"/>
  <c r="AX52" i="12"/>
  <c r="AW52" i="12"/>
  <c r="AV52" i="12"/>
  <c r="AU52" i="12"/>
  <c r="AT52" i="12"/>
  <c r="AS52" i="12"/>
  <c r="AR52" i="12"/>
  <c r="AQ52" i="12"/>
  <c r="BF51" i="12"/>
  <c r="BE51" i="12"/>
  <c r="BA51" i="12"/>
  <c r="AZ51" i="12"/>
  <c r="AY51" i="12"/>
  <c r="AX51" i="12"/>
  <c r="AW51" i="12"/>
  <c r="AV51" i="12"/>
  <c r="AU51" i="12"/>
  <c r="AT51" i="12"/>
  <c r="AS51" i="12"/>
  <c r="AR51" i="12"/>
  <c r="AQ51" i="12"/>
  <c r="BB51" i="12" s="1"/>
  <c r="BF50" i="12"/>
  <c r="BE50" i="12"/>
  <c r="AZ50" i="12"/>
  <c r="AY50" i="12"/>
  <c r="AX50" i="12"/>
  <c r="AW50" i="12"/>
  <c r="AV50" i="12"/>
  <c r="AU50" i="12"/>
  <c r="AT50" i="12"/>
  <c r="AS50" i="12"/>
  <c r="AR50" i="12"/>
  <c r="AQ50" i="12"/>
  <c r="BF49" i="12"/>
  <c r="BE49" i="12"/>
  <c r="BA49" i="12"/>
  <c r="AZ49" i="12"/>
  <c r="AY49" i="12"/>
  <c r="AX49" i="12"/>
  <c r="AW49" i="12"/>
  <c r="AV49" i="12"/>
  <c r="AU49" i="12"/>
  <c r="AT49" i="12"/>
  <c r="AS49" i="12"/>
  <c r="AR49" i="12"/>
  <c r="AQ49" i="12"/>
  <c r="BB49" i="12" s="1"/>
  <c r="BF48" i="12"/>
  <c r="BE48" i="12"/>
  <c r="AZ48" i="12"/>
  <c r="AY48" i="12"/>
  <c r="AX48" i="12"/>
  <c r="AW48" i="12"/>
  <c r="AV48" i="12"/>
  <c r="AU48" i="12"/>
  <c r="AT48" i="12"/>
  <c r="AS48" i="12"/>
  <c r="AR48" i="12"/>
  <c r="AQ48" i="12"/>
  <c r="BF47" i="12"/>
  <c r="BE47" i="12"/>
  <c r="BA47" i="12"/>
  <c r="AZ47" i="12"/>
  <c r="AY47" i="12"/>
  <c r="AX47" i="12"/>
  <c r="AW47" i="12"/>
  <c r="AV47" i="12"/>
  <c r="AU47" i="12"/>
  <c r="AT47" i="12"/>
  <c r="AS47" i="12"/>
  <c r="AR47" i="12"/>
  <c r="AQ47" i="12"/>
  <c r="BE46" i="12"/>
  <c r="BD46" i="12"/>
  <c r="AZ46" i="12"/>
  <c r="AR46" i="12"/>
  <c r="AP46" i="12"/>
  <c r="AO46" i="12"/>
  <c r="AN46" i="12"/>
  <c r="AM46" i="12"/>
  <c r="BF46" i="12" s="1"/>
  <c r="AL46" i="12"/>
  <c r="AW46" i="12" s="1"/>
  <c r="AK46" i="12"/>
  <c r="AJ46" i="12"/>
  <c r="AI46" i="12"/>
  <c r="AH46" i="12"/>
  <c r="Z53" i="13" s="1"/>
  <c r="Z11" i="13" s="1"/>
  <c r="AG46" i="12"/>
  <c r="AF46" i="12"/>
  <c r="AE46" i="12"/>
  <c r="AD46" i="12"/>
  <c r="BF45" i="12"/>
  <c r="BE45" i="12"/>
  <c r="AZ45" i="12"/>
  <c r="AY45" i="12"/>
  <c r="AX45" i="12"/>
  <c r="AW45" i="12"/>
  <c r="AV45" i="12"/>
  <c r="AU45" i="12"/>
  <c r="AT45" i="12"/>
  <c r="AS45" i="12"/>
  <c r="AR45" i="12"/>
  <c r="AQ45" i="12"/>
  <c r="BF44" i="12"/>
  <c r="BE44" i="12"/>
  <c r="BA44" i="12"/>
  <c r="AZ44" i="12"/>
  <c r="AY44" i="12"/>
  <c r="AX44" i="12"/>
  <c r="AW44" i="12"/>
  <c r="AV44" i="12"/>
  <c r="AU44" i="12"/>
  <c r="AT44" i="12"/>
  <c r="AS44" i="12"/>
  <c r="AR44" i="12"/>
  <c r="AQ44" i="12"/>
  <c r="BB44" i="12" s="1"/>
  <c r="BF43" i="12"/>
  <c r="BE43" i="12"/>
  <c r="AZ43" i="12"/>
  <c r="AY43" i="12"/>
  <c r="AX43" i="12"/>
  <c r="AW43" i="12"/>
  <c r="AV43" i="12"/>
  <c r="AU43" i="12"/>
  <c r="AT43" i="12"/>
  <c r="AS43" i="12"/>
  <c r="AR43" i="12"/>
  <c r="AQ43" i="12"/>
  <c r="BF42" i="12"/>
  <c r="BE42" i="12"/>
  <c r="BA42" i="12"/>
  <c r="AZ42" i="12"/>
  <c r="AY42" i="12"/>
  <c r="AX42" i="12"/>
  <c r="AW42" i="12"/>
  <c r="AV42" i="12"/>
  <c r="AU42" i="12"/>
  <c r="AT42" i="12"/>
  <c r="AS42" i="12"/>
  <c r="AR42" i="12"/>
  <c r="AQ42" i="12"/>
  <c r="BE41" i="12"/>
  <c r="BD41" i="12"/>
  <c r="AZ41" i="12"/>
  <c r="AR41" i="12"/>
  <c r="AP41" i="12"/>
  <c r="AO41" i="12"/>
  <c r="AN41" i="12"/>
  <c r="AM41" i="12"/>
  <c r="BF41" i="12" s="1"/>
  <c r="AL41" i="12"/>
  <c r="AW41" i="12" s="1"/>
  <c r="AK41" i="12"/>
  <c r="AJ41" i="12"/>
  <c r="AI41" i="12"/>
  <c r="AH41" i="12"/>
  <c r="Z48" i="13" s="1"/>
  <c r="Z10" i="13" s="1"/>
  <c r="AG41" i="12"/>
  <c r="AF41" i="12"/>
  <c r="AE41" i="12"/>
  <c r="AD41" i="12"/>
  <c r="BF40" i="12"/>
  <c r="BE40" i="12"/>
  <c r="AZ40" i="12"/>
  <c r="AY40" i="12"/>
  <c r="AX40" i="12"/>
  <c r="AW40" i="12"/>
  <c r="AV40" i="12"/>
  <c r="AU40" i="12"/>
  <c r="AT40" i="12"/>
  <c r="AS40" i="12"/>
  <c r="AR40" i="12"/>
  <c r="AQ40" i="12"/>
  <c r="BF39" i="12"/>
  <c r="BE39" i="12"/>
  <c r="BA39" i="12"/>
  <c r="AZ39" i="12"/>
  <c r="AY39" i="12"/>
  <c r="AX39" i="12"/>
  <c r="AW39" i="12"/>
  <c r="AV39" i="12"/>
  <c r="AU39" i="12"/>
  <c r="AT39" i="12"/>
  <c r="AS39" i="12"/>
  <c r="AR39" i="12"/>
  <c r="AQ39" i="12"/>
  <c r="BB39" i="12" s="1"/>
  <c r="BF38" i="12"/>
  <c r="BE38" i="12"/>
  <c r="AZ38" i="12"/>
  <c r="AY38" i="12"/>
  <c r="AX38" i="12"/>
  <c r="AW38" i="12"/>
  <c r="AV38" i="12"/>
  <c r="AU38" i="12"/>
  <c r="AT38" i="12"/>
  <c r="AS38" i="12"/>
  <c r="AR38" i="12"/>
  <c r="AQ38" i="12"/>
  <c r="BF37" i="12"/>
  <c r="BE37" i="12"/>
  <c r="BA37" i="12"/>
  <c r="AZ37" i="12"/>
  <c r="AY37" i="12"/>
  <c r="AX37" i="12"/>
  <c r="AW37" i="12"/>
  <c r="AV37" i="12"/>
  <c r="AU37" i="12"/>
  <c r="AT37" i="12"/>
  <c r="AS37" i="12"/>
  <c r="AR37" i="12"/>
  <c r="AQ37" i="12"/>
  <c r="BB37" i="12" s="1"/>
  <c r="BF36" i="12"/>
  <c r="BE36" i="12"/>
  <c r="AZ36" i="12"/>
  <c r="AY36" i="12"/>
  <c r="AX36" i="12"/>
  <c r="AW36" i="12"/>
  <c r="AV36" i="12"/>
  <c r="AU36" i="12"/>
  <c r="AT36" i="12"/>
  <c r="AS36" i="12"/>
  <c r="AR36" i="12"/>
  <c r="AQ36" i="12"/>
  <c r="BF35" i="12"/>
  <c r="BE35" i="12"/>
  <c r="BA35" i="12"/>
  <c r="AZ35" i="12"/>
  <c r="AY35" i="12"/>
  <c r="AX35" i="12"/>
  <c r="AW35" i="12"/>
  <c r="AV35" i="12"/>
  <c r="AU35" i="12"/>
  <c r="AT35" i="12"/>
  <c r="AS35" i="12"/>
  <c r="AR35" i="12"/>
  <c r="AQ35" i="12"/>
  <c r="BE34" i="12"/>
  <c r="BD34" i="12"/>
  <c r="AR34" i="12"/>
  <c r="AP34" i="12"/>
  <c r="AO34" i="12"/>
  <c r="AN34" i="12"/>
  <c r="AM34" i="12"/>
  <c r="BF34" i="12" s="1"/>
  <c r="AL34" i="12"/>
  <c r="AW34" i="12" s="1"/>
  <c r="AK34" i="12"/>
  <c r="AJ34" i="12"/>
  <c r="AI34" i="12"/>
  <c r="AH34" i="12"/>
  <c r="Z41" i="13" s="1"/>
  <c r="Z9" i="13" s="1"/>
  <c r="AG34" i="12"/>
  <c r="AF34" i="12"/>
  <c r="AE34" i="12"/>
  <c r="AD34" i="12"/>
  <c r="BF33" i="12"/>
  <c r="BE33" i="12"/>
  <c r="AZ33" i="12"/>
  <c r="AY33" i="12"/>
  <c r="AX33" i="12"/>
  <c r="AW33" i="12"/>
  <c r="AV33" i="12"/>
  <c r="AU33" i="12"/>
  <c r="AT33" i="12"/>
  <c r="AS33" i="12"/>
  <c r="AR33" i="12"/>
  <c r="AQ33" i="12"/>
  <c r="BF32" i="12"/>
  <c r="BE32" i="12"/>
  <c r="BA32" i="12"/>
  <c r="AZ32" i="12"/>
  <c r="AY32" i="12"/>
  <c r="AX32" i="12"/>
  <c r="AW32" i="12"/>
  <c r="AV32" i="12"/>
  <c r="AU32" i="12"/>
  <c r="AT32" i="12"/>
  <c r="AS32" i="12"/>
  <c r="AR32" i="12"/>
  <c r="AQ32" i="12"/>
  <c r="BB32" i="12" s="1"/>
  <c r="BF31" i="12"/>
  <c r="BE31" i="12"/>
  <c r="AZ31" i="12"/>
  <c r="AY31" i="12"/>
  <c r="AX31" i="12"/>
  <c r="AW31" i="12"/>
  <c r="AV31" i="12"/>
  <c r="AU31" i="12"/>
  <c r="AT31" i="12"/>
  <c r="AS31" i="12"/>
  <c r="AR31" i="12"/>
  <c r="AQ31" i="12"/>
  <c r="BF30" i="12"/>
  <c r="BE30" i="12"/>
  <c r="BA30" i="12"/>
  <c r="AZ30" i="12"/>
  <c r="AY30" i="12"/>
  <c r="AX30" i="12"/>
  <c r="AW30" i="12"/>
  <c r="AV30" i="12"/>
  <c r="AU30" i="12"/>
  <c r="AT30" i="12"/>
  <c r="AS30" i="12"/>
  <c r="AR30" i="12"/>
  <c r="AQ30" i="12"/>
  <c r="BB30" i="12" s="1"/>
  <c r="BF29" i="12"/>
  <c r="BE29" i="12"/>
  <c r="AZ29" i="12"/>
  <c r="AY29" i="12"/>
  <c r="AX29" i="12"/>
  <c r="AW29" i="12"/>
  <c r="AV29" i="12"/>
  <c r="AU29" i="12"/>
  <c r="AT29" i="12"/>
  <c r="AS29" i="12"/>
  <c r="AR29" i="12"/>
  <c r="AQ29" i="12"/>
  <c r="BD28" i="12"/>
  <c r="AP28" i="12"/>
  <c r="AO28" i="12"/>
  <c r="AN28" i="12"/>
  <c r="AY28" i="12" s="1"/>
  <c r="AM28" i="12"/>
  <c r="AL28" i="12"/>
  <c r="AX28" i="12" s="1"/>
  <c r="AK28" i="12"/>
  <c r="AJ28" i="12"/>
  <c r="AU28" i="12" s="1"/>
  <c r="AI28" i="12"/>
  <c r="AH28" i="12"/>
  <c r="AT28" i="12" s="1"/>
  <c r="AG28" i="12"/>
  <c r="AF28" i="12"/>
  <c r="AE28" i="12"/>
  <c r="AD28" i="12"/>
  <c r="BF27" i="12"/>
  <c r="BE27" i="12"/>
  <c r="BA27" i="12"/>
  <c r="AZ27" i="12"/>
  <c r="AY27" i="12"/>
  <c r="AX27" i="12"/>
  <c r="AW27" i="12"/>
  <c r="AV27" i="12"/>
  <c r="AU27" i="12"/>
  <c r="AT27" i="12"/>
  <c r="AS27" i="12"/>
  <c r="AR27" i="12"/>
  <c r="AQ27" i="12"/>
  <c r="BB27" i="12" s="1"/>
  <c r="BF26" i="12"/>
  <c r="BE26" i="12"/>
  <c r="AZ26" i="12"/>
  <c r="AY26" i="12"/>
  <c r="AX26" i="12"/>
  <c r="AW26" i="12"/>
  <c r="AV26" i="12"/>
  <c r="AU26" i="12"/>
  <c r="AT26" i="12"/>
  <c r="AS26" i="12"/>
  <c r="AR26" i="12"/>
  <c r="AQ26" i="12"/>
  <c r="BF25" i="12"/>
  <c r="BE25" i="12"/>
  <c r="BA25" i="12"/>
  <c r="AZ25" i="12"/>
  <c r="AY25" i="12"/>
  <c r="AX25" i="12"/>
  <c r="AW25" i="12"/>
  <c r="AV25" i="12"/>
  <c r="AU25" i="12"/>
  <c r="AT25" i="12"/>
  <c r="AS25" i="12"/>
  <c r="AR25" i="12"/>
  <c r="AQ25" i="12"/>
  <c r="BB25" i="12" s="1"/>
  <c r="BF24" i="12"/>
  <c r="BE24" i="12"/>
  <c r="AZ24" i="12"/>
  <c r="AY24" i="12"/>
  <c r="AX24" i="12"/>
  <c r="AW24" i="12"/>
  <c r="AV24" i="12"/>
  <c r="AU24" i="12"/>
  <c r="AT24" i="12"/>
  <c r="AS24" i="12"/>
  <c r="AR24" i="12"/>
  <c r="AQ24" i="12"/>
  <c r="BF23" i="12"/>
  <c r="BE23" i="12"/>
  <c r="BA23" i="12"/>
  <c r="AZ23" i="12"/>
  <c r="AY23" i="12"/>
  <c r="AX23" i="12"/>
  <c r="AW23" i="12"/>
  <c r="AV23" i="12"/>
  <c r="AU23" i="12"/>
  <c r="AT23" i="12"/>
  <c r="AS23" i="12"/>
  <c r="AR23" i="12"/>
  <c r="AQ23" i="12"/>
  <c r="AQ22" i="12" s="1"/>
  <c r="BE22" i="12"/>
  <c r="BD22" i="12"/>
  <c r="AR22" i="12"/>
  <c r="AP22" i="12"/>
  <c r="AO22" i="12"/>
  <c r="AN22" i="12"/>
  <c r="AM22" i="12"/>
  <c r="BF22" i="12" s="1"/>
  <c r="AL22" i="12"/>
  <c r="AW22" i="12" s="1"/>
  <c r="AK22" i="12"/>
  <c r="AJ22" i="12"/>
  <c r="AI22" i="12"/>
  <c r="AH22" i="12"/>
  <c r="Z29" i="13" s="1"/>
  <c r="Z7" i="13" s="1"/>
  <c r="AG22" i="12"/>
  <c r="AF22" i="12"/>
  <c r="AE22" i="12"/>
  <c r="AD22" i="12"/>
  <c r="BF21" i="12"/>
  <c r="BE21" i="12"/>
  <c r="AZ21" i="12"/>
  <c r="AY21" i="12"/>
  <c r="AX21" i="12"/>
  <c r="AW21" i="12"/>
  <c r="AV21" i="12"/>
  <c r="AU21" i="12"/>
  <c r="AT21" i="12"/>
  <c r="AS21" i="12"/>
  <c r="AR21" i="12"/>
  <c r="AQ21" i="12"/>
  <c r="BF20" i="12"/>
  <c r="BE20" i="12"/>
  <c r="BA20" i="12"/>
  <c r="AZ20" i="12"/>
  <c r="AY20" i="12"/>
  <c r="AX20" i="12"/>
  <c r="AW20" i="12"/>
  <c r="AV20" i="12"/>
  <c r="AU20" i="12"/>
  <c r="AT20" i="12"/>
  <c r="AS20" i="12"/>
  <c r="AR20" i="12"/>
  <c r="AQ20" i="12"/>
  <c r="BB20" i="12" s="1"/>
  <c r="BF19" i="12"/>
  <c r="BE19" i="12"/>
  <c r="AZ19" i="12"/>
  <c r="AY19" i="12"/>
  <c r="AX19" i="12"/>
  <c r="AW19" i="12"/>
  <c r="AV19" i="12"/>
  <c r="AU19" i="12"/>
  <c r="AT19" i="12"/>
  <c r="AS19" i="12"/>
  <c r="AR19" i="12"/>
  <c r="AQ19" i="12"/>
  <c r="BD18" i="12"/>
  <c r="AP18" i="12"/>
  <c r="AO18" i="12"/>
  <c r="AN18" i="12"/>
  <c r="AY18" i="12" s="1"/>
  <c r="AM18" i="12"/>
  <c r="AL18" i="12"/>
  <c r="AK18" i="12"/>
  <c r="AJ18" i="12"/>
  <c r="AU18" i="12" s="1"/>
  <c r="AI18" i="12"/>
  <c r="AH18" i="12"/>
  <c r="AG18" i="12"/>
  <c r="AF18" i="12"/>
  <c r="AE18" i="12"/>
  <c r="AD18" i="12"/>
  <c r="BF17" i="12"/>
  <c r="BE17" i="12"/>
  <c r="BA17" i="12"/>
  <c r="AZ17" i="12"/>
  <c r="AY17" i="12"/>
  <c r="AX17" i="12"/>
  <c r="AW17" i="12"/>
  <c r="AV17" i="12"/>
  <c r="AU17" i="12"/>
  <c r="AT17" i="12"/>
  <c r="AS17" i="12"/>
  <c r="AR17" i="12"/>
  <c r="AQ17" i="12"/>
  <c r="BB17" i="12" s="1"/>
  <c r="BF16" i="12"/>
  <c r="BE16" i="12"/>
  <c r="AZ16" i="12"/>
  <c r="AY16" i="12"/>
  <c r="AX16" i="12"/>
  <c r="AW16" i="12"/>
  <c r="AV16" i="12"/>
  <c r="AU16" i="12"/>
  <c r="AT16" i="12"/>
  <c r="AS16" i="12"/>
  <c r="AR16" i="12"/>
  <c r="AQ16" i="12"/>
  <c r="BF15" i="12"/>
  <c r="BE15" i="12"/>
  <c r="BA15" i="12"/>
  <c r="AZ15" i="12"/>
  <c r="AY15" i="12"/>
  <c r="AX15" i="12"/>
  <c r="AW15" i="12"/>
  <c r="AV15" i="12"/>
  <c r="AU15" i="12"/>
  <c r="AT15" i="12"/>
  <c r="AS15" i="12"/>
  <c r="AR15" i="12"/>
  <c r="AQ15" i="12"/>
  <c r="BB15" i="12" s="1"/>
  <c r="BF14" i="12"/>
  <c r="BE14" i="12"/>
  <c r="AZ14" i="12"/>
  <c r="AY14" i="12"/>
  <c r="AX14" i="12"/>
  <c r="AW14" i="12"/>
  <c r="AV14" i="12"/>
  <c r="AU14" i="12"/>
  <c r="AT14" i="12"/>
  <c r="AS14" i="12"/>
  <c r="AR14" i="12"/>
  <c r="AQ14" i="12"/>
  <c r="BF13" i="12"/>
  <c r="BE13" i="12"/>
  <c r="BA13" i="12"/>
  <c r="AZ13" i="12"/>
  <c r="AY13" i="12"/>
  <c r="AX13" i="12"/>
  <c r="AW13" i="12"/>
  <c r="AV13" i="12"/>
  <c r="AU13" i="12"/>
  <c r="AT13" i="12"/>
  <c r="AS13" i="12"/>
  <c r="AR13" i="12"/>
  <c r="AQ13" i="12"/>
  <c r="BB13" i="12" s="1"/>
  <c r="BF12" i="12"/>
  <c r="BE12" i="12"/>
  <c r="AZ12" i="12"/>
  <c r="AY12" i="12"/>
  <c r="AX12" i="12"/>
  <c r="AW12" i="12"/>
  <c r="AV12" i="12"/>
  <c r="AU12" i="12"/>
  <c r="AT12" i="12"/>
  <c r="AS12" i="12"/>
  <c r="AR12" i="12"/>
  <c r="AQ12" i="12"/>
  <c r="BB12" i="12" s="1"/>
  <c r="BF11" i="12"/>
  <c r="BE11" i="12"/>
  <c r="AZ11" i="12"/>
  <c r="AY11" i="12"/>
  <c r="AX11" i="12"/>
  <c r="AW11" i="12"/>
  <c r="AV11" i="12"/>
  <c r="AU11" i="12"/>
  <c r="AT11" i="12"/>
  <c r="AS11" i="12"/>
  <c r="AR11" i="12"/>
  <c r="AQ11" i="12"/>
  <c r="BB11" i="12" s="1"/>
  <c r="BF10" i="12"/>
  <c r="BE10" i="12"/>
  <c r="BA10" i="12"/>
  <c r="AZ10" i="12"/>
  <c r="AY10" i="12"/>
  <c r="AX10" i="12"/>
  <c r="AW10" i="12"/>
  <c r="AV10" i="12"/>
  <c r="AU10" i="12"/>
  <c r="AT10" i="12"/>
  <c r="AS10" i="12"/>
  <c r="AR10" i="12"/>
  <c r="AQ10" i="12"/>
  <c r="BB10" i="12" s="1"/>
  <c r="BF9" i="12"/>
  <c r="BE9" i="12"/>
  <c r="BA9" i="12"/>
  <c r="AZ9" i="12"/>
  <c r="AY9" i="12"/>
  <c r="AX9" i="12"/>
  <c r="AW9" i="12"/>
  <c r="AV9" i="12"/>
  <c r="AU9" i="12"/>
  <c r="AT9" i="12"/>
  <c r="AS9" i="12"/>
  <c r="AR9" i="12"/>
  <c r="AQ9" i="12"/>
  <c r="BB9" i="12" s="1"/>
  <c r="BI8" i="12"/>
  <c r="BF8" i="12"/>
  <c r="BD8" i="12"/>
  <c r="BD67" i="12" s="1"/>
  <c r="AW8" i="12"/>
  <c r="AP8" i="12"/>
  <c r="AO8" i="12"/>
  <c r="AN8" i="12"/>
  <c r="AN67" i="12" s="1"/>
  <c r="AM8" i="12"/>
  <c r="AL8" i="12"/>
  <c r="AK8" i="12"/>
  <c r="AJ8" i="12"/>
  <c r="AJ67" i="12" s="1"/>
  <c r="AI8" i="12"/>
  <c r="AH8" i="12"/>
  <c r="Z15" i="13" s="1"/>
  <c r="Z5" i="13" s="1"/>
  <c r="AG8" i="12"/>
  <c r="AG67" i="12" s="1"/>
  <c r="AF8" i="12"/>
  <c r="AF67" i="12" s="1"/>
  <c r="AE8" i="12"/>
  <c r="AE67" i="12" s="1"/>
  <c r="AD8" i="12"/>
  <c r="AD67" i="12" s="1"/>
  <c r="BI7" i="12"/>
  <c r="BD7" i="12"/>
  <c r="AN7" i="12"/>
  <c r="AM7" i="12"/>
  <c r="AL7" i="12"/>
  <c r="AJ7" i="12"/>
  <c r="AG7" i="12"/>
  <c r="AF7" i="12"/>
  <c r="BI2" i="12"/>
  <c r="AD73" i="1"/>
  <c r="X73" i="1"/>
  <c r="U73" i="1"/>
  <c r="R73" i="1"/>
  <c r="F73" i="1"/>
  <c r="P73" i="1"/>
  <c r="AD72" i="1"/>
  <c r="X72" i="1"/>
  <c r="U72" i="1"/>
  <c r="R72" i="1"/>
  <c r="AK72" i="1"/>
  <c r="H72" i="13" s="1"/>
  <c r="F72" i="1"/>
  <c r="F14" i="1" s="1"/>
  <c r="AB72" i="1"/>
  <c r="AD71" i="1"/>
  <c r="AD14" i="1" s="1"/>
  <c r="X71" i="1"/>
  <c r="U71" i="1"/>
  <c r="R71" i="1"/>
  <c r="F71" i="1"/>
  <c r="G71" i="1"/>
  <c r="C71" i="13" s="1"/>
  <c r="O71" i="13" s="1"/>
  <c r="AD69" i="1"/>
  <c r="U69" i="1"/>
  <c r="R69" i="1"/>
  <c r="L69" i="1"/>
  <c r="F69" i="1"/>
  <c r="AD68" i="1"/>
  <c r="X68" i="1"/>
  <c r="U68" i="1"/>
  <c r="R68" i="1"/>
  <c r="L68" i="1"/>
  <c r="F68" i="1"/>
  <c r="AD66" i="1"/>
  <c r="U66" i="1"/>
  <c r="R66" i="1"/>
  <c r="L66" i="1"/>
  <c r="F66" i="1"/>
  <c r="AK66" i="1"/>
  <c r="H66" i="13" s="1"/>
  <c r="AD65" i="1"/>
  <c r="X65" i="1"/>
  <c r="U65" i="1"/>
  <c r="R65" i="1"/>
  <c r="L65" i="1"/>
  <c r="F65" i="1"/>
  <c r="V65" i="1"/>
  <c r="AK65" i="1"/>
  <c r="H65" i="13" s="1"/>
  <c r="AD64" i="1"/>
  <c r="U64" i="1"/>
  <c r="R64" i="1"/>
  <c r="L64" i="1"/>
  <c r="F64" i="1"/>
  <c r="AK64" i="1"/>
  <c r="H64" i="13" s="1"/>
  <c r="AD63" i="1"/>
  <c r="X63" i="1"/>
  <c r="U63" i="1"/>
  <c r="R63" i="1"/>
  <c r="L63" i="1"/>
  <c r="F63" i="1"/>
  <c r="AD62" i="1"/>
  <c r="U62" i="1"/>
  <c r="R62" i="1"/>
  <c r="P62" i="1"/>
  <c r="L62" i="1"/>
  <c r="F62" i="1"/>
  <c r="AB62" i="1"/>
  <c r="AD60" i="1"/>
  <c r="X60" i="1"/>
  <c r="U60" i="1"/>
  <c r="R60" i="1"/>
  <c r="L60" i="1"/>
  <c r="AK60" i="1"/>
  <c r="H60" i="13" s="1"/>
  <c r="F60" i="1"/>
  <c r="AD59" i="1"/>
  <c r="U59" i="1"/>
  <c r="R59" i="1"/>
  <c r="L59" i="1"/>
  <c r="F59" i="1"/>
  <c r="AD58" i="1"/>
  <c r="AB58" i="1"/>
  <c r="X58" i="1"/>
  <c r="U58" i="1"/>
  <c r="R58" i="1"/>
  <c r="P58" i="1"/>
  <c r="L58" i="1"/>
  <c r="F58" i="1"/>
  <c r="AK58" i="1"/>
  <c r="H58" i="13" s="1"/>
  <c r="AD57" i="1"/>
  <c r="U57" i="1"/>
  <c r="R57" i="1"/>
  <c r="L57" i="1"/>
  <c r="F57" i="1"/>
  <c r="AD56" i="1"/>
  <c r="X56" i="1"/>
  <c r="U56" i="1"/>
  <c r="R56" i="1"/>
  <c r="L56" i="1"/>
  <c r="AK56" i="1"/>
  <c r="H56" i="13" s="1"/>
  <c r="F56" i="1"/>
  <c r="AD55" i="1"/>
  <c r="U55" i="1"/>
  <c r="R55" i="1"/>
  <c r="L55" i="1"/>
  <c r="F55" i="1"/>
  <c r="AK55" i="1"/>
  <c r="H55" i="13" s="1"/>
  <c r="AD54" i="1"/>
  <c r="X54" i="1"/>
  <c r="U54" i="1"/>
  <c r="R54" i="1"/>
  <c r="L54" i="1"/>
  <c r="F54" i="1"/>
  <c r="AD52" i="1"/>
  <c r="U52" i="1"/>
  <c r="R52" i="1"/>
  <c r="AK52" i="1"/>
  <c r="H52" i="13" s="1"/>
  <c r="F52" i="1"/>
  <c r="V52" i="1"/>
  <c r="AD51" i="1"/>
  <c r="X51" i="1"/>
  <c r="U51" i="1"/>
  <c r="R51" i="1"/>
  <c r="L51" i="1"/>
  <c r="F51" i="1"/>
  <c r="AD50" i="1"/>
  <c r="U50" i="1"/>
  <c r="R50" i="1"/>
  <c r="AK50" i="1"/>
  <c r="H50" i="13" s="1"/>
  <c r="F50" i="1"/>
  <c r="V50" i="1"/>
  <c r="AD49" i="1"/>
  <c r="X49" i="1"/>
  <c r="U49" i="1"/>
  <c r="R49" i="1"/>
  <c r="L49" i="1"/>
  <c r="F49" i="1"/>
  <c r="AD47" i="1"/>
  <c r="U47" i="1"/>
  <c r="R47" i="1"/>
  <c r="F47" i="1"/>
  <c r="AK47" i="1"/>
  <c r="H47" i="13" s="1"/>
  <c r="AD46" i="1"/>
  <c r="X46" i="1"/>
  <c r="U46" i="1"/>
  <c r="R46" i="1"/>
  <c r="L46" i="1"/>
  <c r="F46" i="1"/>
  <c r="AD45" i="1"/>
  <c r="U45" i="1"/>
  <c r="R45" i="1"/>
  <c r="AK45" i="1"/>
  <c r="H45" i="13" s="1"/>
  <c r="F45" i="1"/>
  <c r="AD44" i="1"/>
  <c r="X44" i="1"/>
  <c r="U44" i="1"/>
  <c r="R44" i="1"/>
  <c r="L44" i="1"/>
  <c r="F44" i="1"/>
  <c r="AB44" i="1"/>
  <c r="AK44" i="1"/>
  <c r="H44" i="13" s="1"/>
  <c r="AD43" i="1"/>
  <c r="X43" i="1"/>
  <c r="U43" i="1"/>
  <c r="V43" i="1" s="1"/>
  <c r="R43" i="1"/>
  <c r="F43" i="1"/>
  <c r="AB43" i="1"/>
  <c r="AK43" i="1"/>
  <c r="H43" i="13" s="1"/>
  <c r="AD42" i="1"/>
  <c r="U42" i="1"/>
  <c r="L42" i="1"/>
  <c r="F42" i="1"/>
  <c r="G42" i="1"/>
  <c r="C42" i="13" s="1"/>
  <c r="O42" i="13" s="1"/>
  <c r="AD40" i="1"/>
  <c r="X40" i="1"/>
  <c r="U40" i="1"/>
  <c r="L40" i="1"/>
  <c r="F40" i="1"/>
  <c r="P40" i="1"/>
  <c r="AK40" i="1"/>
  <c r="H40" i="13" s="1"/>
  <c r="AD39" i="1"/>
  <c r="X39" i="1"/>
  <c r="U39" i="1"/>
  <c r="R39" i="1"/>
  <c r="L39" i="1"/>
  <c r="F39" i="1"/>
  <c r="AD38" i="1"/>
  <c r="X38" i="1"/>
  <c r="U38" i="1"/>
  <c r="R38" i="1"/>
  <c r="F38" i="1"/>
  <c r="AK38" i="1"/>
  <c r="H38" i="13" s="1"/>
  <c r="AD37" i="1"/>
  <c r="U37" i="1"/>
  <c r="R37" i="1"/>
  <c r="L37" i="1"/>
  <c r="F37" i="1"/>
  <c r="V37" i="1"/>
  <c r="AD36" i="1"/>
  <c r="X36" i="1"/>
  <c r="U36" i="1"/>
  <c r="L36" i="1"/>
  <c r="F36" i="1"/>
  <c r="AB36" i="1"/>
  <c r="AD34" i="1"/>
  <c r="X34" i="1"/>
  <c r="U34" i="1"/>
  <c r="R34" i="1"/>
  <c r="L34" i="1"/>
  <c r="F34" i="1"/>
  <c r="AD33" i="1"/>
  <c r="X33" i="1"/>
  <c r="U33" i="1"/>
  <c r="R33" i="1"/>
  <c r="F33" i="1"/>
  <c r="AD32" i="1"/>
  <c r="U32" i="1"/>
  <c r="R32" i="1"/>
  <c r="L32" i="1"/>
  <c r="F32" i="1"/>
  <c r="AK32" i="1"/>
  <c r="H32" i="13" s="1"/>
  <c r="AD31" i="1"/>
  <c r="X31" i="1"/>
  <c r="U31" i="1"/>
  <c r="L31" i="1"/>
  <c r="F31" i="1"/>
  <c r="AD30" i="1"/>
  <c r="X30" i="1"/>
  <c r="U30" i="1"/>
  <c r="R30" i="1"/>
  <c r="L30" i="1"/>
  <c r="F30" i="1"/>
  <c r="AD28" i="1"/>
  <c r="X28" i="1"/>
  <c r="U28" i="1"/>
  <c r="R28" i="1"/>
  <c r="F28" i="1"/>
  <c r="AD27" i="1"/>
  <c r="U27" i="1"/>
  <c r="R27" i="1"/>
  <c r="L27" i="1"/>
  <c r="F27" i="1"/>
  <c r="AK27" i="1"/>
  <c r="H27" i="13" s="1"/>
  <c r="AD26" i="1"/>
  <c r="X26" i="1"/>
  <c r="X6" i="1" s="1"/>
  <c r="U26" i="1"/>
  <c r="L26" i="1"/>
  <c r="F26" i="1"/>
  <c r="U24" i="1"/>
  <c r="G24" i="1"/>
  <c r="C24" i="13" s="1"/>
  <c r="U23" i="1"/>
  <c r="G23" i="1"/>
  <c r="C23" i="13" s="1"/>
  <c r="U22" i="1"/>
  <c r="G22" i="1"/>
  <c r="C22" i="13" s="1"/>
  <c r="U21" i="1"/>
  <c r="G21" i="1"/>
  <c r="C21" i="13" s="1"/>
  <c r="U20" i="1"/>
  <c r="G20" i="1"/>
  <c r="C20" i="13" s="1"/>
  <c r="U19" i="1"/>
  <c r="G19" i="1"/>
  <c r="C19" i="13" s="1"/>
  <c r="U18" i="1"/>
  <c r="G18" i="1"/>
  <c r="C18" i="13" s="1"/>
  <c r="U17" i="1"/>
  <c r="U16" i="1"/>
  <c r="G16" i="1"/>
  <c r="AD5" i="1"/>
  <c r="J14" i="1"/>
  <c r="E14" i="1"/>
  <c r="D14" i="1"/>
  <c r="J13" i="1"/>
  <c r="D13" i="1"/>
  <c r="J12" i="1"/>
  <c r="E12" i="1"/>
  <c r="D12" i="1"/>
  <c r="J11" i="1"/>
  <c r="E11" i="1"/>
  <c r="D11" i="1"/>
  <c r="J10" i="1"/>
  <c r="E10" i="1"/>
  <c r="D10" i="1"/>
  <c r="J9" i="1"/>
  <c r="D9" i="1"/>
  <c r="J8" i="1"/>
  <c r="E8" i="1"/>
  <c r="D8" i="1"/>
  <c r="J7" i="1"/>
  <c r="E7" i="1"/>
  <c r="D7" i="1"/>
  <c r="J6" i="1"/>
  <c r="D6" i="1"/>
  <c r="L5" i="1"/>
  <c r="J5" i="1"/>
  <c r="F5" i="1"/>
  <c r="D5" i="1"/>
  <c r="D4" i="1"/>
  <c r="L1" i="13"/>
  <c r="AW79" i="26"/>
  <c r="AX79" i="26" s="1"/>
  <c r="AY79" i="26" s="1"/>
  <c r="AZ79" i="26" s="1"/>
  <c r="BA79" i="26" s="1"/>
  <c r="AV79" i="26"/>
  <c r="AV43" i="26" s="1"/>
  <c r="V43" i="15" s="1"/>
  <c r="AU79" i="26"/>
  <c r="AT79" i="26"/>
  <c r="AS79" i="26"/>
  <c r="AM74" i="26"/>
  <c r="AL74" i="26"/>
  <c r="AK74" i="26"/>
  <c r="AJ74" i="26"/>
  <c r="AT74" i="26" s="1"/>
  <c r="D74" i="26" s="1"/>
  <c r="AI74" i="26"/>
  <c r="BH73" i="26"/>
  <c r="BC73" i="26"/>
  <c r="BO73" i="26" s="1"/>
  <c r="AT73" i="26"/>
  <c r="J73" i="15" s="1"/>
  <c r="AC73" i="26"/>
  <c r="AA73" i="15" s="1"/>
  <c r="AB73" i="26"/>
  <c r="U73" i="15" s="1"/>
  <c r="AA73" i="26"/>
  <c r="O73" i="15" s="1"/>
  <c r="Z73" i="26"/>
  <c r="I73" i="15" s="1"/>
  <c r="Y73" i="26"/>
  <c r="C73" i="15" s="1"/>
  <c r="BH72" i="26"/>
  <c r="BT72" i="26" s="1"/>
  <c r="BC72" i="26"/>
  <c r="BO72" i="26" s="1"/>
  <c r="AT72" i="26"/>
  <c r="J72" i="15" s="1"/>
  <c r="AC72" i="26"/>
  <c r="AA72" i="15" s="1"/>
  <c r="AB72" i="26"/>
  <c r="U72" i="15" s="1"/>
  <c r="AA72" i="26"/>
  <c r="O72" i="15" s="1"/>
  <c r="Z72" i="26"/>
  <c r="I72" i="15" s="1"/>
  <c r="Y72" i="26"/>
  <c r="C72" i="15" s="1"/>
  <c r="BH71" i="26"/>
  <c r="BT71" i="26" s="1"/>
  <c r="BC71" i="26"/>
  <c r="BO71" i="26" s="1"/>
  <c r="BO70" i="26" s="1"/>
  <c r="AT71" i="26"/>
  <c r="J71" i="15" s="1"/>
  <c r="AC71" i="26"/>
  <c r="AA71" i="15" s="1"/>
  <c r="AB71" i="26"/>
  <c r="U71" i="15" s="1"/>
  <c r="AA71" i="26"/>
  <c r="O71" i="15" s="1"/>
  <c r="Z71" i="26"/>
  <c r="I71" i="15" s="1"/>
  <c r="Y71" i="26"/>
  <c r="C71" i="15" s="1"/>
  <c r="BZ69" i="26"/>
  <c r="F69" i="15" s="1"/>
  <c r="BH69" i="26"/>
  <c r="BT69" i="26" s="1"/>
  <c r="BC69" i="26"/>
  <c r="BO69" i="26" s="1"/>
  <c r="AC69" i="26"/>
  <c r="AA69" i="15" s="1"/>
  <c r="AB69" i="26"/>
  <c r="U69" i="15" s="1"/>
  <c r="AA69" i="26"/>
  <c r="O69" i="15" s="1"/>
  <c r="Z69" i="26"/>
  <c r="I69" i="15" s="1"/>
  <c r="Y69" i="26"/>
  <c r="C69" i="15" s="1"/>
  <c r="BH68" i="26"/>
  <c r="BT68" i="26" s="1"/>
  <c r="BT67" i="26" s="1"/>
  <c r="BT13" i="26" s="1"/>
  <c r="BC68" i="26"/>
  <c r="BO68" i="26" s="1"/>
  <c r="AT68" i="26"/>
  <c r="J68" i="15" s="1"/>
  <c r="AC68" i="26"/>
  <c r="AA68" i="15" s="1"/>
  <c r="AB68" i="26"/>
  <c r="U68" i="15" s="1"/>
  <c r="AA68" i="26"/>
  <c r="O68" i="15" s="1"/>
  <c r="Z68" i="26"/>
  <c r="I68" i="15" s="1"/>
  <c r="Y68" i="26"/>
  <c r="C68" i="15" s="1"/>
  <c r="BI66" i="26"/>
  <c r="BJ66" i="26" s="1"/>
  <c r="BC66" i="26"/>
  <c r="BO66" i="26" s="1"/>
  <c r="AT66" i="26"/>
  <c r="J66" i="15" s="1"/>
  <c r="AS66" i="26"/>
  <c r="D66" i="15" s="1"/>
  <c r="AC66" i="26"/>
  <c r="AA66" i="15" s="1"/>
  <c r="AB66" i="26"/>
  <c r="U66" i="15" s="1"/>
  <c r="AA66" i="26"/>
  <c r="O66" i="15" s="1"/>
  <c r="Z66" i="26"/>
  <c r="I66" i="15" s="1"/>
  <c r="Y66" i="26"/>
  <c r="C66" i="15" s="1"/>
  <c r="CA65" i="26"/>
  <c r="L65" i="15" s="1"/>
  <c r="BZ65" i="26"/>
  <c r="F65" i="15" s="1"/>
  <c r="BH65" i="26"/>
  <c r="BT65" i="26" s="1"/>
  <c r="BC65" i="26"/>
  <c r="BO65" i="26" s="1"/>
  <c r="AT65" i="26"/>
  <c r="J65" i="15" s="1"/>
  <c r="AC65" i="26"/>
  <c r="AA65" i="15" s="1"/>
  <c r="AB65" i="26"/>
  <c r="U65" i="15" s="1"/>
  <c r="AA65" i="26"/>
  <c r="O65" i="15" s="1"/>
  <c r="Z65" i="26"/>
  <c r="I65" i="15" s="1"/>
  <c r="Y65" i="26"/>
  <c r="C65" i="15" s="1"/>
  <c r="BZ64" i="26"/>
  <c r="F64" i="15" s="1"/>
  <c r="BH64" i="26"/>
  <c r="BT64" i="26" s="1"/>
  <c r="BC64" i="26"/>
  <c r="BO64" i="26" s="1"/>
  <c r="AT64" i="26"/>
  <c r="J64" i="15" s="1"/>
  <c r="AC64" i="26"/>
  <c r="AA64" i="15" s="1"/>
  <c r="AB64" i="26"/>
  <c r="U64" i="15" s="1"/>
  <c r="AA64" i="26"/>
  <c r="O64" i="15" s="1"/>
  <c r="Z64" i="26"/>
  <c r="I64" i="15" s="1"/>
  <c r="Y64" i="26"/>
  <c r="C64" i="15" s="1"/>
  <c r="BH63" i="26"/>
  <c r="BT63" i="26" s="1"/>
  <c r="BC63" i="26"/>
  <c r="BO63" i="26" s="1"/>
  <c r="AC63" i="26"/>
  <c r="AA63" i="15" s="1"/>
  <c r="AB63" i="26"/>
  <c r="U63" i="15" s="1"/>
  <c r="AA63" i="26"/>
  <c r="O63" i="15" s="1"/>
  <c r="Z63" i="26"/>
  <c r="I63" i="15" s="1"/>
  <c r="Y63" i="26"/>
  <c r="C63" i="15" s="1"/>
  <c r="BH62" i="26"/>
  <c r="BC62" i="26"/>
  <c r="BO62" i="26" s="1"/>
  <c r="AT62" i="26"/>
  <c r="J62" i="15" s="1"/>
  <c r="AC62" i="26"/>
  <c r="AA62" i="15" s="1"/>
  <c r="AB62" i="26"/>
  <c r="U62" i="15" s="1"/>
  <c r="AA62" i="26"/>
  <c r="O62" i="15" s="1"/>
  <c r="Z62" i="26"/>
  <c r="I62" i="15" s="1"/>
  <c r="Y62" i="26"/>
  <c r="C62" i="15" s="1"/>
  <c r="BZ60" i="26"/>
  <c r="F60" i="15" s="1"/>
  <c r="BH60" i="26"/>
  <c r="BT60" i="26" s="1"/>
  <c r="BC60" i="26"/>
  <c r="BO60" i="26" s="1"/>
  <c r="AT60" i="26"/>
  <c r="J60" i="15" s="1"/>
  <c r="AC60" i="26"/>
  <c r="AA60" i="15" s="1"/>
  <c r="AB60" i="26"/>
  <c r="U60" i="15" s="1"/>
  <c r="AA60" i="26"/>
  <c r="O60" i="15" s="1"/>
  <c r="Z60" i="26"/>
  <c r="I60" i="15" s="1"/>
  <c r="Y60" i="26"/>
  <c r="C60" i="15" s="1"/>
  <c r="BZ59" i="26"/>
  <c r="F59" i="15" s="1"/>
  <c r="BH59" i="26"/>
  <c r="BC59" i="26"/>
  <c r="BO59" i="26" s="1"/>
  <c r="AT59" i="26"/>
  <c r="J59" i="15" s="1"/>
  <c r="AC59" i="26"/>
  <c r="AA59" i="15" s="1"/>
  <c r="AB59" i="26"/>
  <c r="U59" i="15" s="1"/>
  <c r="AA59" i="26"/>
  <c r="O59" i="15" s="1"/>
  <c r="Z59" i="26"/>
  <c r="I59" i="15" s="1"/>
  <c r="Y59" i="26"/>
  <c r="C59" i="15" s="1"/>
  <c r="BH58" i="26"/>
  <c r="BT58" i="26" s="1"/>
  <c r="BC58" i="26"/>
  <c r="BO58" i="26" s="1"/>
  <c r="AT58" i="26"/>
  <c r="J58" i="15" s="1"/>
  <c r="AS58" i="26"/>
  <c r="D58" i="15" s="1"/>
  <c r="AC58" i="26"/>
  <c r="AA58" i="15" s="1"/>
  <c r="AB58" i="26"/>
  <c r="U58" i="15" s="1"/>
  <c r="AA58" i="26"/>
  <c r="O58" i="15" s="1"/>
  <c r="Z58" i="26"/>
  <c r="I58" i="15" s="1"/>
  <c r="Y58" i="26"/>
  <c r="C58" i="15" s="1"/>
  <c r="BZ57" i="26"/>
  <c r="F57" i="15" s="1"/>
  <c r="BH57" i="26"/>
  <c r="BC57" i="26"/>
  <c r="BO57" i="26" s="1"/>
  <c r="AT57" i="26"/>
  <c r="J57" i="15" s="1"/>
  <c r="AC57" i="26"/>
  <c r="AA57" i="15" s="1"/>
  <c r="AB57" i="26"/>
  <c r="U57" i="15" s="1"/>
  <c r="AA57" i="26"/>
  <c r="O57" i="15" s="1"/>
  <c r="Z57" i="26"/>
  <c r="I57" i="15" s="1"/>
  <c r="Y57" i="26"/>
  <c r="C57" i="15" s="1"/>
  <c r="BH56" i="26"/>
  <c r="BC56" i="26"/>
  <c r="BO56" i="26" s="1"/>
  <c r="AT56" i="26"/>
  <c r="J56" i="15" s="1"/>
  <c r="AC56" i="26"/>
  <c r="AA56" i="15" s="1"/>
  <c r="AB56" i="26"/>
  <c r="U56" i="15" s="1"/>
  <c r="AA56" i="26"/>
  <c r="O56" i="15" s="1"/>
  <c r="Z56" i="26"/>
  <c r="I56" i="15" s="1"/>
  <c r="Y56" i="26"/>
  <c r="C56" i="15" s="1"/>
  <c r="CA55" i="26"/>
  <c r="L55" i="15" s="1"/>
  <c r="BH55" i="26"/>
  <c r="BC55" i="26"/>
  <c r="BO55" i="26" s="1"/>
  <c r="AT55" i="26"/>
  <c r="J55" i="15" s="1"/>
  <c r="AC55" i="26"/>
  <c r="AA55" i="15" s="1"/>
  <c r="AB55" i="26"/>
  <c r="U55" i="15" s="1"/>
  <c r="AA55" i="26"/>
  <c r="O55" i="15" s="1"/>
  <c r="Z55" i="26"/>
  <c r="I55" i="15" s="1"/>
  <c r="Y55" i="26"/>
  <c r="C55" i="15" s="1"/>
  <c r="BH54" i="26"/>
  <c r="BC54" i="26"/>
  <c r="BO54" i="26" s="1"/>
  <c r="BO53" i="26" s="1"/>
  <c r="AT54" i="26"/>
  <c r="J54" i="15" s="1"/>
  <c r="AC54" i="26"/>
  <c r="AA54" i="15" s="1"/>
  <c r="AB54" i="26"/>
  <c r="U54" i="15" s="1"/>
  <c r="AA54" i="26"/>
  <c r="O54" i="15" s="1"/>
  <c r="Z54" i="26"/>
  <c r="I54" i="15" s="1"/>
  <c r="Y54" i="26"/>
  <c r="C54" i="15" s="1"/>
  <c r="BZ52" i="26"/>
  <c r="F52" i="15" s="1"/>
  <c r="W52" i="15"/>
  <c r="BI52" i="26"/>
  <c r="BJ52" i="26" s="1"/>
  <c r="BG52" i="26"/>
  <c r="Q52" i="15" s="1"/>
  <c r="BF52" i="26"/>
  <c r="K52" i="15" s="1"/>
  <c r="BE52" i="26"/>
  <c r="E52" i="15" s="1"/>
  <c r="BD52" i="26"/>
  <c r="AT52" i="26"/>
  <c r="J52" i="15" s="1"/>
  <c r="AC52" i="26"/>
  <c r="AA52" i="15" s="1"/>
  <c r="AB52" i="26"/>
  <c r="U52" i="15" s="1"/>
  <c r="AA52" i="26"/>
  <c r="O52" i="15" s="1"/>
  <c r="Z52" i="26"/>
  <c r="I52" i="15" s="1"/>
  <c r="Y52" i="26"/>
  <c r="C52" i="15" s="1"/>
  <c r="BH51" i="26"/>
  <c r="BC51" i="26"/>
  <c r="BO51" i="26" s="1"/>
  <c r="AT51" i="26"/>
  <c r="J51" i="15" s="1"/>
  <c r="AC51" i="26"/>
  <c r="AA51" i="15" s="1"/>
  <c r="AB51" i="26"/>
  <c r="U51" i="15" s="1"/>
  <c r="AA51" i="26"/>
  <c r="O51" i="15" s="1"/>
  <c r="Z51" i="26"/>
  <c r="I51" i="15" s="1"/>
  <c r="Y51" i="26"/>
  <c r="C51" i="15" s="1"/>
  <c r="W50" i="15"/>
  <c r="BI50" i="26"/>
  <c r="BJ50" i="26" s="1"/>
  <c r="BG50" i="26"/>
  <c r="Q50" i="15" s="1"/>
  <c r="BF50" i="26"/>
  <c r="K50" i="15" s="1"/>
  <c r="BE50" i="26"/>
  <c r="E50" i="15" s="1"/>
  <c r="BD50" i="26"/>
  <c r="AT50" i="26"/>
  <c r="J50" i="15" s="1"/>
  <c r="AC50" i="26"/>
  <c r="AA50" i="15" s="1"/>
  <c r="AB50" i="26"/>
  <c r="U50" i="15" s="1"/>
  <c r="AA50" i="26"/>
  <c r="O50" i="15" s="1"/>
  <c r="Z50" i="26"/>
  <c r="I50" i="15" s="1"/>
  <c r="Y50" i="26"/>
  <c r="C50" i="15" s="1"/>
  <c r="BH49" i="26"/>
  <c r="BT49" i="26" s="1"/>
  <c r="BC49" i="26"/>
  <c r="BO49" i="26" s="1"/>
  <c r="BO48" i="26" s="1"/>
  <c r="AT49" i="26"/>
  <c r="J49" i="15" s="1"/>
  <c r="AS49" i="26"/>
  <c r="D49" i="15" s="1"/>
  <c r="AC49" i="26"/>
  <c r="AA49" i="15" s="1"/>
  <c r="AB49" i="26"/>
  <c r="U49" i="15" s="1"/>
  <c r="AA49" i="26"/>
  <c r="O49" i="15" s="1"/>
  <c r="Z49" i="26"/>
  <c r="I49" i="15" s="1"/>
  <c r="Y49" i="26"/>
  <c r="C49" i="15" s="1"/>
  <c r="BH47" i="26"/>
  <c r="BC47" i="26"/>
  <c r="BO47" i="26" s="1"/>
  <c r="AT47" i="26"/>
  <c r="J47" i="15" s="1"/>
  <c r="AC47" i="26"/>
  <c r="AA47" i="15" s="1"/>
  <c r="AB47" i="26"/>
  <c r="U47" i="15" s="1"/>
  <c r="AA47" i="26"/>
  <c r="O47" i="15" s="1"/>
  <c r="Z47" i="26"/>
  <c r="I47" i="15" s="1"/>
  <c r="Y47" i="26"/>
  <c r="C47" i="15" s="1"/>
  <c r="BZ46" i="26"/>
  <c r="F46" i="15" s="1"/>
  <c r="BH46" i="26"/>
  <c r="BT46" i="26" s="1"/>
  <c r="BC46" i="26"/>
  <c r="BO46" i="26" s="1"/>
  <c r="AT46" i="26"/>
  <c r="J46" i="15" s="1"/>
  <c r="AC46" i="26"/>
  <c r="AA46" i="15" s="1"/>
  <c r="AB46" i="26"/>
  <c r="U46" i="15" s="1"/>
  <c r="AA46" i="26"/>
  <c r="O46" i="15" s="1"/>
  <c r="Z46" i="26"/>
  <c r="I46" i="15" s="1"/>
  <c r="Y46" i="26"/>
  <c r="C46" i="15" s="1"/>
  <c r="CA45" i="26"/>
  <c r="L45" i="15" s="1"/>
  <c r="BZ45" i="26"/>
  <c r="F45" i="15" s="1"/>
  <c r="BH45" i="26"/>
  <c r="BC45" i="26"/>
  <c r="BO45" i="26" s="1"/>
  <c r="AT45" i="26"/>
  <c r="J45" i="15" s="1"/>
  <c r="AC45" i="26"/>
  <c r="AA45" i="15" s="1"/>
  <c r="AB45" i="26"/>
  <c r="U45" i="15" s="1"/>
  <c r="AA45" i="26"/>
  <c r="O45" i="15" s="1"/>
  <c r="Z45" i="26"/>
  <c r="I45" i="15" s="1"/>
  <c r="Y45" i="26"/>
  <c r="C45" i="15" s="1"/>
  <c r="CD44" i="26"/>
  <c r="AD44" i="15" s="1"/>
  <c r="BH44" i="26"/>
  <c r="BC44" i="26"/>
  <c r="BO44" i="26" s="1"/>
  <c r="AT44" i="26"/>
  <c r="J44" i="15" s="1"/>
  <c r="AC44" i="26"/>
  <c r="AA44" i="15" s="1"/>
  <c r="AB44" i="26"/>
  <c r="U44" i="15" s="1"/>
  <c r="AA44" i="26"/>
  <c r="O44" i="15" s="1"/>
  <c r="Z44" i="26"/>
  <c r="I44" i="15" s="1"/>
  <c r="Y44" i="26"/>
  <c r="C44" i="15" s="1"/>
  <c r="BH43" i="26"/>
  <c r="BC43" i="26"/>
  <c r="BO43" i="26" s="1"/>
  <c r="AT43" i="26"/>
  <c r="J43" i="15" s="1"/>
  <c r="AC43" i="26"/>
  <c r="AA43" i="15" s="1"/>
  <c r="AB43" i="26"/>
  <c r="U43" i="15" s="1"/>
  <c r="AA43" i="26"/>
  <c r="O43" i="15" s="1"/>
  <c r="Z43" i="26"/>
  <c r="I43" i="15" s="1"/>
  <c r="Y43" i="26"/>
  <c r="C43" i="15" s="1"/>
  <c r="BH42" i="26"/>
  <c r="BC42" i="26"/>
  <c r="BO42" i="26" s="1"/>
  <c r="BO41" i="26" s="1"/>
  <c r="AC42" i="26"/>
  <c r="AA42" i="15" s="1"/>
  <c r="AB42" i="26"/>
  <c r="U42" i="15" s="1"/>
  <c r="AA42" i="26"/>
  <c r="O42" i="15" s="1"/>
  <c r="Z42" i="26"/>
  <c r="I42" i="15" s="1"/>
  <c r="Y42" i="26"/>
  <c r="C42" i="15" s="1"/>
  <c r="BH40" i="26"/>
  <c r="BT40" i="26" s="1"/>
  <c r="BC40" i="26"/>
  <c r="BO40" i="26" s="1"/>
  <c r="AT40" i="26"/>
  <c r="J40" i="15" s="1"/>
  <c r="AS40" i="26"/>
  <c r="D40" i="15" s="1"/>
  <c r="AC40" i="26"/>
  <c r="AA40" i="15" s="1"/>
  <c r="AB40" i="26"/>
  <c r="U40" i="15" s="1"/>
  <c r="AA40" i="26"/>
  <c r="O40" i="15" s="1"/>
  <c r="Z40" i="26"/>
  <c r="I40" i="15" s="1"/>
  <c r="Y40" i="26"/>
  <c r="C40" i="15" s="1"/>
  <c r="BH39" i="26"/>
  <c r="BT39" i="26" s="1"/>
  <c r="BC39" i="26"/>
  <c r="BO39" i="26" s="1"/>
  <c r="AT39" i="26"/>
  <c r="J39" i="15" s="1"/>
  <c r="AC39" i="26"/>
  <c r="AA39" i="15" s="1"/>
  <c r="AB39" i="26"/>
  <c r="U39" i="15" s="1"/>
  <c r="AA39" i="26"/>
  <c r="O39" i="15" s="1"/>
  <c r="Z39" i="26"/>
  <c r="I39" i="15" s="1"/>
  <c r="Y39" i="26"/>
  <c r="C39" i="15" s="1"/>
  <c r="BH38" i="26"/>
  <c r="BC38" i="26"/>
  <c r="BO38" i="26" s="1"/>
  <c r="AT38" i="26"/>
  <c r="J38" i="15" s="1"/>
  <c r="AC38" i="26"/>
  <c r="AA38" i="15" s="1"/>
  <c r="AB38" i="26"/>
  <c r="U38" i="15" s="1"/>
  <c r="AA38" i="26"/>
  <c r="O38" i="15" s="1"/>
  <c r="Z38" i="26"/>
  <c r="I38" i="15" s="1"/>
  <c r="Y38" i="26"/>
  <c r="C38" i="15" s="1"/>
  <c r="BH37" i="26"/>
  <c r="BT37" i="26" s="1"/>
  <c r="BC37" i="26"/>
  <c r="BO37" i="26" s="1"/>
  <c r="AT37" i="26"/>
  <c r="J37" i="15" s="1"/>
  <c r="AS37" i="26"/>
  <c r="D37" i="15" s="1"/>
  <c r="AC37" i="26"/>
  <c r="AA37" i="15" s="1"/>
  <c r="AB37" i="26"/>
  <c r="U37" i="15" s="1"/>
  <c r="AA37" i="26"/>
  <c r="O37" i="15" s="1"/>
  <c r="Z37" i="26"/>
  <c r="I37" i="15" s="1"/>
  <c r="Y37" i="26"/>
  <c r="C37" i="15" s="1"/>
  <c r="CB36" i="26"/>
  <c r="R36" i="15" s="1"/>
  <c r="BH36" i="26"/>
  <c r="BT36" i="26" s="1"/>
  <c r="BC36" i="26"/>
  <c r="BO36" i="26" s="1"/>
  <c r="BO35" i="26" s="1"/>
  <c r="AT36" i="26"/>
  <c r="J36" i="15" s="1"/>
  <c r="AC36" i="26"/>
  <c r="AA36" i="15" s="1"/>
  <c r="AB36" i="26"/>
  <c r="U36" i="15" s="1"/>
  <c r="AA36" i="26"/>
  <c r="O36" i="15" s="1"/>
  <c r="Z36" i="26"/>
  <c r="I36" i="15" s="1"/>
  <c r="Y36" i="26"/>
  <c r="C36" i="15" s="1"/>
  <c r="CD34" i="26"/>
  <c r="AD34" i="15" s="1"/>
  <c r="CC34" i="26"/>
  <c r="X34" i="15" s="1"/>
  <c r="BH34" i="26"/>
  <c r="BC34" i="26"/>
  <c r="BO34" i="26" s="1"/>
  <c r="AV34" i="26"/>
  <c r="V34" i="15" s="1"/>
  <c r="AT34" i="26"/>
  <c r="J34" i="15" s="1"/>
  <c r="AC34" i="26"/>
  <c r="AA34" i="15" s="1"/>
  <c r="AB34" i="26"/>
  <c r="U34" i="15" s="1"/>
  <c r="AA34" i="26"/>
  <c r="O34" i="15" s="1"/>
  <c r="Z34" i="26"/>
  <c r="I34" i="15" s="1"/>
  <c r="Y34" i="26"/>
  <c r="C34" i="15" s="1"/>
  <c r="BH33" i="26"/>
  <c r="BC33" i="26"/>
  <c r="BO33" i="26" s="1"/>
  <c r="AT33" i="26"/>
  <c r="J33" i="15" s="1"/>
  <c r="AC33" i="26"/>
  <c r="AA33" i="15" s="1"/>
  <c r="AB33" i="26"/>
  <c r="U33" i="15" s="1"/>
  <c r="AA33" i="26"/>
  <c r="O33" i="15" s="1"/>
  <c r="Z33" i="26"/>
  <c r="I33" i="15" s="1"/>
  <c r="Y33" i="26"/>
  <c r="C33" i="15" s="1"/>
  <c r="BH32" i="26"/>
  <c r="BC32" i="26"/>
  <c r="BO32" i="26" s="1"/>
  <c r="AT32" i="26"/>
  <c r="J32" i="15" s="1"/>
  <c r="AC32" i="26"/>
  <c r="AA32" i="15" s="1"/>
  <c r="AB32" i="26"/>
  <c r="U32" i="15" s="1"/>
  <c r="AA32" i="26"/>
  <c r="O32" i="15" s="1"/>
  <c r="Z32" i="26"/>
  <c r="I32" i="15" s="1"/>
  <c r="Y32" i="26"/>
  <c r="C32" i="15" s="1"/>
  <c r="CB31" i="26"/>
  <c r="R31" i="15" s="1"/>
  <c r="BH31" i="26"/>
  <c r="BC31" i="26"/>
  <c r="BO31" i="26" s="1"/>
  <c r="AS31" i="26"/>
  <c r="D31" i="15" s="1"/>
  <c r="AC31" i="26"/>
  <c r="AA31" i="15" s="1"/>
  <c r="AB31" i="26"/>
  <c r="U31" i="15" s="1"/>
  <c r="AA31" i="26"/>
  <c r="O31" i="15" s="1"/>
  <c r="Z31" i="26"/>
  <c r="I31" i="15" s="1"/>
  <c r="Y31" i="26"/>
  <c r="C31" i="15" s="1"/>
  <c r="BH30" i="26"/>
  <c r="BC30" i="26"/>
  <c r="BO30" i="26" s="1"/>
  <c r="BO29" i="26" s="1"/>
  <c r="AT30" i="26"/>
  <c r="J30" i="15" s="1"/>
  <c r="AC30" i="26"/>
  <c r="AA30" i="15" s="1"/>
  <c r="AB30" i="26"/>
  <c r="U30" i="15" s="1"/>
  <c r="AA30" i="26"/>
  <c r="O30" i="15" s="1"/>
  <c r="Z30" i="26"/>
  <c r="I30" i="15" s="1"/>
  <c r="Y30" i="26"/>
  <c r="C30" i="15" s="1"/>
  <c r="BH28" i="26"/>
  <c r="BC28" i="26"/>
  <c r="BO28" i="26" s="1"/>
  <c r="AT28" i="26"/>
  <c r="J28" i="15" s="1"/>
  <c r="AS28" i="26"/>
  <c r="D28" i="15" s="1"/>
  <c r="AC28" i="26"/>
  <c r="AA28" i="15" s="1"/>
  <c r="AB28" i="26"/>
  <c r="U28" i="15" s="1"/>
  <c r="AA28" i="26"/>
  <c r="O28" i="15" s="1"/>
  <c r="Z28" i="26"/>
  <c r="I28" i="15" s="1"/>
  <c r="Y28" i="26"/>
  <c r="C28" i="15" s="1"/>
  <c r="BH27" i="26"/>
  <c r="BC27" i="26"/>
  <c r="BO27" i="26" s="1"/>
  <c r="AT27" i="26"/>
  <c r="J27" i="15" s="1"/>
  <c r="AC27" i="26"/>
  <c r="AA27" i="15" s="1"/>
  <c r="AB27" i="26"/>
  <c r="U27" i="15" s="1"/>
  <c r="AA27" i="26"/>
  <c r="O27" i="15" s="1"/>
  <c r="Z27" i="26"/>
  <c r="I27" i="15" s="1"/>
  <c r="Y27" i="26"/>
  <c r="C27" i="15" s="1"/>
  <c r="CB26" i="26"/>
  <c r="R26" i="15" s="1"/>
  <c r="CA26" i="26"/>
  <c r="L26" i="15" s="1"/>
  <c r="BH26" i="26"/>
  <c r="BC26" i="26"/>
  <c r="BO26" i="26" s="1"/>
  <c r="AT26" i="26"/>
  <c r="J26" i="15" s="1"/>
  <c r="AS26" i="26"/>
  <c r="D26" i="15" s="1"/>
  <c r="AC26" i="26"/>
  <c r="AA26" i="15" s="1"/>
  <c r="AB26" i="26"/>
  <c r="U26" i="15" s="1"/>
  <c r="AA26" i="26"/>
  <c r="O26" i="15" s="1"/>
  <c r="Z26" i="26"/>
  <c r="I26" i="15" s="1"/>
  <c r="Y26" i="26"/>
  <c r="C26" i="15" s="1"/>
  <c r="BH24" i="26"/>
  <c r="BC24" i="26"/>
  <c r="BO24" i="26" s="1"/>
  <c r="AC24" i="26"/>
  <c r="AB24" i="26"/>
  <c r="AA24" i="26"/>
  <c r="Z24" i="26"/>
  <c r="Y24" i="26"/>
  <c r="BH23" i="26"/>
  <c r="BC23" i="26"/>
  <c r="BO23" i="26" s="1"/>
  <c r="AC23" i="26"/>
  <c r="AB23" i="26"/>
  <c r="AA23" i="26"/>
  <c r="Z23" i="26"/>
  <c r="Y23" i="26"/>
  <c r="BH22" i="26"/>
  <c r="BT22" i="26" s="1"/>
  <c r="BC22" i="26"/>
  <c r="BO22" i="26" s="1"/>
  <c r="AC22" i="26"/>
  <c r="AB22" i="26"/>
  <c r="AA22" i="26"/>
  <c r="Z22" i="26"/>
  <c r="Y22" i="26"/>
  <c r="BH21" i="26"/>
  <c r="BC21" i="26"/>
  <c r="BO21" i="26" s="1"/>
  <c r="AC21" i="26"/>
  <c r="AB21" i="26"/>
  <c r="AA21" i="26"/>
  <c r="Z21" i="26"/>
  <c r="Y21" i="26"/>
  <c r="BH20" i="26"/>
  <c r="BC20" i="26"/>
  <c r="BO20" i="26" s="1"/>
  <c r="AC20" i="26"/>
  <c r="AB20" i="26"/>
  <c r="AA20" i="26"/>
  <c r="Z20" i="26"/>
  <c r="Y20" i="26"/>
  <c r="BH19" i="26"/>
  <c r="BT19" i="26" s="1"/>
  <c r="BC19" i="26"/>
  <c r="BO19" i="26" s="1"/>
  <c r="AC19" i="26"/>
  <c r="AB19" i="26"/>
  <c r="AA19" i="26"/>
  <c r="Z19" i="26"/>
  <c r="Y19" i="26"/>
  <c r="BH18" i="26"/>
  <c r="BC18" i="26"/>
  <c r="BO18" i="26" s="1"/>
  <c r="AC18" i="26"/>
  <c r="AB18" i="26"/>
  <c r="AA18" i="26"/>
  <c r="Z18" i="26"/>
  <c r="Y18" i="26"/>
  <c r="BH17" i="26"/>
  <c r="BC17" i="26"/>
  <c r="BO17" i="26" s="1"/>
  <c r="AC17" i="26"/>
  <c r="AB17" i="26"/>
  <c r="AA17" i="26"/>
  <c r="Z17" i="26"/>
  <c r="Y17" i="26"/>
  <c r="BH16" i="26"/>
  <c r="BC16" i="26"/>
  <c r="BO16" i="26" s="1"/>
  <c r="AC16" i="26"/>
  <c r="AB16" i="26"/>
  <c r="AA16" i="26"/>
  <c r="Z16" i="26"/>
  <c r="Y16" i="26"/>
  <c r="CD15" i="26"/>
  <c r="AK5" i="26"/>
  <c r="AT15" i="26"/>
  <c r="CJ14" i="26"/>
  <c r="CJ13" i="26"/>
  <c r="CJ12" i="26"/>
  <c r="CJ5" i="26"/>
  <c r="BH1" i="26"/>
  <c r="L1" i="26"/>
  <c r="C16" i="13" l="1"/>
  <c r="T16" i="13" s="1"/>
  <c r="V31" i="1"/>
  <c r="V47" i="1"/>
  <c r="P19" i="1"/>
  <c r="AB24" i="1"/>
  <c r="P65" i="1"/>
  <c r="V26" i="1"/>
  <c r="AD4" i="26"/>
  <c r="AG4" i="15" s="1"/>
  <c r="AF4" i="26"/>
  <c r="AS4" i="15" s="1"/>
  <c r="M50" i="15"/>
  <c r="BT18" i="26"/>
  <c r="CD19" i="26"/>
  <c r="AD19" i="15" s="1"/>
  <c r="CD20" i="26"/>
  <c r="AD20" i="15" s="1"/>
  <c r="CD21" i="26"/>
  <c r="AD21" i="15" s="1"/>
  <c r="CD22" i="26"/>
  <c r="AD22" i="15" s="1"/>
  <c r="CD23" i="26"/>
  <c r="AD23" i="15" s="1"/>
  <c r="CD24" i="26"/>
  <c r="AD24" i="15" s="1"/>
  <c r="CD16" i="26"/>
  <c r="AD16" i="15" s="1"/>
  <c r="CD17" i="26"/>
  <c r="AD17" i="15" s="1"/>
  <c r="BI23" i="26"/>
  <c r="BU23" i="26" s="1"/>
  <c r="BT23" i="26"/>
  <c r="BI26" i="26"/>
  <c r="BU26" i="26" s="1"/>
  <c r="BT26" i="26"/>
  <c r="BT32" i="26"/>
  <c r="BT33" i="26"/>
  <c r="BT56" i="26"/>
  <c r="BT57" i="26"/>
  <c r="BI62" i="26"/>
  <c r="BT62" i="26"/>
  <c r="BT70" i="26"/>
  <c r="BT14" i="26" s="1"/>
  <c r="BT73" i="26"/>
  <c r="BZ21" i="26"/>
  <c r="F21" i="15" s="1"/>
  <c r="BZ19" i="26"/>
  <c r="F19" i="15" s="1"/>
  <c r="BZ24" i="26"/>
  <c r="F24" i="15" s="1"/>
  <c r="BZ22" i="26"/>
  <c r="F22" i="15" s="1"/>
  <c r="BZ17" i="26"/>
  <c r="F17" i="15" s="1"/>
  <c r="BZ23" i="26"/>
  <c r="F23" i="15" s="1"/>
  <c r="BZ16" i="26"/>
  <c r="F16" i="15" s="1"/>
  <c r="BZ20" i="26"/>
  <c r="F20" i="15" s="1"/>
  <c r="BT34" i="26"/>
  <c r="BI38" i="26"/>
  <c r="BU38" i="26" s="1"/>
  <c r="BT38" i="26"/>
  <c r="BT35" i="26" s="1"/>
  <c r="BT8" i="26" s="1"/>
  <c r="BT42" i="26"/>
  <c r="BT43" i="26"/>
  <c r="BT44" i="26"/>
  <c r="BI47" i="26"/>
  <c r="BU47" i="26" s="1"/>
  <c r="BT47" i="26"/>
  <c r="CA20" i="26"/>
  <c r="L20" i="15" s="1"/>
  <c r="CA23" i="26"/>
  <c r="L23" i="15" s="1"/>
  <c r="CA24" i="26"/>
  <c r="L24" i="15" s="1"/>
  <c r="CA17" i="26"/>
  <c r="L17" i="15" s="1"/>
  <c r="CA21" i="26"/>
  <c r="L21" i="15" s="1"/>
  <c r="CA19" i="26"/>
  <c r="L19" i="15" s="1"/>
  <c r="CA22" i="26"/>
  <c r="L22" i="15" s="1"/>
  <c r="CA16" i="26"/>
  <c r="L16" i="15" s="1"/>
  <c r="AT16" i="26"/>
  <c r="J16" i="15" s="1"/>
  <c r="AT17" i="26"/>
  <c r="J17" i="15" s="1"/>
  <c r="AT19" i="26"/>
  <c r="AT20" i="26"/>
  <c r="J20" i="15" s="1"/>
  <c r="AT21" i="26"/>
  <c r="J21" i="15" s="1"/>
  <c r="AT22" i="26"/>
  <c r="J22" i="15" s="1"/>
  <c r="AT23" i="26"/>
  <c r="J23" i="15" s="1"/>
  <c r="AT24" i="26"/>
  <c r="J24" i="15" s="1"/>
  <c r="BI17" i="26"/>
  <c r="BT17" i="26"/>
  <c r="BT21" i="26"/>
  <c r="BT27" i="26"/>
  <c r="BT45" i="26"/>
  <c r="BT51" i="26"/>
  <c r="BT48" i="26" s="1"/>
  <c r="BT10" i="26" s="1"/>
  <c r="BI59" i="26"/>
  <c r="BT59" i="26"/>
  <c r="BO15" i="26"/>
  <c r="BI16" i="26"/>
  <c r="BU16" i="26" s="1"/>
  <c r="BT16" i="26"/>
  <c r="BI20" i="26"/>
  <c r="BT20" i="26"/>
  <c r="BT24" i="26"/>
  <c r="BO25" i="26"/>
  <c r="BT28" i="26"/>
  <c r="BT30" i="26"/>
  <c r="BT31" i="26"/>
  <c r="BT29" i="26" s="1"/>
  <c r="BT7" i="26" s="1"/>
  <c r="BT54" i="26"/>
  <c r="BT55" i="26"/>
  <c r="BO61" i="26"/>
  <c r="BT61" i="26"/>
  <c r="BT12" i="26" s="1"/>
  <c r="BO67" i="26"/>
  <c r="V17" i="1"/>
  <c r="G17" i="1"/>
  <c r="C17" i="13" s="1"/>
  <c r="O19" i="13"/>
  <c r="T19" i="13"/>
  <c r="P36" i="1"/>
  <c r="G46" i="1"/>
  <c r="C46" i="13" s="1"/>
  <c r="O46" i="13" s="1"/>
  <c r="V46" i="1"/>
  <c r="G63" i="1"/>
  <c r="C63" i="13" s="1"/>
  <c r="O63" i="13" s="1"/>
  <c r="V72" i="1"/>
  <c r="O21" i="13"/>
  <c r="T21" i="13"/>
  <c r="O23" i="13"/>
  <c r="T23" i="13"/>
  <c r="V32" i="1"/>
  <c r="Y32" i="1" s="1"/>
  <c r="F32" i="13" s="1"/>
  <c r="O16" i="13"/>
  <c r="O18" i="13"/>
  <c r="T18" i="13"/>
  <c r="V21" i="1"/>
  <c r="U5" i="1"/>
  <c r="O20" i="13"/>
  <c r="T20" i="13"/>
  <c r="O22" i="13"/>
  <c r="T22" i="13"/>
  <c r="O24" i="13"/>
  <c r="T24" i="13"/>
  <c r="V51" i="1"/>
  <c r="G60" i="1"/>
  <c r="C60" i="13" s="1"/>
  <c r="O60" i="13" s="1"/>
  <c r="O16" i="15"/>
  <c r="U17" i="15"/>
  <c r="C18" i="15"/>
  <c r="AA18" i="15"/>
  <c r="I19" i="15"/>
  <c r="O20" i="15"/>
  <c r="U21" i="15"/>
  <c r="C22" i="15"/>
  <c r="AA22" i="15"/>
  <c r="I23" i="15"/>
  <c r="O24" i="15"/>
  <c r="U16" i="15"/>
  <c r="C17" i="15"/>
  <c r="AA17" i="15"/>
  <c r="I18" i="15"/>
  <c r="O19" i="15"/>
  <c r="U20" i="15"/>
  <c r="C21" i="15"/>
  <c r="AA21" i="15"/>
  <c r="I22" i="15"/>
  <c r="O23" i="15"/>
  <c r="U24" i="15"/>
  <c r="C16" i="15"/>
  <c r="AA16" i="15"/>
  <c r="I17" i="15"/>
  <c r="O18" i="15"/>
  <c r="U19" i="15"/>
  <c r="C20" i="15"/>
  <c r="AA20" i="15"/>
  <c r="I21" i="15"/>
  <c r="O22" i="15"/>
  <c r="U23" i="15"/>
  <c r="C24" i="15"/>
  <c r="AA24" i="15"/>
  <c r="I16" i="15"/>
  <c r="O17" i="15"/>
  <c r="U18" i="15"/>
  <c r="C19" i="15"/>
  <c r="AA19" i="15"/>
  <c r="I20" i="15"/>
  <c r="O21" i="15"/>
  <c r="U22" i="15"/>
  <c r="C23" i="15"/>
  <c r="AA23" i="15"/>
  <c r="I24" i="15"/>
  <c r="AV52" i="26"/>
  <c r="V52" i="15" s="1"/>
  <c r="Y52" i="15" s="1"/>
  <c r="AV57" i="26"/>
  <c r="V57" i="15" s="1"/>
  <c r="AV66" i="26"/>
  <c r="V66" i="15" s="1"/>
  <c r="AV15" i="26"/>
  <c r="AV36" i="26"/>
  <c r="V36" i="15" s="1"/>
  <c r="AV68" i="26"/>
  <c r="V68" i="15" s="1"/>
  <c r="BZ5" i="26"/>
  <c r="F5" i="15" s="1"/>
  <c r="F15" i="15"/>
  <c r="M52" i="15"/>
  <c r="AV72" i="26"/>
  <c r="V72" i="15" s="1"/>
  <c r="CA5" i="26"/>
  <c r="L5" i="15" s="1"/>
  <c r="L15" i="15"/>
  <c r="AV39" i="26"/>
  <c r="V39" i="15" s="1"/>
  <c r="AT5" i="26"/>
  <c r="J15" i="15"/>
  <c r="CD5" i="26"/>
  <c r="AD5" i="15" s="1"/>
  <c r="AD15" i="15"/>
  <c r="AV32" i="26"/>
  <c r="V32" i="15" s="1"/>
  <c r="BB16" i="12"/>
  <c r="BA16" i="12"/>
  <c r="AH35" i="13"/>
  <c r="AH8" i="13" s="1"/>
  <c r="BB50" i="12"/>
  <c r="BA50" i="12"/>
  <c r="BB57" i="12"/>
  <c r="BA57" i="12"/>
  <c r="P43" i="1"/>
  <c r="V63" i="1"/>
  <c r="AB69" i="1"/>
  <c r="AD7" i="12"/>
  <c r="AH7" i="12"/>
  <c r="AE4" i="13"/>
  <c r="BF7" i="12"/>
  <c r="AX7" i="12"/>
  <c r="AA15" i="13"/>
  <c r="AA5" i="13" s="1"/>
  <c r="AT8" i="12"/>
  <c r="AE15" i="13"/>
  <c r="AE5" i="13" s="1"/>
  <c r="AX8" i="12"/>
  <c r="AQ8" i="12"/>
  <c r="AY8" i="12"/>
  <c r="Z25" i="13"/>
  <c r="Z6" i="13" s="1"/>
  <c r="BE18" i="12"/>
  <c r="AR18" i="12"/>
  <c r="AD25" i="13"/>
  <c r="AD6" i="13" s="1"/>
  <c r="AW18" i="12"/>
  <c r="AH25" i="13"/>
  <c r="AH6" i="13" s="1"/>
  <c r="AB29" i="13"/>
  <c r="AB7" i="13" s="1"/>
  <c r="AU22" i="12"/>
  <c r="AF29" i="13"/>
  <c r="AF7" i="13" s="1"/>
  <c r="AY22" i="12"/>
  <c r="AV22" i="12"/>
  <c r="BB22" i="12"/>
  <c r="BA22" i="12"/>
  <c r="BB29" i="12"/>
  <c r="BA29" i="12"/>
  <c r="AQ28" i="12"/>
  <c r="AB41" i="13"/>
  <c r="AB9" i="13" s="1"/>
  <c r="AU34" i="12"/>
  <c r="AF41" i="13"/>
  <c r="AF9" i="13" s="1"/>
  <c r="AY34" i="12"/>
  <c r="AV34" i="12"/>
  <c r="AQ34" i="12"/>
  <c r="BB52" i="12"/>
  <c r="BA52" i="12"/>
  <c r="BB59" i="12"/>
  <c r="BA59" i="12"/>
  <c r="AM67" i="12"/>
  <c r="Z35" i="13"/>
  <c r="Z8" i="13" s="1"/>
  <c r="BE28" i="12"/>
  <c r="AR28" i="12"/>
  <c r="BB40" i="12"/>
  <c r="BA40" i="12"/>
  <c r="BB45" i="12"/>
  <c r="BA45" i="12"/>
  <c r="BB62" i="12"/>
  <c r="BA62" i="12"/>
  <c r="AE7" i="12"/>
  <c r="AI7" i="12"/>
  <c r="AF4" i="13"/>
  <c r="D147" i="31"/>
  <c r="G147" i="31" s="1"/>
  <c r="AY7" i="12"/>
  <c r="AU67" i="12"/>
  <c r="AY67" i="12"/>
  <c r="AS8" i="12"/>
  <c r="BA11" i="12"/>
  <c r="AT18" i="12"/>
  <c r="BB19" i="12"/>
  <c r="BA19" i="12"/>
  <c r="AQ18" i="12"/>
  <c r="AZ22" i="12"/>
  <c r="BB24" i="12"/>
  <c r="BA24" i="12"/>
  <c r="BB31" i="12"/>
  <c r="BA31" i="12"/>
  <c r="AZ34" i="12"/>
  <c r="BB36" i="12"/>
  <c r="BA36" i="12"/>
  <c r="AB48" i="13"/>
  <c r="AB10" i="13" s="1"/>
  <c r="AU41" i="12"/>
  <c r="AF48" i="13"/>
  <c r="AF10" i="13" s="1"/>
  <c r="AY41" i="12"/>
  <c r="AV41" i="12"/>
  <c r="AQ41" i="12"/>
  <c r="AB53" i="13"/>
  <c r="AB11" i="13" s="1"/>
  <c r="AU46" i="12"/>
  <c r="AF53" i="13"/>
  <c r="AF11" i="13" s="1"/>
  <c r="AY46" i="12"/>
  <c r="AV46" i="12"/>
  <c r="AQ46" i="12"/>
  <c r="Z61" i="13"/>
  <c r="Z12" i="13" s="1"/>
  <c r="BE54" i="12"/>
  <c r="AR54" i="12"/>
  <c r="AD61" i="13"/>
  <c r="AD12" i="13" s="1"/>
  <c r="AW54" i="12"/>
  <c r="AH61" i="13"/>
  <c r="AH12" i="13" s="1"/>
  <c r="AB70" i="13"/>
  <c r="AB14" i="13" s="1"/>
  <c r="AU63" i="12"/>
  <c r="AF70" i="13"/>
  <c r="AF14" i="13" s="1"/>
  <c r="AY63" i="12"/>
  <c r="AV63" i="12"/>
  <c r="AQ63" i="12"/>
  <c r="AD35" i="13"/>
  <c r="AD8" i="13" s="1"/>
  <c r="AW28" i="12"/>
  <c r="V19" i="1"/>
  <c r="Y19" i="1" s="1"/>
  <c r="V38" i="1"/>
  <c r="V56" i="1"/>
  <c r="U13" i="1"/>
  <c r="AB4" i="13"/>
  <c r="AP7" i="12"/>
  <c r="AU7" i="12"/>
  <c r="AC15" i="13"/>
  <c r="AC5" i="13" s="1"/>
  <c r="AV8" i="12"/>
  <c r="AK7" i="12"/>
  <c r="AW7" i="12" s="1"/>
  <c r="AK67" i="12"/>
  <c r="AV67" i="12" s="1"/>
  <c r="AG15" i="13"/>
  <c r="AG5" i="13" s="1"/>
  <c r="AZ8" i="12"/>
  <c r="AO7" i="12"/>
  <c r="AO67" i="12"/>
  <c r="AZ67" i="12" s="1"/>
  <c r="AU8" i="12"/>
  <c r="BA12" i="12"/>
  <c r="BB14" i="12"/>
  <c r="BA14" i="12"/>
  <c r="AX18" i="12"/>
  <c r="BB21" i="12"/>
  <c r="BA21" i="12"/>
  <c r="BB26" i="12"/>
  <c r="BA26" i="12"/>
  <c r="BB33" i="12"/>
  <c r="BA33" i="12"/>
  <c r="BB38" i="12"/>
  <c r="BA38" i="12"/>
  <c r="BB43" i="12"/>
  <c r="BA43" i="12"/>
  <c r="BB48" i="12"/>
  <c r="BA48" i="12"/>
  <c r="BB55" i="12"/>
  <c r="BA55" i="12"/>
  <c r="AQ54" i="12"/>
  <c r="AB67" i="13"/>
  <c r="AB13" i="13" s="1"/>
  <c r="AU60" i="12"/>
  <c r="AF67" i="13"/>
  <c r="AF13" i="13" s="1"/>
  <c r="AY60" i="12"/>
  <c r="AV60" i="12"/>
  <c r="AQ60" i="12"/>
  <c r="BB65" i="12"/>
  <c r="BA65" i="12"/>
  <c r="AD15" i="13"/>
  <c r="AD5" i="13" s="1"/>
  <c r="AH15" i="13"/>
  <c r="AH5" i="13" s="1"/>
  <c r="AA25" i="13"/>
  <c r="AA6" i="13" s="1"/>
  <c r="AE25" i="13"/>
  <c r="AE6" i="13" s="1"/>
  <c r="AC29" i="13"/>
  <c r="AC7" i="13" s="1"/>
  <c r="AG29" i="13"/>
  <c r="AG7" i="13" s="1"/>
  <c r="AS22" i="12"/>
  <c r="BB23" i="12"/>
  <c r="AA35" i="13"/>
  <c r="AA8" i="13" s="1"/>
  <c r="AE35" i="13"/>
  <c r="AE8" i="13" s="1"/>
  <c r="AC41" i="13"/>
  <c r="AC9" i="13" s="1"/>
  <c r="AG41" i="13"/>
  <c r="AG9" i="13" s="1"/>
  <c r="AS34" i="12"/>
  <c r="BB35" i="12"/>
  <c r="AC48" i="13"/>
  <c r="AC10" i="13" s="1"/>
  <c r="AG48" i="13"/>
  <c r="AG10" i="13" s="1"/>
  <c r="AS41" i="12"/>
  <c r="BB42" i="12"/>
  <c r="AC53" i="13"/>
  <c r="AC11" i="13" s="1"/>
  <c r="AG53" i="13"/>
  <c r="AG11" i="13" s="1"/>
  <c r="AS46" i="12"/>
  <c r="BB47" i="12"/>
  <c r="AA61" i="13"/>
  <c r="AA12" i="13" s="1"/>
  <c r="AE61" i="13"/>
  <c r="AE12" i="13" s="1"/>
  <c r="AC67" i="13"/>
  <c r="AC13" i="13" s="1"/>
  <c r="AG67" i="13"/>
  <c r="AG13" i="13" s="1"/>
  <c r="AS60" i="12"/>
  <c r="BB61" i="12"/>
  <c r="AC70" i="13"/>
  <c r="AC14" i="13" s="1"/>
  <c r="AG70" i="13"/>
  <c r="AG14" i="13" s="1"/>
  <c r="AS63" i="12"/>
  <c r="BF63" i="12"/>
  <c r="BB64" i="12"/>
  <c r="AB25" i="13"/>
  <c r="AB6" i="13" s="1"/>
  <c r="AF25" i="13"/>
  <c r="AF6" i="13" s="1"/>
  <c r="AV18" i="12"/>
  <c r="AZ18" i="12"/>
  <c r="AD29" i="13"/>
  <c r="AD7" i="13" s="1"/>
  <c r="AH29" i="13"/>
  <c r="AH7" i="13" s="1"/>
  <c r="AT22" i="12"/>
  <c r="AX22" i="12"/>
  <c r="AB35" i="13"/>
  <c r="AB8" i="13" s="1"/>
  <c r="AF35" i="13"/>
  <c r="AF8" i="13" s="1"/>
  <c r="AV28" i="12"/>
  <c r="AZ28" i="12"/>
  <c r="AD41" i="13"/>
  <c r="AD9" i="13" s="1"/>
  <c r="AH41" i="13"/>
  <c r="AH9" i="13" s="1"/>
  <c r="AT34" i="12"/>
  <c r="AX34" i="12"/>
  <c r="AD48" i="13"/>
  <c r="AD10" i="13" s="1"/>
  <c r="AH48" i="13"/>
  <c r="AH10" i="13" s="1"/>
  <c r="AT41" i="12"/>
  <c r="AX41" i="12"/>
  <c r="AD53" i="13"/>
  <c r="AD11" i="13" s="1"/>
  <c r="AH53" i="13"/>
  <c r="AH11" i="13" s="1"/>
  <c r="AT46" i="12"/>
  <c r="AX46" i="12"/>
  <c r="AB61" i="13"/>
  <c r="AB12" i="13" s="1"/>
  <c r="AF61" i="13"/>
  <c r="AF12" i="13" s="1"/>
  <c r="AV54" i="12"/>
  <c r="AZ54" i="12"/>
  <c r="AD67" i="13"/>
  <c r="AD13" i="13" s="1"/>
  <c r="AH67" i="13"/>
  <c r="AH13" i="13" s="1"/>
  <c r="AT60" i="12"/>
  <c r="AX60" i="12"/>
  <c r="AD70" i="13"/>
  <c r="AD14" i="13" s="1"/>
  <c r="AH70" i="13"/>
  <c r="AH14" i="13" s="1"/>
  <c r="AB15" i="13"/>
  <c r="AB5" i="13" s="1"/>
  <c r="AF15" i="13"/>
  <c r="AF5" i="13" s="1"/>
  <c r="AR8" i="12"/>
  <c r="BE8" i="12"/>
  <c r="AC25" i="13"/>
  <c r="AC6" i="13" s="1"/>
  <c r="AG25" i="13"/>
  <c r="AG6" i="13" s="1"/>
  <c r="AS18" i="12"/>
  <c r="BF18" i="12"/>
  <c r="AA29" i="13"/>
  <c r="AA7" i="13" s="1"/>
  <c r="AE29" i="13"/>
  <c r="AE7" i="13" s="1"/>
  <c r="AC35" i="13"/>
  <c r="AC8" i="13" s="1"/>
  <c r="AG35" i="13"/>
  <c r="AG8" i="13" s="1"/>
  <c r="AS28" i="12"/>
  <c r="BF28" i="12"/>
  <c r="AA41" i="13"/>
  <c r="AA9" i="13" s="1"/>
  <c r="AE41" i="13"/>
  <c r="AE9" i="13" s="1"/>
  <c r="AA48" i="13"/>
  <c r="AA10" i="13" s="1"/>
  <c r="AE48" i="13"/>
  <c r="AE10" i="13" s="1"/>
  <c r="AA53" i="13"/>
  <c r="AA11" i="13" s="1"/>
  <c r="AE53" i="13"/>
  <c r="AE11" i="13" s="1"/>
  <c r="AC61" i="13"/>
  <c r="AC12" i="13" s="1"/>
  <c r="AG61" i="13"/>
  <c r="AG12" i="13" s="1"/>
  <c r="AS54" i="12"/>
  <c r="BF54" i="12"/>
  <c r="AA67" i="13"/>
  <c r="AA13" i="13" s="1"/>
  <c r="AE67" i="13"/>
  <c r="AE13" i="13" s="1"/>
  <c r="AA70" i="13"/>
  <c r="AA14" i="13" s="1"/>
  <c r="AE70" i="13"/>
  <c r="AE14" i="13" s="1"/>
  <c r="AH67" i="12"/>
  <c r="AL67" i="12"/>
  <c r="AW67" i="12" s="1"/>
  <c r="M23" i="1"/>
  <c r="D23" i="13" s="1"/>
  <c r="P23" i="13" s="1"/>
  <c r="M43" i="1"/>
  <c r="AW47" i="1"/>
  <c r="J47" i="13" s="1"/>
  <c r="Y47" i="1"/>
  <c r="F47" i="13" s="1"/>
  <c r="BC51" i="1"/>
  <c r="K51" i="13" s="1"/>
  <c r="P47" i="1"/>
  <c r="V58" i="1"/>
  <c r="M27" i="1"/>
  <c r="D27" i="13" s="1"/>
  <c r="K7" i="1"/>
  <c r="M31" i="1"/>
  <c r="D31" i="13" s="1"/>
  <c r="M50" i="1"/>
  <c r="D50" i="13" s="1"/>
  <c r="M56" i="1"/>
  <c r="D56" i="13" s="1"/>
  <c r="M58" i="1"/>
  <c r="D58" i="13" s="1"/>
  <c r="AW73" i="1"/>
  <c r="J73" i="13" s="1"/>
  <c r="P18" i="1"/>
  <c r="AB32" i="1"/>
  <c r="M16" i="1"/>
  <c r="M18" i="1"/>
  <c r="D18" i="13" s="1"/>
  <c r="P18" i="13" s="1"/>
  <c r="M19" i="1"/>
  <c r="D19" i="13" s="1"/>
  <c r="P19" i="13" s="1"/>
  <c r="M21" i="1"/>
  <c r="D21" i="13" s="1"/>
  <c r="P21" i="13" s="1"/>
  <c r="M22" i="1"/>
  <c r="D22" i="13" s="1"/>
  <c r="P22" i="13" s="1"/>
  <c r="M24" i="1"/>
  <c r="D24" i="13" s="1"/>
  <c r="P24" i="13" s="1"/>
  <c r="K8" i="1"/>
  <c r="AE36" i="1"/>
  <c r="M37" i="1"/>
  <c r="D37" i="13" s="1"/>
  <c r="M44" i="1"/>
  <c r="D44" i="13" s="1"/>
  <c r="AQ46" i="1"/>
  <c r="I46" i="13" s="1"/>
  <c r="K10" i="1"/>
  <c r="M65" i="1"/>
  <c r="M69" i="1"/>
  <c r="S19" i="1"/>
  <c r="E19" i="13" s="1"/>
  <c r="Q19" i="13" s="1"/>
  <c r="AB66" i="1"/>
  <c r="M17" i="1"/>
  <c r="D17" i="13" s="1"/>
  <c r="P17" i="13" s="1"/>
  <c r="M20" i="1"/>
  <c r="D20" i="13" s="1"/>
  <c r="P20" i="13" s="1"/>
  <c r="M42" i="1"/>
  <c r="D42" i="13" s="1"/>
  <c r="P42" i="13" s="1"/>
  <c r="M54" i="1"/>
  <c r="K12" i="1"/>
  <c r="K13" i="1"/>
  <c r="M73" i="1"/>
  <c r="D73" i="13" s="1"/>
  <c r="V64" i="1"/>
  <c r="G31" i="1"/>
  <c r="C31" i="13" s="1"/>
  <c r="O31" i="13" s="1"/>
  <c r="X14" i="1"/>
  <c r="R9" i="1"/>
  <c r="T60" i="13"/>
  <c r="L13" i="1"/>
  <c r="V16" i="1"/>
  <c r="AB17" i="1"/>
  <c r="AB20" i="1"/>
  <c r="AB26" i="1"/>
  <c r="V28" i="1"/>
  <c r="V30" i="1"/>
  <c r="P38" i="1"/>
  <c r="G40" i="1"/>
  <c r="C40" i="13" s="1"/>
  <c r="O40" i="13" s="1"/>
  <c r="V42" i="1"/>
  <c r="G44" i="1"/>
  <c r="C44" i="13" s="1"/>
  <c r="O44" i="13" s="1"/>
  <c r="V45" i="1"/>
  <c r="U10" i="1"/>
  <c r="AB52" i="1"/>
  <c r="P52" i="1"/>
  <c r="AB56" i="1"/>
  <c r="AE56" i="1" s="1"/>
  <c r="G56" i="13" s="1"/>
  <c r="V57" i="1"/>
  <c r="V59" i="1"/>
  <c r="P64" i="1"/>
  <c r="S64" i="1" s="1"/>
  <c r="E64" i="13" s="1"/>
  <c r="V69" i="1"/>
  <c r="Y69" i="1" s="1"/>
  <c r="F69" i="13" s="1"/>
  <c r="P39" i="1"/>
  <c r="P17" i="1"/>
  <c r="P22" i="1"/>
  <c r="P24" i="1"/>
  <c r="AB30" i="1"/>
  <c r="AB29" i="1" s="1"/>
  <c r="P32" i="1"/>
  <c r="V39" i="1"/>
  <c r="V44" i="1"/>
  <c r="AB46" i="1"/>
  <c r="AB47" i="1"/>
  <c r="BC47" i="1" s="1"/>
  <c r="K47" i="13" s="1"/>
  <c r="P51" i="1"/>
  <c r="AB51" i="1"/>
  <c r="L11" i="1"/>
  <c r="AB64" i="1"/>
  <c r="AB65" i="1"/>
  <c r="P69" i="1"/>
  <c r="S69" i="1" s="1"/>
  <c r="E69" i="13" s="1"/>
  <c r="AB19" i="1"/>
  <c r="V23" i="1"/>
  <c r="AB28" i="1"/>
  <c r="G43" i="1"/>
  <c r="C43" i="13" s="1"/>
  <c r="O43" i="13" s="1"/>
  <c r="G47" i="1"/>
  <c r="C47" i="13" s="1"/>
  <c r="O47" i="13" s="1"/>
  <c r="V49" i="1"/>
  <c r="AB55" i="1"/>
  <c r="P56" i="1"/>
  <c r="S56" i="1" s="1"/>
  <c r="E56" i="13" s="1"/>
  <c r="AB59" i="1"/>
  <c r="R12" i="1"/>
  <c r="AB68" i="1"/>
  <c r="V73" i="1"/>
  <c r="AI5" i="1"/>
  <c r="V22" i="1"/>
  <c r="P63" i="1"/>
  <c r="S63" i="1" s="1"/>
  <c r="E63" i="13" s="1"/>
  <c r="P16" i="1"/>
  <c r="AB16" i="1"/>
  <c r="AB18" i="1"/>
  <c r="P23" i="1"/>
  <c r="AB23" i="1"/>
  <c r="P27" i="1"/>
  <c r="AB27" i="1"/>
  <c r="BC27" i="1" s="1"/>
  <c r="K27" i="13" s="1"/>
  <c r="V33" i="1"/>
  <c r="Y33" i="1" s="1"/>
  <c r="F33" i="13" s="1"/>
  <c r="P34" i="1"/>
  <c r="S34" i="1" s="1"/>
  <c r="E34" i="13" s="1"/>
  <c r="AB34" i="1"/>
  <c r="U8" i="1"/>
  <c r="V36" i="1"/>
  <c r="AB37" i="1"/>
  <c r="AE37" i="1" s="1"/>
  <c r="G37" i="13" s="1"/>
  <c r="AB39" i="1"/>
  <c r="AE39" i="1" s="1"/>
  <c r="G39" i="13" s="1"/>
  <c r="AB40" i="1"/>
  <c r="BC40" i="1" s="1"/>
  <c r="K40" i="13" s="1"/>
  <c r="U9" i="1"/>
  <c r="AT10" i="1"/>
  <c r="AB54" i="1"/>
  <c r="V55" i="1"/>
  <c r="U11" i="1"/>
  <c r="AK59" i="1"/>
  <c r="H59" i="13" s="1"/>
  <c r="U12" i="1"/>
  <c r="V62" i="1"/>
  <c r="P66" i="1"/>
  <c r="AB71" i="1"/>
  <c r="V71" i="1"/>
  <c r="P71" i="1"/>
  <c r="AB73" i="1"/>
  <c r="AE73" i="1" s="1"/>
  <c r="G73" i="13" s="1"/>
  <c r="P20" i="1"/>
  <c r="AZ6" i="1"/>
  <c r="P45" i="1"/>
  <c r="AB45" i="1"/>
  <c r="AE45" i="1" s="1"/>
  <c r="G45" i="13" s="1"/>
  <c r="V54" i="1"/>
  <c r="P54" i="1"/>
  <c r="V18" i="1"/>
  <c r="V20" i="1"/>
  <c r="AB22" i="1"/>
  <c r="V24" i="1"/>
  <c r="U6" i="1"/>
  <c r="P28" i="1"/>
  <c r="P31" i="1"/>
  <c r="V40" i="1"/>
  <c r="AB42" i="1"/>
  <c r="P44" i="1"/>
  <c r="P46" i="1"/>
  <c r="S46" i="1" s="1"/>
  <c r="E46" i="13" s="1"/>
  <c r="AK51" i="1"/>
  <c r="H51" i="13" s="1"/>
  <c r="G55" i="1"/>
  <c r="C55" i="13" s="1"/>
  <c r="O55" i="13" s="1"/>
  <c r="AB57" i="1"/>
  <c r="V60" i="1"/>
  <c r="P60" i="1"/>
  <c r="AB63" i="1"/>
  <c r="AZ12" i="1" s="1"/>
  <c r="P72" i="1"/>
  <c r="P26" i="1"/>
  <c r="AT9" i="1"/>
  <c r="P21" i="1"/>
  <c r="AB21" i="1"/>
  <c r="V27" i="1"/>
  <c r="P30" i="1"/>
  <c r="U7" i="1"/>
  <c r="AB31" i="1"/>
  <c r="AE31" i="1" s="1"/>
  <c r="G31" i="13" s="1"/>
  <c r="G33" i="1"/>
  <c r="C33" i="13" s="1"/>
  <c r="O33" i="13" s="1"/>
  <c r="P33" i="1"/>
  <c r="AB33" i="1"/>
  <c r="V34" i="1"/>
  <c r="Y34" i="1" s="1"/>
  <c r="F34" i="13" s="1"/>
  <c r="P37" i="1"/>
  <c r="S37" i="1" s="1"/>
  <c r="E37" i="13" s="1"/>
  <c r="AB38" i="1"/>
  <c r="G39" i="1"/>
  <c r="C39" i="13" s="1"/>
  <c r="O39" i="13" s="1"/>
  <c r="P42" i="1"/>
  <c r="P49" i="1"/>
  <c r="P48" i="1" s="1"/>
  <c r="AB49" i="1"/>
  <c r="P50" i="1"/>
  <c r="AB50" i="1"/>
  <c r="AE50" i="1" s="1"/>
  <c r="G51" i="1"/>
  <c r="C51" i="13" s="1"/>
  <c r="O51" i="13" s="1"/>
  <c r="P55" i="1"/>
  <c r="P57" i="1"/>
  <c r="S57" i="1" s="1"/>
  <c r="E57" i="13" s="1"/>
  <c r="AB60" i="1"/>
  <c r="V66" i="1"/>
  <c r="Y66" i="1" s="1"/>
  <c r="F66" i="13" s="1"/>
  <c r="P68" i="1"/>
  <c r="U14" i="1"/>
  <c r="F9" i="1"/>
  <c r="G49" i="1"/>
  <c r="C49" i="13" s="1"/>
  <c r="O49" i="13" s="1"/>
  <c r="G66" i="1"/>
  <c r="C66" i="13" s="1"/>
  <c r="O66" i="13" s="1"/>
  <c r="X8" i="1"/>
  <c r="G59" i="1"/>
  <c r="C59" i="13" s="1"/>
  <c r="O59" i="13" s="1"/>
  <c r="P59" i="1"/>
  <c r="V68" i="1"/>
  <c r="V67" i="1" s="1"/>
  <c r="L7" i="1"/>
  <c r="AE55" i="1"/>
  <c r="G55" i="13" s="1"/>
  <c r="AE72" i="1"/>
  <c r="G72" i="13" s="1"/>
  <c r="AE24" i="1"/>
  <c r="S62" i="1"/>
  <c r="E62" i="13" s="1"/>
  <c r="AE64" i="1"/>
  <c r="G64" i="13" s="1"/>
  <c r="AW32" i="1"/>
  <c r="J32" i="13" s="1"/>
  <c r="BC39" i="1"/>
  <c r="K39" i="13" s="1"/>
  <c r="AW49" i="1"/>
  <c r="S26" i="1"/>
  <c r="E26" i="13" s="1"/>
  <c r="Y72" i="1"/>
  <c r="F72" i="13" s="1"/>
  <c r="Y31" i="1"/>
  <c r="F31" i="13" s="1"/>
  <c r="Y37" i="1"/>
  <c r="F37" i="13" s="1"/>
  <c r="S40" i="1"/>
  <c r="E40" i="13" s="1"/>
  <c r="Y63" i="1"/>
  <c r="F63" i="13" s="1"/>
  <c r="R63" i="13" s="1"/>
  <c r="AQ65" i="1"/>
  <c r="I65" i="13" s="1"/>
  <c r="E6" i="1"/>
  <c r="AE58" i="1"/>
  <c r="G58" i="13" s="1"/>
  <c r="S60" i="1"/>
  <c r="E60" i="13" s="1"/>
  <c r="Q60" i="13" s="1"/>
  <c r="Y71" i="1"/>
  <c r="F71" i="13" s="1"/>
  <c r="R71" i="13" s="1"/>
  <c r="AE27" i="1"/>
  <c r="G27" i="13" s="1"/>
  <c r="S58" i="1"/>
  <c r="E58" i="13" s="1"/>
  <c r="G37" i="1"/>
  <c r="C37" i="13" s="1"/>
  <c r="O37" i="13" s="1"/>
  <c r="E9" i="1"/>
  <c r="AE43" i="1"/>
  <c r="G43" i="13" s="1"/>
  <c r="G45" i="1"/>
  <c r="C45" i="13" s="1"/>
  <c r="O45" i="13" s="1"/>
  <c r="AW45" i="1"/>
  <c r="J45" i="13" s="1"/>
  <c r="AE51" i="1"/>
  <c r="G51" i="13" s="1"/>
  <c r="S54" i="1"/>
  <c r="E54" i="13" s="1"/>
  <c r="G57" i="1"/>
  <c r="C57" i="13" s="1"/>
  <c r="O57" i="13" s="1"/>
  <c r="AE59" i="1"/>
  <c r="G59" i="13" s="1"/>
  <c r="G28" i="1"/>
  <c r="C28" i="13" s="1"/>
  <c r="O28" i="13" s="1"/>
  <c r="AE38" i="1"/>
  <c r="G38" i="13" s="1"/>
  <c r="S45" i="1"/>
  <c r="E45" i="13" s="1"/>
  <c r="Y64" i="1"/>
  <c r="F64" i="13" s="1"/>
  <c r="G32" i="1"/>
  <c r="C32" i="13" s="1"/>
  <c r="O32" i="13" s="1"/>
  <c r="G38" i="1"/>
  <c r="C38" i="13" s="1"/>
  <c r="O38" i="13" s="1"/>
  <c r="Y49" i="1"/>
  <c r="F49" i="13" s="1"/>
  <c r="G50" i="1"/>
  <c r="C50" i="13" s="1"/>
  <c r="O50" i="13" s="1"/>
  <c r="G58" i="1"/>
  <c r="C58" i="13" s="1"/>
  <c r="O58" i="13" s="1"/>
  <c r="BC62" i="1"/>
  <c r="G65" i="1"/>
  <c r="C65" i="13" s="1"/>
  <c r="O65" i="13" s="1"/>
  <c r="G69" i="1"/>
  <c r="C69" i="13" s="1"/>
  <c r="O69" i="13" s="1"/>
  <c r="G72" i="1"/>
  <c r="C72" i="13" s="1"/>
  <c r="O72" i="13" s="1"/>
  <c r="G73" i="1"/>
  <c r="C73" i="13" s="1"/>
  <c r="O73" i="13" s="1"/>
  <c r="G27" i="1"/>
  <c r="C27" i="13" s="1"/>
  <c r="O27" i="13" s="1"/>
  <c r="AE33" i="1"/>
  <c r="G33" i="13" s="1"/>
  <c r="G34" i="1"/>
  <c r="C34" i="13" s="1"/>
  <c r="O34" i="13" s="1"/>
  <c r="S43" i="1"/>
  <c r="E43" i="13" s="1"/>
  <c r="AE47" i="1"/>
  <c r="G47" i="13" s="1"/>
  <c r="G52" i="1"/>
  <c r="C52" i="13" s="1"/>
  <c r="O52" i="13" s="1"/>
  <c r="G56" i="1"/>
  <c r="C56" i="13" s="1"/>
  <c r="O56" i="13" s="1"/>
  <c r="G64" i="1"/>
  <c r="C64" i="13" s="1"/>
  <c r="O64" i="13" s="1"/>
  <c r="E13" i="1"/>
  <c r="AK46" i="1"/>
  <c r="H46" i="13" s="1"/>
  <c r="M59" i="1"/>
  <c r="D59" i="13" s="1"/>
  <c r="AK33" i="1"/>
  <c r="H33" i="13" s="1"/>
  <c r="M33" i="1"/>
  <c r="D33" i="13" s="1"/>
  <c r="AK37" i="1"/>
  <c r="H37" i="13" s="1"/>
  <c r="AK39" i="1"/>
  <c r="H39" i="13" s="1"/>
  <c r="M39" i="1"/>
  <c r="D39" i="13" s="1"/>
  <c r="AK63" i="1"/>
  <c r="H63" i="13" s="1"/>
  <c r="T63" i="13" s="1"/>
  <c r="M63" i="1"/>
  <c r="D63" i="13" s="1"/>
  <c r="P63" i="13" s="1"/>
  <c r="AK73" i="1"/>
  <c r="H73" i="13" s="1"/>
  <c r="AK69" i="1"/>
  <c r="H69" i="13" s="1"/>
  <c r="AK31" i="1"/>
  <c r="H31" i="13" s="1"/>
  <c r="K11" i="1"/>
  <c r="AK57" i="1"/>
  <c r="H57" i="13" s="1"/>
  <c r="M57" i="1"/>
  <c r="D57" i="13" s="1"/>
  <c r="K14" i="1"/>
  <c r="AK28" i="1"/>
  <c r="H28" i="13" s="1"/>
  <c r="M32" i="1"/>
  <c r="D32" i="13" s="1"/>
  <c r="AK34" i="1"/>
  <c r="H34" i="13" s="1"/>
  <c r="M36" i="1"/>
  <c r="D36" i="13" s="1"/>
  <c r="M46" i="1"/>
  <c r="D46" i="13" s="1"/>
  <c r="M51" i="1"/>
  <c r="D51" i="13" s="1"/>
  <c r="M62" i="1"/>
  <c r="D62" i="13" s="1"/>
  <c r="M66" i="1"/>
  <c r="D66" i="13" s="1"/>
  <c r="M26" i="1"/>
  <c r="D26" i="13" s="1"/>
  <c r="M34" i="1"/>
  <c r="D34" i="13" s="1"/>
  <c r="M55" i="1"/>
  <c r="D55" i="13" s="1"/>
  <c r="M64" i="1"/>
  <c r="D64" i="13" s="1"/>
  <c r="M68" i="1"/>
  <c r="D68" i="13" s="1"/>
  <c r="M60" i="1"/>
  <c r="D60" i="13" s="1"/>
  <c r="P60" i="13" s="1"/>
  <c r="M45" i="1"/>
  <c r="D45" i="13" s="1"/>
  <c r="M47" i="1"/>
  <c r="D47" i="13" s="1"/>
  <c r="M52" i="1"/>
  <c r="D52" i="13" s="1"/>
  <c r="M72" i="1"/>
  <c r="D72" i="13" s="1"/>
  <c r="M30" i="1"/>
  <c r="D30" i="13" s="1"/>
  <c r="M40" i="1"/>
  <c r="D40" i="13" s="1"/>
  <c r="AI12" i="1"/>
  <c r="AK62" i="1"/>
  <c r="BF39" i="26"/>
  <c r="BE20" i="26"/>
  <c r="BG38" i="26"/>
  <c r="BF19" i="26"/>
  <c r="BD32" i="26"/>
  <c r="BP32" i="26" s="1"/>
  <c r="BH70" i="26"/>
  <c r="BH14" i="26" s="1"/>
  <c r="AW50" i="26"/>
  <c r="AB50" i="15" s="1"/>
  <c r="AW44" i="26"/>
  <c r="AB44" i="15" s="1"/>
  <c r="AW47" i="26"/>
  <c r="AB47" i="15" s="1"/>
  <c r="AW56" i="26"/>
  <c r="AB56" i="15" s="1"/>
  <c r="AW62" i="26"/>
  <c r="AB62" i="15" s="1"/>
  <c r="AW33" i="26"/>
  <c r="AB33" i="15" s="1"/>
  <c r="AW39" i="26"/>
  <c r="AB39" i="15" s="1"/>
  <c r="AW42" i="26"/>
  <c r="AB42" i="15" s="1"/>
  <c r="AW64" i="26"/>
  <c r="AB64" i="15" s="1"/>
  <c r="BD33" i="26"/>
  <c r="BP33" i="26" s="1"/>
  <c r="Z70" i="26"/>
  <c r="AW15" i="26"/>
  <c r="AW26" i="26"/>
  <c r="AB26" i="15" s="1"/>
  <c r="BH48" i="26"/>
  <c r="BH10" i="26" s="1"/>
  <c r="AW59" i="26"/>
  <c r="AB59" i="15" s="1"/>
  <c r="BI73" i="26"/>
  <c r="Z29" i="26"/>
  <c r="AW38" i="26"/>
  <c r="AB38" i="15" s="1"/>
  <c r="AW46" i="26"/>
  <c r="AB46" i="15" s="1"/>
  <c r="AW28" i="26"/>
  <c r="AB28" i="15" s="1"/>
  <c r="AW31" i="26"/>
  <c r="AB31" i="15" s="1"/>
  <c r="AW37" i="26"/>
  <c r="AB37" i="15" s="1"/>
  <c r="AW54" i="26"/>
  <c r="AB54" i="15" s="1"/>
  <c r="AW72" i="26"/>
  <c r="AB72" i="15" s="1"/>
  <c r="BF37" i="26"/>
  <c r="BR37" i="26" s="1"/>
  <c r="AW51" i="26"/>
  <c r="AB51" i="15" s="1"/>
  <c r="AW58" i="26"/>
  <c r="AB58" i="15" s="1"/>
  <c r="AW60" i="26"/>
  <c r="AB60" i="15" s="1"/>
  <c r="AW66" i="26"/>
  <c r="AB66" i="15" s="1"/>
  <c r="AW71" i="26"/>
  <c r="AB71" i="15" s="1"/>
  <c r="AW73" i="26"/>
  <c r="AB73" i="15" s="1"/>
  <c r="AW32" i="26"/>
  <c r="AB32" i="15" s="1"/>
  <c r="AW34" i="26"/>
  <c r="AB34" i="15" s="1"/>
  <c r="AW40" i="26"/>
  <c r="AB40" i="15" s="1"/>
  <c r="AW43" i="26"/>
  <c r="AB43" i="15" s="1"/>
  <c r="AW49" i="26"/>
  <c r="AB49" i="15" s="1"/>
  <c r="AW63" i="26"/>
  <c r="AB63" i="15" s="1"/>
  <c r="AW27" i="26"/>
  <c r="AB27" i="15" s="1"/>
  <c r="AW30" i="26"/>
  <c r="AB30" i="15" s="1"/>
  <c r="AW52" i="26"/>
  <c r="AB52" i="15" s="1"/>
  <c r="AW57" i="26"/>
  <c r="AB57" i="15" s="1"/>
  <c r="AW65" i="26"/>
  <c r="AB65" i="15" s="1"/>
  <c r="BF66" i="26"/>
  <c r="BR66" i="26" s="1"/>
  <c r="AW69" i="26"/>
  <c r="AB69" i="15" s="1"/>
  <c r="AS15" i="26"/>
  <c r="AS33" i="26"/>
  <c r="D33" i="15" s="1"/>
  <c r="BI42" i="26"/>
  <c r="AS52" i="26"/>
  <c r="BD56" i="26"/>
  <c r="BP56" i="26" s="1"/>
  <c r="AS57" i="26"/>
  <c r="D57" i="15" s="1"/>
  <c r="AS63" i="26"/>
  <c r="D63" i="15" s="1"/>
  <c r="AS71" i="26"/>
  <c r="D71" i="15" s="1"/>
  <c r="AS73" i="26"/>
  <c r="D73" i="15" s="1"/>
  <c r="AS74" i="26"/>
  <c r="C74" i="26" s="1"/>
  <c r="O74" i="26" s="1"/>
  <c r="AS39" i="26"/>
  <c r="D39" i="15" s="1"/>
  <c r="AS42" i="26"/>
  <c r="D42" i="15" s="1"/>
  <c r="AS59" i="26"/>
  <c r="D59" i="15" s="1"/>
  <c r="AS65" i="26"/>
  <c r="D65" i="15" s="1"/>
  <c r="AS69" i="26"/>
  <c r="D69" i="15" s="1"/>
  <c r="AA25" i="26"/>
  <c r="AS36" i="26"/>
  <c r="D36" i="15" s="1"/>
  <c r="AS44" i="26"/>
  <c r="D44" i="15" s="1"/>
  <c r="AS54" i="26"/>
  <c r="D54" i="15" s="1"/>
  <c r="BE64" i="26"/>
  <c r="AA67" i="26"/>
  <c r="BO13" i="26"/>
  <c r="BC70" i="26"/>
  <c r="BC14" i="26" s="1"/>
  <c r="BD17" i="26"/>
  <c r="BP17" i="26" s="1"/>
  <c r="AS27" i="26"/>
  <c r="AS30" i="26"/>
  <c r="D30" i="15" s="1"/>
  <c r="AS38" i="26"/>
  <c r="D38" i="15" s="1"/>
  <c r="BG43" i="26"/>
  <c r="AS47" i="26"/>
  <c r="D47" i="15" s="1"/>
  <c r="AS50" i="26"/>
  <c r="BG55" i="26"/>
  <c r="AS56" i="26"/>
  <c r="D56" i="15" s="1"/>
  <c r="AS62" i="26"/>
  <c r="D62" i="15" s="1"/>
  <c r="BF17" i="26"/>
  <c r="BD18" i="26"/>
  <c r="BP18" i="26" s="1"/>
  <c r="AS32" i="26"/>
  <c r="D32" i="15" s="1"/>
  <c r="AS34" i="26"/>
  <c r="D34" i="15" s="1"/>
  <c r="AS51" i="26"/>
  <c r="D51" i="15" s="1"/>
  <c r="AS64" i="26"/>
  <c r="D64" i="15" s="1"/>
  <c r="AC35" i="26"/>
  <c r="BG42" i="26"/>
  <c r="AS43" i="26"/>
  <c r="D43" i="15" s="1"/>
  <c r="AS46" i="26"/>
  <c r="D46" i="15" s="1"/>
  <c r="AS60" i="26"/>
  <c r="D60" i="15" s="1"/>
  <c r="BE23" i="26"/>
  <c r="AU46" i="26"/>
  <c r="P46" i="15" s="1"/>
  <c r="BI21" i="26"/>
  <c r="BF23" i="26"/>
  <c r="AV28" i="26"/>
  <c r="BC35" i="26"/>
  <c r="BC8" i="26" s="1"/>
  <c r="BF40" i="26"/>
  <c r="BR40" i="26" s="1"/>
  <c r="AV46" i="26"/>
  <c r="V46" i="15" s="1"/>
  <c r="BC53" i="26"/>
  <c r="BC11" i="26" s="1"/>
  <c r="BF58" i="26"/>
  <c r="BG63" i="26"/>
  <c r="AU27" i="26"/>
  <c r="P27" i="15" s="1"/>
  <c r="AV31" i="26"/>
  <c r="BD34" i="26"/>
  <c r="BP34" i="26" s="1"/>
  <c r="AB35" i="26"/>
  <c r="BG39" i="26"/>
  <c r="AV45" i="26"/>
  <c r="V45" i="15" s="1"/>
  <c r="AC50" i="15"/>
  <c r="AV54" i="26"/>
  <c r="BI58" i="26"/>
  <c r="AV64" i="26"/>
  <c r="V64" i="15" s="1"/>
  <c r="AV65" i="26"/>
  <c r="V65" i="15" s="1"/>
  <c r="AB67" i="26"/>
  <c r="BI18" i="26"/>
  <c r="AV27" i="26"/>
  <c r="AV33" i="26"/>
  <c r="AV42" i="26"/>
  <c r="BC48" i="26"/>
  <c r="BC10" i="26" s="1"/>
  <c r="AV51" i="26"/>
  <c r="AV56" i="26"/>
  <c r="AV60" i="26"/>
  <c r="V60" i="15" s="1"/>
  <c r="BD66" i="26"/>
  <c r="BP66" i="26" s="1"/>
  <c r="AC67" i="26"/>
  <c r="AV69" i="26"/>
  <c r="AV73" i="26"/>
  <c r="AV74" i="26"/>
  <c r="BI44" i="26"/>
  <c r="AL5" i="26"/>
  <c r="BI24" i="26"/>
  <c r="BE31" i="26"/>
  <c r="BQ31" i="26" s="1"/>
  <c r="BI34" i="26"/>
  <c r="AV37" i="26"/>
  <c r="V37" i="15" s="1"/>
  <c r="BF38" i="26"/>
  <c r="BR38" i="26" s="1"/>
  <c r="BI39" i="26"/>
  <c r="AV44" i="26"/>
  <c r="BE46" i="26"/>
  <c r="AV59" i="26"/>
  <c r="V59" i="15" s="1"/>
  <c r="AW74" i="26"/>
  <c r="AV49" i="26"/>
  <c r="V49" i="15" s="1"/>
  <c r="AB53" i="26"/>
  <c r="AU63" i="26"/>
  <c r="P63" i="15" s="1"/>
  <c r="BF64" i="26"/>
  <c r="BR64" i="26" s="1"/>
  <c r="BI27" i="26"/>
  <c r="BU27" i="26" s="1"/>
  <c r="BG23" i="26"/>
  <c r="BD27" i="26"/>
  <c r="BP27" i="26" s="1"/>
  <c r="AV30" i="26"/>
  <c r="V30" i="15" s="1"/>
  <c r="AV40" i="26"/>
  <c r="V40" i="15" s="1"/>
  <c r="BG44" i="26"/>
  <c r="AV47" i="26"/>
  <c r="V47" i="15" s="1"/>
  <c r="AC53" i="26"/>
  <c r="AV55" i="26"/>
  <c r="AV58" i="26"/>
  <c r="V58" i="15" s="1"/>
  <c r="AV63" i="26"/>
  <c r="V63" i="15" s="1"/>
  <c r="BG64" i="26"/>
  <c r="BG17" i="26"/>
  <c r="BI19" i="26"/>
  <c r="BF20" i="26"/>
  <c r="AU26" i="26"/>
  <c r="P26" i="15" s="1"/>
  <c r="BI32" i="26"/>
  <c r="BI33" i="26"/>
  <c r="BH35" i="26"/>
  <c r="BH8" i="26" s="1"/>
  <c r="BI37" i="26"/>
  <c r="AU40" i="26"/>
  <c r="P40" i="15" s="1"/>
  <c r="BC41" i="26"/>
  <c r="BC9" i="26" s="1"/>
  <c r="AU45" i="26"/>
  <c r="P45" i="15" s="1"/>
  <c r="BD47" i="26"/>
  <c r="BP47" i="26" s="1"/>
  <c r="AU49" i="26"/>
  <c r="P49" i="15" s="1"/>
  <c r="BI54" i="26"/>
  <c r="AU55" i="26"/>
  <c r="P55" i="15" s="1"/>
  <c r="AU59" i="26"/>
  <c r="P59" i="15" s="1"/>
  <c r="AU60" i="26"/>
  <c r="P60" i="15" s="1"/>
  <c r="BI63" i="26"/>
  <c r="BE65" i="26"/>
  <c r="BE68" i="26"/>
  <c r="AU69" i="26"/>
  <c r="P69" i="15" s="1"/>
  <c r="AU71" i="26"/>
  <c r="P71" i="15" s="1"/>
  <c r="BE72" i="26"/>
  <c r="AU73" i="26"/>
  <c r="P73" i="15" s="1"/>
  <c r="BD21" i="26"/>
  <c r="BP21" i="26" s="1"/>
  <c r="BI31" i="26"/>
  <c r="AU34" i="26"/>
  <c r="P34" i="15" s="1"/>
  <c r="BO8" i="26"/>
  <c r="AU38" i="26"/>
  <c r="AU39" i="26"/>
  <c r="P39" i="15" s="1"/>
  <c r="BE47" i="26"/>
  <c r="AU58" i="26"/>
  <c r="P58" i="15" s="1"/>
  <c r="BD62" i="26"/>
  <c r="BP62" i="26" s="1"/>
  <c r="BG18" i="26"/>
  <c r="BG22" i="26"/>
  <c r="BD23" i="26"/>
  <c r="BP23" i="26" s="1"/>
  <c r="BD28" i="26"/>
  <c r="BP28" i="26" s="1"/>
  <c r="BE30" i="26"/>
  <c r="AU32" i="26"/>
  <c r="P32" i="15" s="1"/>
  <c r="AU33" i="26"/>
  <c r="P33" i="15" s="1"/>
  <c r="AU37" i="26"/>
  <c r="P37" i="15" s="1"/>
  <c r="BI43" i="26"/>
  <c r="AU44" i="26"/>
  <c r="BF47" i="26"/>
  <c r="BD51" i="26"/>
  <c r="BP51" i="26" s="1"/>
  <c r="AC61" i="26"/>
  <c r="BE62" i="26"/>
  <c r="BI64" i="26"/>
  <c r="AU66" i="26"/>
  <c r="P66" i="15" s="1"/>
  <c r="AU74" i="26"/>
  <c r="E74" i="26" s="1"/>
  <c r="BG26" i="26"/>
  <c r="BG47" i="26"/>
  <c r="AU54" i="26"/>
  <c r="P54" i="15" s="1"/>
  <c r="AU57" i="26"/>
  <c r="P57" i="15" s="1"/>
  <c r="BF62" i="26"/>
  <c r="BR62" i="26" s="1"/>
  <c r="BD63" i="26"/>
  <c r="BP63" i="26" s="1"/>
  <c r="BC67" i="26"/>
  <c r="BC13" i="26" s="1"/>
  <c r="AA70" i="26"/>
  <c r="BE16" i="26"/>
  <c r="BE19" i="26"/>
  <c r="AB25" i="26"/>
  <c r="BE26" i="26"/>
  <c r="BQ26" i="26" s="1"/>
  <c r="BI28" i="26"/>
  <c r="BU28" i="26" s="1"/>
  <c r="BI30" i="26"/>
  <c r="AU36" i="26"/>
  <c r="P36" i="15" s="1"/>
  <c r="BG40" i="26"/>
  <c r="AU47" i="26"/>
  <c r="P47" i="15" s="1"/>
  <c r="AB48" i="26"/>
  <c r="BF49" i="26"/>
  <c r="BO10" i="26"/>
  <c r="AU52" i="26"/>
  <c r="BG59" i="26"/>
  <c r="BE60" i="26"/>
  <c r="BQ60" i="26" s="1"/>
  <c r="BG62" i="26"/>
  <c r="BE63" i="26"/>
  <c r="AU65" i="26"/>
  <c r="P65" i="15" s="1"/>
  <c r="BH67" i="26"/>
  <c r="BH13" i="26" s="1"/>
  <c r="AU68" i="26"/>
  <c r="P68" i="15" s="1"/>
  <c r="BE69" i="26"/>
  <c r="BE71" i="26"/>
  <c r="BQ71" i="26" s="1"/>
  <c r="AU72" i="26"/>
  <c r="P72" i="15" s="1"/>
  <c r="BD73" i="26"/>
  <c r="BP73" i="26" s="1"/>
  <c r="AC48" i="26"/>
  <c r="BE49" i="26"/>
  <c r="BQ49" i="26" s="1"/>
  <c r="AU50" i="26"/>
  <c r="BI55" i="26"/>
  <c r="BG58" i="26"/>
  <c r="BF59" i="26"/>
  <c r="BR59" i="26" s="1"/>
  <c r="AU62" i="26"/>
  <c r="P62" i="15" s="1"/>
  <c r="BF63" i="26"/>
  <c r="BD64" i="26"/>
  <c r="BP64" i="26" s="1"/>
  <c r="Y67" i="26"/>
  <c r="BE73" i="26"/>
  <c r="BC15" i="26"/>
  <c r="BC5" i="26" s="1"/>
  <c r="AU43" i="26"/>
  <c r="P43" i="15" s="1"/>
  <c r="BE17" i="26"/>
  <c r="BG19" i="26"/>
  <c r="AU28" i="26"/>
  <c r="P28" i="15" s="1"/>
  <c r="AU30" i="26"/>
  <c r="P30" i="15" s="1"/>
  <c r="Z35" i="26"/>
  <c r="BG37" i="26"/>
  <c r="BI40" i="26"/>
  <c r="BG54" i="26"/>
  <c r="AU56" i="26"/>
  <c r="P56" i="15" s="1"/>
  <c r="BD57" i="26"/>
  <c r="BP57" i="26" s="1"/>
  <c r="BJ16" i="26"/>
  <c r="BV16" i="26" s="1"/>
  <c r="AC16" i="15"/>
  <c r="AC17" i="15"/>
  <c r="BE18" i="26"/>
  <c r="BG20" i="26"/>
  <c r="AC20" i="15"/>
  <c r="BE21" i="26"/>
  <c r="BI22" i="26"/>
  <c r="BU22" i="26" s="1"/>
  <c r="BF26" i="26"/>
  <c r="BR26" i="26" s="1"/>
  <c r="BD31" i="26"/>
  <c r="BP31" i="26" s="1"/>
  <c r="BO12" i="26"/>
  <c r="BH15" i="26"/>
  <c r="BH5" i="26" s="1"/>
  <c r="BD16" i="26"/>
  <c r="BP16" i="26" s="1"/>
  <c r="BF18" i="26"/>
  <c r="BJ26" i="26"/>
  <c r="BV26" i="26" s="1"/>
  <c r="BD19" i="26"/>
  <c r="BP19" i="26" s="1"/>
  <c r="BG24" i="26"/>
  <c r="BF24" i="26"/>
  <c r="BE24" i="26"/>
  <c r="BC25" i="26"/>
  <c r="BC6" i="26" s="1"/>
  <c r="BO6" i="26"/>
  <c r="BG32" i="26"/>
  <c r="BF32" i="26"/>
  <c r="BR32" i="26" s="1"/>
  <c r="BE32" i="26"/>
  <c r="BF16" i="26"/>
  <c r="BR16" i="26" s="1"/>
  <c r="BD24" i="26"/>
  <c r="BP24" i="26" s="1"/>
  <c r="BG27" i="26"/>
  <c r="BF27" i="26"/>
  <c r="BR27" i="26" s="1"/>
  <c r="BE27" i="26"/>
  <c r="BG33" i="26"/>
  <c r="BF33" i="26"/>
  <c r="BR33" i="26" s="1"/>
  <c r="BE33" i="26"/>
  <c r="BO14" i="26"/>
  <c r="BJ23" i="26"/>
  <c r="BV23" i="26" s="1"/>
  <c r="AC23" i="15"/>
  <c r="BG31" i="26"/>
  <c r="BF31" i="26"/>
  <c r="BG36" i="26"/>
  <c r="BS36" i="26" s="1"/>
  <c r="BF36" i="26"/>
  <c r="BR36" i="26" s="1"/>
  <c r="BE36" i="26"/>
  <c r="BQ36" i="26" s="1"/>
  <c r="BI36" i="26"/>
  <c r="BU36" i="26" s="1"/>
  <c r="BG16" i="26"/>
  <c r="BS16" i="26" s="1"/>
  <c r="W16" i="15" s="1"/>
  <c r="BE22" i="26"/>
  <c r="BG28" i="26"/>
  <c r="BF28" i="26"/>
  <c r="BE28" i="26"/>
  <c r="BQ28" i="26" s="1"/>
  <c r="BC29" i="26"/>
  <c r="BC7" i="26" s="1"/>
  <c r="AB29" i="26"/>
  <c r="BG34" i="26"/>
  <c r="BF34" i="26"/>
  <c r="BR34" i="26" s="1"/>
  <c r="BE34" i="26"/>
  <c r="BJ47" i="26"/>
  <c r="BV47" i="26" s="1"/>
  <c r="AC47" i="15"/>
  <c r="BD20" i="26"/>
  <c r="BP20" i="26" s="1"/>
  <c r="BF22" i="26"/>
  <c r="BG30" i="26"/>
  <c r="BS30" i="26" s="1"/>
  <c r="W30" i="15" s="1"/>
  <c r="BF30" i="26"/>
  <c r="BR30" i="26" s="1"/>
  <c r="BJ38" i="26"/>
  <c r="BV38" i="26" s="1"/>
  <c r="AC38" i="15"/>
  <c r="BG21" i="26"/>
  <c r="BF21" i="26"/>
  <c r="BD26" i="26"/>
  <c r="BP26" i="26" s="1"/>
  <c r="BJ27" i="26"/>
  <c r="BV27" i="26" s="1"/>
  <c r="BD30" i="26"/>
  <c r="BP30" i="26" s="1"/>
  <c r="BP29" i="26" s="1"/>
  <c r="BP7" i="26" s="1"/>
  <c r="BD36" i="26"/>
  <c r="BP36" i="26" s="1"/>
  <c r="BF46" i="26"/>
  <c r="BR46" i="26" s="1"/>
  <c r="BF60" i="26"/>
  <c r="BR60" i="26" s="1"/>
  <c r="BF65" i="26"/>
  <c r="BR65" i="26" s="1"/>
  <c r="BF68" i="26"/>
  <c r="BR68" i="26" s="1"/>
  <c r="BF69" i="26"/>
  <c r="BF71" i="26"/>
  <c r="BR71" i="26" s="1"/>
  <c r="BF72" i="26"/>
  <c r="BR72" i="26" s="1"/>
  <c r="BF73" i="26"/>
  <c r="BR73" i="26" s="1"/>
  <c r="BA43" i="26"/>
  <c r="AZ43" i="15" s="1"/>
  <c r="BA65" i="26"/>
  <c r="AZ65" i="15" s="1"/>
  <c r="BA45" i="26"/>
  <c r="AZ45" i="15" s="1"/>
  <c r="BA66" i="26"/>
  <c r="AZ66" i="15" s="1"/>
  <c r="BA46" i="26"/>
  <c r="AZ46" i="15" s="1"/>
  <c r="BA69" i="26"/>
  <c r="AZ69" i="15" s="1"/>
  <c r="BA47" i="26"/>
  <c r="AZ47" i="15" s="1"/>
  <c r="BA71" i="26"/>
  <c r="AZ71" i="15" s="1"/>
  <c r="BA49" i="26"/>
  <c r="AZ49" i="15" s="1"/>
  <c r="BA73" i="26"/>
  <c r="AZ73" i="15" s="1"/>
  <c r="BA31" i="26"/>
  <c r="AZ31" i="15" s="1"/>
  <c r="BA54" i="26"/>
  <c r="AZ54" i="15" s="1"/>
  <c r="BA74" i="26"/>
  <c r="BA32" i="26"/>
  <c r="AZ32" i="15" s="1"/>
  <c r="BA59" i="26"/>
  <c r="AZ59" i="15" s="1"/>
  <c r="BA38" i="26"/>
  <c r="AZ38" i="15" s="1"/>
  <c r="BA62" i="26"/>
  <c r="AZ62" i="15" s="1"/>
  <c r="BA58" i="26"/>
  <c r="AZ58" i="15" s="1"/>
  <c r="BA63" i="26"/>
  <c r="AZ63" i="15" s="1"/>
  <c r="BA64" i="26"/>
  <c r="AZ64" i="15" s="1"/>
  <c r="BA34" i="26"/>
  <c r="AZ34" i="15" s="1"/>
  <c r="BA51" i="26"/>
  <c r="AZ51" i="15" s="1"/>
  <c r="BA55" i="26"/>
  <c r="AZ55" i="15" s="1"/>
  <c r="BA72" i="26"/>
  <c r="AZ72" i="15" s="1"/>
  <c r="BA36" i="26"/>
  <c r="AZ36" i="15" s="1"/>
  <c r="BA50" i="26"/>
  <c r="AZ50" i="15" s="1"/>
  <c r="BA68" i="26"/>
  <c r="AZ68" i="15" s="1"/>
  <c r="BA44" i="26"/>
  <c r="AZ44" i="15" s="1"/>
  <c r="BA30" i="26"/>
  <c r="AZ30" i="15" s="1"/>
  <c r="BA33" i="26"/>
  <c r="AZ33" i="15" s="1"/>
  <c r="BA15" i="26"/>
  <c r="BA52" i="26"/>
  <c r="AZ52" i="15" s="1"/>
  <c r="BA27" i="26"/>
  <c r="AZ27" i="15" s="1"/>
  <c r="BA42" i="26"/>
  <c r="AZ42" i="15" s="1"/>
  <c r="BA40" i="26"/>
  <c r="AZ40" i="15" s="1"/>
  <c r="BA37" i="26"/>
  <c r="AZ37" i="15" s="1"/>
  <c r="AY27" i="26"/>
  <c r="AX36" i="26"/>
  <c r="AH36" i="15" s="1"/>
  <c r="AY44" i="26"/>
  <c r="AY52" i="26"/>
  <c r="AY60" i="26"/>
  <c r="AY69" i="26"/>
  <c r="AZ26" i="26"/>
  <c r="AT26" i="15" s="1"/>
  <c r="AX33" i="26"/>
  <c r="AH33" i="15" s="1"/>
  <c r="AY38" i="26"/>
  <c r="AY45" i="26"/>
  <c r="AZ56" i="26"/>
  <c r="AT56" i="15" s="1"/>
  <c r="AY66" i="26"/>
  <c r="AX72" i="26"/>
  <c r="AH72" i="15" s="1"/>
  <c r="BA28" i="26"/>
  <c r="AZ28" i="15" s="1"/>
  <c r="AX28" i="26"/>
  <c r="AH28" i="15" s="1"/>
  <c r="AY37" i="26"/>
  <c r="AX45" i="26"/>
  <c r="AH45" i="15" s="1"/>
  <c r="AY54" i="26"/>
  <c r="AY62" i="26"/>
  <c r="AZ71" i="26"/>
  <c r="AT71" i="15" s="1"/>
  <c r="AX27" i="26"/>
  <c r="AH27" i="15" s="1"/>
  <c r="AY33" i="26"/>
  <c r="AX39" i="26"/>
  <c r="AH39" i="15" s="1"/>
  <c r="AZ45" i="26"/>
  <c r="AT45" i="15" s="1"/>
  <c r="AX51" i="26"/>
  <c r="AH51" i="15" s="1"/>
  <c r="AY57" i="26"/>
  <c r="AY72" i="26"/>
  <c r="BA60" i="26"/>
  <c r="AZ60" i="15" s="1"/>
  <c r="BA26" i="26"/>
  <c r="AZ26" i="15" s="1"/>
  <c r="AZ28" i="26"/>
  <c r="AT28" i="15" s="1"/>
  <c r="AX38" i="26"/>
  <c r="AH38" i="15" s="1"/>
  <c r="AY46" i="26"/>
  <c r="AX55" i="26"/>
  <c r="AH55" i="15" s="1"/>
  <c r="AY63" i="26"/>
  <c r="AZ72" i="26"/>
  <c r="AT72" i="15" s="1"/>
  <c r="AZ27" i="26"/>
  <c r="AT27" i="15" s="1"/>
  <c r="AX34" i="26"/>
  <c r="AH34" i="15" s="1"/>
  <c r="AZ39" i="26"/>
  <c r="AT39" i="15" s="1"/>
  <c r="AX46" i="26"/>
  <c r="AH46" i="15" s="1"/>
  <c r="AZ51" i="26"/>
  <c r="AT51" i="15" s="1"/>
  <c r="AX58" i="26"/>
  <c r="AH58" i="15" s="1"/>
  <c r="AX63" i="26"/>
  <c r="AH63" i="15" s="1"/>
  <c r="AX73" i="26"/>
  <c r="AH73" i="15" s="1"/>
  <c r="BA39" i="26"/>
  <c r="AZ39" i="15" s="1"/>
  <c r="AX31" i="26"/>
  <c r="AH31" i="15" s="1"/>
  <c r="AZ38" i="26"/>
  <c r="AT38" i="15" s="1"/>
  <c r="AX47" i="26"/>
  <c r="AH47" i="15" s="1"/>
  <c r="AX56" i="26"/>
  <c r="AH56" i="15" s="1"/>
  <c r="AX64" i="26"/>
  <c r="AH64" i="15" s="1"/>
  <c r="AY73" i="26"/>
  <c r="AY28" i="26"/>
  <c r="AZ34" i="26"/>
  <c r="AT34" i="15" s="1"/>
  <c r="AY40" i="26"/>
  <c r="AZ46" i="26"/>
  <c r="AT46" i="15" s="1"/>
  <c r="AX52" i="26"/>
  <c r="AH52" i="15" s="1"/>
  <c r="AY58" i="26"/>
  <c r="AZ63" i="26"/>
  <c r="AT63" i="15" s="1"/>
  <c r="AX69" i="26"/>
  <c r="AH69" i="15" s="1"/>
  <c r="AZ73" i="26"/>
  <c r="AT73" i="15" s="1"/>
  <c r="BA56" i="26"/>
  <c r="AZ56" i="15" s="1"/>
  <c r="AZ31" i="26"/>
  <c r="AT31" i="15" s="1"/>
  <c r="AX40" i="26"/>
  <c r="AH40" i="15" s="1"/>
  <c r="AZ47" i="26"/>
  <c r="AT47" i="15" s="1"/>
  <c r="AX57" i="26"/>
  <c r="AH57" i="15" s="1"/>
  <c r="AX65" i="26"/>
  <c r="AH65" i="15" s="1"/>
  <c r="AY74" i="26"/>
  <c r="AY36" i="26"/>
  <c r="AX43" i="26"/>
  <c r="AH43" i="15" s="1"/>
  <c r="AY47" i="26"/>
  <c r="AZ52" i="26"/>
  <c r="AT52" i="15" s="1"/>
  <c r="AX59" i="26"/>
  <c r="AH59" i="15" s="1"/>
  <c r="AY64" i="26"/>
  <c r="AZ74" i="26"/>
  <c r="BA57" i="26"/>
  <c r="AZ57" i="15" s="1"/>
  <c r="AY32" i="26"/>
  <c r="AZ40" i="26"/>
  <c r="AT40" i="15" s="1"/>
  <c r="AZ49" i="26"/>
  <c r="AT49" i="15" s="1"/>
  <c r="AZ57" i="26"/>
  <c r="AT57" i="15" s="1"/>
  <c r="AX66" i="26"/>
  <c r="AH66" i="15" s="1"/>
  <c r="AX15" i="26"/>
  <c r="AY31" i="26"/>
  <c r="AZ36" i="26"/>
  <c r="AT36" i="15" s="1"/>
  <c r="AY43" i="26"/>
  <c r="AY55" i="26"/>
  <c r="AY59" i="26"/>
  <c r="AZ64" i="26"/>
  <c r="AT64" i="15" s="1"/>
  <c r="AZ69" i="26"/>
  <c r="AT69" i="15" s="1"/>
  <c r="AY15" i="26"/>
  <c r="AZ33" i="26"/>
  <c r="AT33" i="15" s="1"/>
  <c r="AY42" i="26"/>
  <c r="AZ50" i="26"/>
  <c r="AT50" i="15" s="1"/>
  <c r="AZ58" i="26"/>
  <c r="AT58" i="15" s="1"/>
  <c r="AZ66" i="26"/>
  <c r="AT66" i="15" s="1"/>
  <c r="AX32" i="26"/>
  <c r="AH32" i="15" s="1"/>
  <c r="AX37" i="26"/>
  <c r="AH37" i="15" s="1"/>
  <c r="AX44" i="26"/>
  <c r="AH44" i="15" s="1"/>
  <c r="AX50" i="26"/>
  <c r="AH50" i="15" s="1"/>
  <c r="AZ55" i="26"/>
  <c r="AT55" i="15" s="1"/>
  <c r="AX60" i="26"/>
  <c r="AH60" i="15" s="1"/>
  <c r="AY65" i="26"/>
  <c r="AX71" i="26"/>
  <c r="AH71" i="15" s="1"/>
  <c r="AX26" i="26"/>
  <c r="AH26" i="15" s="1"/>
  <c r="AY34" i="26"/>
  <c r="AZ43" i="26"/>
  <c r="AT43" i="15" s="1"/>
  <c r="AY51" i="26"/>
  <c r="AZ59" i="26"/>
  <c r="AT59" i="15" s="1"/>
  <c r="AY68" i="26"/>
  <c r="AZ32" i="26"/>
  <c r="AT32" i="15" s="1"/>
  <c r="AZ37" i="26"/>
  <c r="AT37" i="15" s="1"/>
  <c r="AZ44" i="26"/>
  <c r="AT44" i="15" s="1"/>
  <c r="AY50" i="26"/>
  <c r="AY56" i="26"/>
  <c r="AZ60" i="26"/>
  <c r="AT60" i="15" s="1"/>
  <c r="AZ65" i="26"/>
  <c r="AT65" i="15" s="1"/>
  <c r="AZ62" i="26"/>
  <c r="AT62" i="15" s="1"/>
  <c r="AY39" i="26"/>
  <c r="AY30" i="26"/>
  <c r="AX49" i="26"/>
  <c r="AH49" i="15" s="1"/>
  <c r="AZ68" i="26"/>
  <c r="AT68" i="15" s="1"/>
  <c r="AZ42" i="26"/>
  <c r="AT42" i="15" s="1"/>
  <c r="AX74" i="26"/>
  <c r="AX30" i="26"/>
  <c r="AH30" i="15" s="1"/>
  <c r="AX54" i="26"/>
  <c r="AH54" i="15" s="1"/>
  <c r="AY71" i="26"/>
  <c r="AY26" i="26"/>
  <c r="AZ54" i="26"/>
  <c r="AT54" i="15" s="1"/>
  <c r="AX68" i="26"/>
  <c r="AH68" i="15" s="1"/>
  <c r="AX42" i="26"/>
  <c r="AH42" i="15" s="1"/>
  <c r="AZ30" i="26"/>
  <c r="AT30" i="15" s="1"/>
  <c r="AX62" i="26"/>
  <c r="AH62" i="15" s="1"/>
  <c r="AZ15" i="26"/>
  <c r="AY49" i="26"/>
  <c r="BI45" i="26"/>
  <c r="BU45" i="26" s="1"/>
  <c r="BG46" i="26"/>
  <c r="BG49" i="26"/>
  <c r="BS49" i="26" s="1"/>
  <c r="BK50" i="26"/>
  <c r="AI50" i="15"/>
  <c r="BI51" i="26"/>
  <c r="BU51" i="26" s="1"/>
  <c r="Z53" i="26"/>
  <c r="BI56" i="26"/>
  <c r="BU56" i="26" s="1"/>
  <c r="BI57" i="26"/>
  <c r="BU57" i="26" s="1"/>
  <c r="AC59" i="15"/>
  <c r="BG60" i="26"/>
  <c r="BH61" i="26"/>
  <c r="BH12" i="26" s="1"/>
  <c r="BG65" i="26"/>
  <c r="BS65" i="26" s="1"/>
  <c r="W65" i="15"/>
  <c r="BE66" i="26"/>
  <c r="BG68" i="26"/>
  <c r="BS68" i="26" s="1"/>
  <c r="BG69" i="26"/>
  <c r="BG71" i="26"/>
  <c r="BS71" i="26" s="1"/>
  <c r="W71" i="15" s="1"/>
  <c r="BG72" i="26"/>
  <c r="BG73" i="26"/>
  <c r="BD42" i="26"/>
  <c r="BP42" i="26" s="1"/>
  <c r="BD43" i="26"/>
  <c r="BP43" i="26" s="1"/>
  <c r="BD44" i="26"/>
  <c r="BP44" i="26" s="1"/>
  <c r="BI46" i="26"/>
  <c r="BU46" i="26" s="1"/>
  <c r="Y48" i="26"/>
  <c r="BI49" i="26"/>
  <c r="BU49" i="26" s="1"/>
  <c r="AA48" i="26"/>
  <c r="BD54" i="26"/>
  <c r="BP54" i="26" s="1"/>
  <c r="BD55" i="26"/>
  <c r="BP55" i="26" s="1"/>
  <c r="AA53" i="26"/>
  <c r="BI60" i="26"/>
  <c r="BU60" i="26" s="1"/>
  <c r="BI65" i="26"/>
  <c r="BU65" i="26" s="1"/>
  <c r="BG66" i="26"/>
  <c r="BI68" i="26"/>
  <c r="BU68" i="26" s="1"/>
  <c r="BI69" i="26"/>
  <c r="BU69" i="26" s="1"/>
  <c r="BI71" i="26"/>
  <c r="BU71" i="26" s="1"/>
  <c r="BI72" i="26"/>
  <c r="BU72" i="26" s="1"/>
  <c r="Y70" i="26"/>
  <c r="BD22" i="26"/>
  <c r="BP22" i="26" s="1"/>
  <c r="BH25" i="26"/>
  <c r="BH6" i="26" s="1"/>
  <c r="AA35" i="26"/>
  <c r="BE42" i="26"/>
  <c r="BQ42" i="26" s="1"/>
  <c r="BE43" i="26"/>
  <c r="BE44" i="26"/>
  <c r="BD45" i="26"/>
  <c r="BP45" i="26" s="1"/>
  <c r="Z41" i="26"/>
  <c r="BE54" i="26"/>
  <c r="BQ54" i="26" s="1"/>
  <c r="BE55" i="26"/>
  <c r="BC61" i="26"/>
  <c r="BC12" i="26" s="1"/>
  <c r="AI66" i="15"/>
  <c r="BK66" i="26"/>
  <c r="Z67" i="26"/>
  <c r="BH29" i="26"/>
  <c r="BH7" i="26" s="1"/>
  <c r="BD37" i="26"/>
  <c r="BP37" i="26" s="1"/>
  <c r="BD38" i="26"/>
  <c r="BP38" i="26" s="1"/>
  <c r="BD39" i="26"/>
  <c r="BP39" i="26" s="1"/>
  <c r="BD40" i="26"/>
  <c r="BP40" i="26" s="1"/>
  <c r="BF42" i="26"/>
  <c r="BR42" i="26" s="1"/>
  <c r="BF43" i="26"/>
  <c r="BR43" i="26" s="1"/>
  <c r="BF44" i="26"/>
  <c r="BR44" i="26" s="1"/>
  <c r="BE45" i="26"/>
  <c r="BE51" i="26"/>
  <c r="BF54" i="26"/>
  <c r="BR54" i="26" s="1"/>
  <c r="BF55" i="26"/>
  <c r="BR55" i="26" s="1"/>
  <c r="BE56" i="26"/>
  <c r="BE57" i="26"/>
  <c r="BD58" i="26"/>
  <c r="BP58" i="26" s="1"/>
  <c r="BD59" i="26"/>
  <c r="BP59" i="26" s="1"/>
  <c r="AC32" i="15"/>
  <c r="BE37" i="26"/>
  <c r="BQ37" i="26" s="1"/>
  <c r="BE38" i="26"/>
  <c r="BE39" i="26"/>
  <c r="BE40" i="26"/>
  <c r="BQ40" i="26" s="1"/>
  <c r="BF45" i="26"/>
  <c r="BR45" i="26" s="1"/>
  <c r="BD46" i="26"/>
  <c r="BP46" i="26" s="1"/>
  <c r="BD49" i="26"/>
  <c r="BP49" i="26" s="1"/>
  <c r="BP48" i="26" s="1"/>
  <c r="BP10" i="26" s="1"/>
  <c r="BF51" i="26"/>
  <c r="BR51" i="26" s="1"/>
  <c r="AC52" i="15"/>
  <c r="BF56" i="26"/>
  <c r="BR56" i="26" s="1"/>
  <c r="BF57" i="26"/>
  <c r="BR57" i="26" s="1"/>
  <c r="BE58" i="26"/>
  <c r="BQ58" i="26" s="1"/>
  <c r="BE59" i="26"/>
  <c r="BD60" i="26"/>
  <c r="BP60" i="26" s="1"/>
  <c r="AB61" i="26"/>
  <c r="BD65" i="26"/>
  <c r="BP65" i="26" s="1"/>
  <c r="BD68" i="26"/>
  <c r="BP68" i="26" s="1"/>
  <c r="BD69" i="26"/>
  <c r="BP69" i="26" s="1"/>
  <c r="BD71" i="26"/>
  <c r="BP71" i="26" s="1"/>
  <c r="BD72" i="26"/>
  <c r="BP72" i="26" s="1"/>
  <c r="AB70" i="26"/>
  <c r="BH41" i="26"/>
  <c r="BH9" i="26" s="1"/>
  <c r="BG45" i="26"/>
  <c r="BS45" i="26" s="1"/>
  <c r="W45" i="15" s="1"/>
  <c r="BG51" i="26"/>
  <c r="AI52" i="15"/>
  <c r="BK52" i="26"/>
  <c r="BH53" i="26"/>
  <c r="BH11" i="26" s="1"/>
  <c r="BG56" i="26"/>
  <c r="BG57" i="26"/>
  <c r="Z15" i="26"/>
  <c r="J4" i="1"/>
  <c r="BZ48" i="26"/>
  <c r="X58" i="6"/>
  <c r="Y58" i="6"/>
  <c r="AA37" i="6"/>
  <c r="N37" i="6"/>
  <c r="AB38" i="6"/>
  <c r="AC38" i="6" s="1"/>
  <c r="AD38" i="6" s="1"/>
  <c r="AE38" i="6" s="1"/>
  <c r="AF38" i="6" s="1"/>
  <c r="AG38" i="6" s="1"/>
  <c r="AC46" i="6"/>
  <c r="AD46" i="6"/>
  <c r="AA14" i="6"/>
  <c r="AA13" i="6"/>
  <c r="AE14" i="6"/>
  <c r="AE13" i="6"/>
  <c r="AG32" i="6"/>
  <c r="W8" i="6"/>
  <c r="S8" i="6"/>
  <c r="O8" i="6"/>
  <c r="K8" i="6"/>
  <c r="G8" i="6"/>
  <c r="C8" i="6"/>
  <c r="V8" i="6"/>
  <c r="R8" i="6"/>
  <c r="N8" i="6"/>
  <c r="J8" i="6"/>
  <c r="F8" i="6"/>
  <c r="P8" i="6"/>
  <c r="H8" i="6"/>
  <c r="U8" i="6"/>
  <c r="Q8" i="6"/>
  <c r="M8" i="6"/>
  <c r="I8" i="6"/>
  <c r="E8" i="6"/>
  <c r="T8" i="6"/>
  <c r="L8" i="6"/>
  <c r="D8" i="6"/>
  <c r="AB14" i="6"/>
  <c r="AB13" i="6"/>
  <c r="AF14" i="6"/>
  <c r="AF13" i="6"/>
  <c r="Y14" i="6"/>
  <c r="Y13" i="6"/>
  <c r="Z14" i="6"/>
  <c r="Z13" i="6"/>
  <c r="W9" i="6"/>
  <c r="S9" i="6"/>
  <c r="O9" i="6"/>
  <c r="K9" i="6"/>
  <c r="G9" i="6"/>
  <c r="C9" i="6"/>
  <c r="D9" i="6"/>
  <c r="V9" i="6"/>
  <c r="R9" i="6"/>
  <c r="N9" i="6"/>
  <c r="J9" i="6"/>
  <c r="F9" i="6"/>
  <c r="T9" i="6"/>
  <c r="L9" i="6"/>
  <c r="U9" i="6"/>
  <c r="Q9" i="6"/>
  <c r="M9" i="6"/>
  <c r="I9" i="6"/>
  <c r="E9" i="6"/>
  <c r="P9" i="6"/>
  <c r="H9" i="6"/>
  <c r="H6" i="6"/>
  <c r="H67" i="6" s="1"/>
  <c r="P6" i="6"/>
  <c r="P67" i="6" s="1"/>
  <c r="AC4" i="6"/>
  <c r="M6" i="6"/>
  <c r="M67" i="6" s="1"/>
  <c r="Q6" i="6"/>
  <c r="Q67" i="6" s="1"/>
  <c r="Y6" i="6"/>
  <c r="Y67" i="6" s="1"/>
  <c r="AC14" i="6"/>
  <c r="AC13" i="6"/>
  <c r="X15" i="6"/>
  <c r="AK15" i="6" s="1"/>
  <c r="D6" i="6"/>
  <c r="D67" i="6" s="1"/>
  <c r="L6" i="6"/>
  <c r="L67" i="6" s="1"/>
  <c r="T6" i="6"/>
  <c r="T67" i="6" s="1"/>
  <c r="X12" i="6"/>
  <c r="AA21" i="6"/>
  <c r="Z22" i="6"/>
  <c r="L39" i="6"/>
  <c r="M37" i="6"/>
  <c r="Z30" i="6"/>
  <c r="AA30" i="6" s="1"/>
  <c r="AB30" i="6" s="1"/>
  <c r="AD4" i="6"/>
  <c r="Z5" i="6"/>
  <c r="Z63" i="6" s="1"/>
  <c r="F6" i="6"/>
  <c r="F67" i="6" s="1"/>
  <c r="J6" i="6"/>
  <c r="J67" i="6" s="1"/>
  <c r="N6" i="6"/>
  <c r="N67" i="6" s="1"/>
  <c r="R6" i="6"/>
  <c r="R67" i="6" s="1"/>
  <c r="V6" i="6"/>
  <c r="V67" i="6" s="1"/>
  <c r="Z6" i="6"/>
  <c r="Z67" i="6" s="1"/>
  <c r="AK6" i="6"/>
  <c r="AD14" i="6"/>
  <c r="AD13" i="6"/>
  <c r="U27" i="6"/>
  <c r="T37" i="6"/>
  <c r="AD35" i="6"/>
  <c r="AC15" i="6"/>
  <c r="AG14" i="6"/>
  <c r="C6" i="6"/>
  <c r="C67" i="6" s="1"/>
  <c r="G6" i="6"/>
  <c r="G67" i="6" s="1"/>
  <c r="K6" i="6"/>
  <c r="K67" i="6" s="1"/>
  <c r="O6" i="6"/>
  <c r="O67" i="6" s="1"/>
  <c r="S6" i="6"/>
  <c r="S67" i="6" s="1"/>
  <c r="W6" i="6"/>
  <c r="W67" i="6" s="1"/>
  <c r="Y22" i="6"/>
  <c r="S37" i="6"/>
  <c r="AC70" i="26"/>
  <c r="AA61" i="26"/>
  <c r="Z61" i="26"/>
  <c r="Y61" i="26"/>
  <c r="Y53" i="26"/>
  <c r="Z48" i="26"/>
  <c r="AB41" i="26"/>
  <c r="AC41" i="26"/>
  <c r="AA41" i="26"/>
  <c r="Y41" i="26"/>
  <c r="Y35" i="26"/>
  <c r="AA29" i="26"/>
  <c r="AC29" i="26"/>
  <c r="Y29" i="26"/>
  <c r="Y25" i="26"/>
  <c r="AC25" i="26"/>
  <c r="Z25" i="26"/>
  <c r="AC15" i="26"/>
  <c r="AA15" i="26"/>
  <c r="AB15" i="26"/>
  <c r="CJ7" i="26"/>
  <c r="CJ10" i="26"/>
  <c r="Y15" i="26"/>
  <c r="CJ9" i="26"/>
  <c r="CB35" i="26"/>
  <c r="CB48" i="26"/>
  <c r="CD48" i="26"/>
  <c r="CB61" i="26"/>
  <c r="BZ41" i="26"/>
  <c r="CA25" i="26"/>
  <c r="D50" i="26"/>
  <c r="CC67" i="26"/>
  <c r="CB53" i="26"/>
  <c r="CB25" i="26"/>
  <c r="CD70" i="26"/>
  <c r="CD25" i="26"/>
  <c r="CA29" i="26"/>
  <c r="CD35" i="26"/>
  <c r="CC48" i="26"/>
  <c r="BZ29" i="26"/>
  <c r="CD29" i="26"/>
  <c r="CA35" i="26"/>
  <c r="CB29" i="26"/>
  <c r="CA61" i="26"/>
  <c r="CA48" i="26"/>
  <c r="CA53" i="26"/>
  <c r="BZ61" i="26"/>
  <c r="CD61" i="26"/>
  <c r="CA67" i="26"/>
  <c r="CA70" i="26"/>
  <c r="BZ70" i="26"/>
  <c r="BZ53" i="26"/>
  <c r="CD53" i="26"/>
  <c r="CD67" i="26"/>
  <c r="CC25" i="26"/>
  <c r="BZ25" i="26"/>
  <c r="CC29" i="26"/>
  <c r="CC35" i="26"/>
  <c r="BZ35" i="26"/>
  <c r="CB70" i="26"/>
  <c r="BZ67" i="26"/>
  <c r="CC41" i="26"/>
  <c r="J45" i="16"/>
  <c r="AB4" i="16"/>
  <c r="CB41" i="26"/>
  <c r="Z45" i="16"/>
  <c r="CD41" i="26"/>
  <c r="CC61" i="26"/>
  <c r="CB67" i="26"/>
  <c r="F45" i="16"/>
  <c r="X4" i="16"/>
  <c r="X45" i="16" s="1"/>
  <c r="D28" i="26"/>
  <c r="CC53" i="26"/>
  <c r="CC70" i="26"/>
  <c r="E45" i="16"/>
  <c r="I45" i="16"/>
  <c r="V45" i="16"/>
  <c r="AD45" i="16"/>
  <c r="CA41" i="26"/>
  <c r="D52" i="26"/>
  <c r="D58" i="26"/>
  <c r="C45" i="16"/>
  <c r="G45" i="16"/>
  <c r="K45" i="16"/>
  <c r="W45" i="16"/>
  <c r="AA45" i="16"/>
  <c r="D45" i="16"/>
  <c r="H45" i="16"/>
  <c r="L45" i="16"/>
  <c r="C66" i="26"/>
  <c r="U4" i="16"/>
  <c r="U45" i="16" s="1"/>
  <c r="Y4" i="16"/>
  <c r="Y45" i="16" s="1"/>
  <c r="AC4" i="16"/>
  <c r="S31" i="1"/>
  <c r="E31" i="13" s="1"/>
  <c r="R7" i="1"/>
  <c r="X12" i="1"/>
  <c r="Y62" i="1"/>
  <c r="AD9" i="1"/>
  <c r="AD10" i="1"/>
  <c r="L8" i="1"/>
  <c r="M38" i="1"/>
  <c r="F6" i="1"/>
  <c r="G26" i="1"/>
  <c r="AD6" i="1"/>
  <c r="AE26" i="1"/>
  <c r="F7" i="1"/>
  <c r="G30" i="1"/>
  <c r="F8" i="1"/>
  <c r="G36" i="1"/>
  <c r="AD8" i="1"/>
  <c r="L12" i="1"/>
  <c r="L9" i="1"/>
  <c r="L14" i="1"/>
  <c r="M71" i="1"/>
  <c r="R6" i="1"/>
  <c r="X7" i="1"/>
  <c r="R8" i="1"/>
  <c r="R11" i="1"/>
  <c r="R13" i="1"/>
  <c r="M49" i="1"/>
  <c r="L10" i="1"/>
  <c r="L6" i="1"/>
  <c r="X9" i="1"/>
  <c r="X10" i="1"/>
  <c r="AD7" i="1"/>
  <c r="F10" i="1"/>
  <c r="R10" i="1"/>
  <c r="S49" i="1"/>
  <c r="F11" i="1"/>
  <c r="G54" i="1"/>
  <c r="AD12" i="1"/>
  <c r="AE62" i="1"/>
  <c r="F13" i="1"/>
  <c r="G68" i="1"/>
  <c r="V45" i="5"/>
  <c r="X11" i="1"/>
  <c r="X13" i="1"/>
  <c r="C45" i="5"/>
  <c r="T4" i="5"/>
  <c r="G45" i="5"/>
  <c r="X4" i="5"/>
  <c r="X45" i="5" s="1"/>
  <c r="K45" i="5"/>
  <c r="AB4" i="5"/>
  <c r="AD11" i="1"/>
  <c r="AE54" i="1"/>
  <c r="F12" i="1"/>
  <c r="G62" i="1"/>
  <c r="AD13" i="1"/>
  <c r="R14" i="1"/>
  <c r="Z45" i="5"/>
  <c r="W4" i="5"/>
  <c r="W45" i="5" s="1"/>
  <c r="AA4" i="5"/>
  <c r="AM5" i="26"/>
  <c r="AI5" i="26"/>
  <c r="AJ61" i="26"/>
  <c r="AJ12" i="26" s="1"/>
  <c r="AK25" i="26"/>
  <c r="AK6" i="26" s="1"/>
  <c r="AK4" i="26" s="1"/>
  <c r="AI29" i="26"/>
  <c r="AI7" i="26" s="1"/>
  <c r="AK41" i="26"/>
  <c r="AK9" i="26" s="1"/>
  <c r="AK35" i="26"/>
  <c r="AK8" i="26" s="1"/>
  <c r="AL41" i="26"/>
  <c r="AL9" i="26" s="1"/>
  <c r="AJ5" i="26"/>
  <c r="AJ53" i="26"/>
  <c r="AJ11" i="26" s="1"/>
  <c r="AK67" i="26"/>
  <c r="AK13" i="26" s="1"/>
  <c r="AK70" i="26"/>
  <c r="AK14" i="26" s="1"/>
  <c r="AJ25" i="26"/>
  <c r="AJ6" i="26" s="1"/>
  <c r="AI61" i="26"/>
  <c r="AI12" i="26" s="1"/>
  <c r="AM67" i="26"/>
  <c r="AM13" i="26" s="1"/>
  <c r="AM70" i="26"/>
  <c r="AM14" i="26" s="1"/>
  <c r="AV26" i="26"/>
  <c r="V26" i="15" s="1"/>
  <c r="AL25" i="26"/>
  <c r="AL6" i="26" s="1"/>
  <c r="AU31" i="26"/>
  <c r="P31" i="15" s="1"/>
  <c r="AK29" i="26"/>
  <c r="AK7" i="26" s="1"/>
  <c r="AU42" i="26"/>
  <c r="P42" i="15" s="1"/>
  <c r="AT63" i="26"/>
  <c r="J63" i="15" s="1"/>
  <c r="AL29" i="26"/>
  <c r="AL7" i="26" s="1"/>
  <c r="AW36" i="26"/>
  <c r="AB36" i="15" s="1"/>
  <c r="AM35" i="26"/>
  <c r="AM8" i="26" s="1"/>
  <c r="AL53" i="26"/>
  <c r="AL11" i="26" s="1"/>
  <c r="AS55" i="26"/>
  <c r="D55" i="15" s="1"/>
  <c r="AI53" i="26"/>
  <c r="AI11" i="26" s="1"/>
  <c r="AW55" i="26"/>
  <c r="AB55" i="15" s="1"/>
  <c r="AM53" i="26"/>
  <c r="AM11" i="26" s="1"/>
  <c r="AU64" i="26"/>
  <c r="P64" i="15" s="1"/>
  <c r="AK61" i="26"/>
  <c r="AK12" i="26" s="1"/>
  <c r="AM29" i="26"/>
  <c r="AM7" i="26" s="1"/>
  <c r="AI35" i="26"/>
  <c r="AI8" i="26" s="1"/>
  <c r="AM61" i="26"/>
  <c r="AM12" i="26" s="1"/>
  <c r="AL67" i="26"/>
  <c r="AL13" i="26" s="1"/>
  <c r="AS68" i="26"/>
  <c r="D68" i="15" s="1"/>
  <c r="AI67" i="26"/>
  <c r="AI13" i="26" s="1"/>
  <c r="AJ70" i="26"/>
  <c r="AJ14" i="26" s="1"/>
  <c r="AV71" i="26"/>
  <c r="V71" i="15" s="1"/>
  <c r="AL70" i="26"/>
  <c r="AL14" i="26" s="1"/>
  <c r="AJ29" i="26"/>
  <c r="AJ7" i="26" s="1"/>
  <c r="AT31" i="26"/>
  <c r="J31" i="15" s="1"/>
  <c r="AT42" i="26"/>
  <c r="AJ41" i="26"/>
  <c r="AJ9" i="26" s="1"/>
  <c r="AJ48" i="26"/>
  <c r="AJ10" i="26" s="1"/>
  <c r="AV62" i="26"/>
  <c r="V62" i="15" s="1"/>
  <c r="AL61" i="26"/>
  <c r="AL12" i="26" s="1"/>
  <c r="AW68" i="26"/>
  <c r="AB68" i="15" s="1"/>
  <c r="AT69" i="26"/>
  <c r="J69" i="15" s="1"/>
  <c r="AJ67" i="26"/>
  <c r="AJ13" i="26" s="1"/>
  <c r="AI70" i="26"/>
  <c r="AI14" i="26" s="1"/>
  <c r="AS72" i="26"/>
  <c r="D72" i="15" s="1"/>
  <c r="AL35" i="26"/>
  <c r="AL8" i="26" s="1"/>
  <c r="AV5" i="26"/>
  <c r="AW25" i="26"/>
  <c r="AW5" i="26"/>
  <c r="AT25" i="26"/>
  <c r="AT35" i="26"/>
  <c r="AV50" i="26"/>
  <c r="AL48" i="26"/>
  <c r="AL10" i="26" s="1"/>
  <c r="AU15" i="26"/>
  <c r="AI25" i="26"/>
  <c r="AI6" i="26" s="1"/>
  <c r="AM25" i="26"/>
  <c r="AM6" i="26" s="1"/>
  <c r="AS45" i="26"/>
  <c r="D45" i="15" s="1"/>
  <c r="AI41" i="26"/>
  <c r="AI9" i="26" s="1"/>
  <c r="AW45" i="26"/>
  <c r="AB45" i="15" s="1"/>
  <c r="AM41" i="26"/>
  <c r="AM9" i="26" s="1"/>
  <c r="AV38" i="26"/>
  <c r="V38" i="15" s="1"/>
  <c r="AT53" i="26"/>
  <c r="AJ35" i="26"/>
  <c r="AJ8" i="26" s="1"/>
  <c r="AI48" i="26"/>
  <c r="AI10" i="26" s="1"/>
  <c r="AK48" i="26"/>
  <c r="AK10" i="26" s="1"/>
  <c r="AU51" i="26"/>
  <c r="P51" i="15" s="1"/>
  <c r="AM48" i="26"/>
  <c r="AM10" i="26" s="1"/>
  <c r="D49" i="26"/>
  <c r="AT48" i="26"/>
  <c r="AT70" i="26"/>
  <c r="AK53" i="26"/>
  <c r="AK11" i="26" s="1"/>
  <c r="V61" i="1" l="1"/>
  <c r="V48" i="1"/>
  <c r="V10" i="1" s="1"/>
  <c r="V41" i="1"/>
  <c r="V15" i="1"/>
  <c r="P35" i="1"/>
  <c r="S68" i="1"/>
  <c r="E68" i="13" s="1"/>
  <c r="P67" i="1"/>
  <c r="P13" i="1" s="1"/>
  <c r="AB48" i="1"/>
  <c r="P25" i="1"/>
  <c r="G15" i="1"/>
  <c r="P41" i="1"/>
  <c r="V35" i="1"/>
  <c r="AB67" i="1"/>
  <c r="AB13" i="1" s="1"/>
  <c r="V29" i="1"/>
  <c r="V7" i="1" s="1"/>
  <c r="AB41" i="1"/>
  <c r="S71" i="1"/>
  <c r="P70" i="1"/>
  <c r="V25" i="1"/>
  <c r="P61" i="1"/>
  <c r="P29" i="1"/>
  <c r="P53" i="1"/>
  <c r="V70" i="1"/>
  <c r="V14" i="1" s="1"/>
  <c r="AB53" i="1"/>
  <c r="AB15" i="1"/>
  <c r="AB25" i="1"/>
  <c r="AB61" i="1"/>
  <c r="V53" i="1"/>
  <c r="AE71" i="1"/>
  <c r="AB70" i="1"/>
  <c r="P15" i="1"/>
  <c r="P5" i="1" s="1"/>
  <c r="AB35" i="1"/>
  <c r="D16" i="13"/>
  <c r="P16" i="13" s="1"/>
  <c r="M15" i="1"/>
  <c r="Q63" i="13"/>
  <c r="P15" i="15"/>
  <c r="AU16" i="26"/>
  <c r="AU17" i="26"/>
  <c r="AU19" i="26"/>
  <c r="AU20" i="26"/>
  <c r="AU21" i="26"/>
  <c r="AU22" i="26"/>
  <c r="AU23" i="26"/>
  <c r="AU24" i="26"/>
  <c r="AI4" i="26"/>
  <c r="E59" i="15"/>
  <c r="G59" i="15" s="1"/>
  <c r="BQ59" i="26"/>
  <c r="AB5" i="15"/>
  <c r="AJ4" i="26"/>
  <c r="AM4" i="26"/>
  <c r="E57" i="15"/>
  <c r="BQ57" i="26"/>
  <c r="BQ53" i="26" s="1"/>
  <c r="BQ11" i="26" s="1"/>
  <c r="E51" i="15"/>
  <c r="BQ51" i="26"/>
  <c r="BU67" i="26"/>
  <c r="BU13" i="26" s="1"/>
  <c r="BU48" i="26"/>
  <c r="BU10" i="26" s="1"/>
  <c r="BP41" i="26"/>
  <c r="BP9" i="26" s="1"/>
  <c r="BS67" i="26"/>
  <c r="BS13" i="26" s="1"/>
  <c r="BR69" i="26"/>
  <c r="K22" i="15"/>
  <c r="M22" i="15" s="1"/>
  <c r="BR22" i="26"/>
  <c r="E34" i="15"/>
  <c r="BQ34" i="26"/>
  <c r="E22" i="15"/>
  <c r="BQ22" i="26"/>
  <c r="D22" i="26" s="1"/>
  <c r="BS31" i="26"/>
  <c r="W31" i="15" s="1"/>
  <c r="E33" i="15"/>
  <c r="BQ33" i="26"/>
  <c r="BS24" i="26"/>
  <c r="W24" i="15" s="1"/>
  <c r="BP15" i="26"/>
  <c r="BP5" i="26" s="1"/>
  <c r="BS20" i="26"/>
  <c r="W20" i="15" s="1"/>
  <c r="BJ40" i="26"/>
  <c r="BU40" i="26"/>
  <c r="BR63" i="26"/>
  <c r="BJ55" i="26"/>
  <c r="BU55" i="26"/>
  <c r="H55" i="26" s="1"/>
  <c r="Q62" i="15"/>
  <c r="BS62" i="26"/>
  <c r="Q40" i="15"/>
  <c r="BS40" i="26"/>
  <c r="W40" i="15" s="1"/>
  <c r="BJ43" i="26"/>
  <c r="BU43" i="26"/>
  <c r="E30" i="15"/>
  <c r="G30" i="15" s="1"/>
  <c r="BQ30" i="26"/>
  <c r="BJ63" i="26"/>
  <c r="BU63" i="26"/>
  <c r="BJ54" i="26"/>
  <c r="BU54" i="26"/>
  <c r="BJ33" i="26"/>
  <c r="BU33" i="26"/>
  <c r="BJ19" i="26"/>
  <c r="BU19" i="26"/>
  <c r="Q44" i="15"/>
  <c r="BS44" i="26"/>
  <c r="W44" i="15" s="1"/>
  <c r="BS23" i="26"/>
  <c r="W23" i="15" s="1"/>
  <c r="BJ24" i="26"/>
  <c r="BU24" i="26"/>
  <c r="Q63" i="15"/>
  <c r="BS63" i="26"/>
  <c r="W63" i="15" s="1"/>
  <c r="BR23" i="26"/>
  <c r="Q23" i="15" s="1"/>
  <c r="BR19" i="26"/>
  <c r="D24" i="26"/>
  <c r="BJ20" i="26"/>
  <c r="BU20" i="26"/>
  <c r="AI20" i="15" s="1"/>
  <c r="BJ62" i="26"/>
  <c r="BU62" i="26"/>
  <c r="Y71" i="15"/>
  <c r="Q57" i="15"/>
  <c r="BS57" i="26"/>
  <c r="BP70" i="26"/>
  <c r="BP14" i="26" s="1"/>
  <c r="E39" i="15"/>
  <c r="G39" i="15" s="1"/>
  <c r="BQ39" i="26"/>
  <c r="D39" i="26" s="1"/>
  <c r="E56" i="15"/>
  <c r="BQ56" i="26"/>
  <c r="E45" i="15"/>
  <c r="G45" i="15" s="1"/>
  <c r="BQ45" i="26"/>
  <c r="Q66" i="15"/>
  <c r="BS66" i="26"/>
  <c r="E66" i="15"/>
  <c r="G66" i="15" s="1"/>
  <c r="BQ66" i="26"/>
  <c r="AY16" i="26"/>
  <c r="AY17" i="26"/>
  <c r="AY19" i="26"/>
  <c r="AY20" i="26"/>
  <c r="AY21" i="26"/>
  <c r="AY22" i="26"/>
  <c r="AY23" i="26"/>
  <c r="AY24" i="26"/>
  <c r="AH15" i="15"/>
  <c r="AX16" i="26"/>
  <c r="AX17" i="26"/>
  <c r="AX19" i="26"/>
  <c r="AX20" i="26"/>
  <c r="AX21" i="26"/>
  <c r="AX22" i="26"/>
  <c r="AX23" i="26"/>
  <c r="AX24" i="26"/>
  <c r="BR67" i="26"/>
  <c r="BR13" i="26" s="1"/>
  <c r="BP35" i="26"/>
  <c r="BP8" i="26" s="1"/>
  <c r="BR21" i="26"/>
  <c r="Q21" i="15" s="1"/>
  <c r="Q27" i="15"/>
  <c r="S27" i="15" s="1"/>
  <c r="BS27" i="26"/>
  <c r="W27" i="15" s="1"/>
  <c r="E32" i="15"/>
  <c r="BQ32" i="26"/>
  <c r="K18" i="15"/>
  <c r="BR18" i="26"/>
  <c r="E18" i="15"/>
  <c r="BQ18" i="26"/>
  <c r="Q37" i="15"/>
  <c r="S37" i="15" s="1"/>
  <c r="BS37" i="26"/>
  <c r="Q19" i="15"/>
  <c r="BS19" i="26"/>
  <c r="W19" i="15" s="1"/>
  <c r="E73" i="15"/>
  <c r="BQ73" i="26"/>
  <c r="S62" i="15"/>
  <c r="K49" i="15"/>
  <c r="M49" i="15" s="1"/>
  <c r="BR49" i="26"/>
  <c r="BR48" i="26" s="1"/>
  <c r="BR10" i="26" s="1"/>
  <c r="Q18" i="15"/>
  <c r="BS18" i="26"/>
  <c r="W18" i="15" s="1"/>
  <c r="E47" i="15"/>
  <c r="BQ47" i="26"/>
  <c r="D47" i="26" s="1"/>
  <c r="BJ32" i="26"/>
  <c r="BU32" i="26"/>
  <c r="AI32" i="15" s="1"/>
  <c r="BS17" i="26"/>
  <c r="W17" i="15" s="1"/>
  <c r="E46" i="15"/>
  <c r="BQ46" i="26"/>
  <c r="BJ18" i="26"/>
  <c r="BU18" i="26"/>
  <c r="AI18" i="15" s="1"/>
  <c r="BJ58" i="26"/>
  <c r="BU58" i="26"/>
  <c r="Y45" i="15"/>
  <c r="BJ21" i="26"/>
  <c r="BV21" i="26" s="1"/>
  <c r="BU21" i="26"/>
  <c r="Q43" i="15"/>
  <c r="BS43" i="26"/>
  <c r="E64" i="15"/>
  <c r="BQ64" i="26"/>
  <c r="AS20" i="26"/>
  <c r="AS24" i="26"/>
  <c r="AS23" i="26"/>
  <c r="AS21" i="26"/>
  <c r="AS19" i="26"/>
  <c r="AS16" i="26"/>
  <c r="AS22" i="26"/>
  <c r="AS17" i="26"/>
  <c r="Q38" i="15"/>
  <c r="BS38" i="26"/>
  <c r="W38" i="15" s="1"/>
  <c r="Y38" i="15" s="1"/>
  <c r="BT53" i="26"/>
  <c r="BT11" i="26" s="1"/>
  <c r="BJ17" i="26"/>
  <c r="BU17" i="26"/>
  <c r="AI17" i="15" s="1"/>
  <c r="CA18" i="26"/>
  <c r="L18" i="15" s="1"/>
  <c r="BT41" i="26"/>
  <c r="BT9" i="26" s="1"/>
  <c r="BT25" i="26"/>
  <c r="BT6" i="26" s="1"/>
  <c r="CD18" i="26"/>
  <c r="AD18" i="15" s="1"/>
  <c r="Q56" i="15"/>
  <c r="S56" i="15" s="1"/>
  <c r="BS56" i="26"/>
  <c r="W56" i="15" s="1"/>
  <c r="Q51" i="15"/>
  <c r="S51" i="15" s="1"/>
  <c r="BS51" i="26"/>
  <c r="W51" i="15" s="1"/>
  <c r="E38" i="15"/>
  <c r="G38" i="15" s="1"/>
  <c r="BQ38" i="26"/>
  <c r="BQ35" i="26" s="1"/>
  <c r="BQ8" i="26" s="1"/>
  <c r="E55" i="15"/>
  <c r="BQ55" i="26"/>
  <c r="E44" i="15"/>
  <c r="BQ44" i="26"/>
  <c r="BP53" i="26"/>
  <c r="BP11" i="26" s="1"/>
  <c r="Q73" i="15"/>
  <c r="S73" i="15" s="1"/>
  <c r="BS73" i="26"/>
  <c r="W73" i="15" s="1"/>
  <c r="Q60" i="15"/>
  <c r="BS60" i="26"/>
  <c r="W60" i="15" s="1"/>
  <c r="Y60" i="15" s="1"/>
  <c r="BS48" i="26"/>
  <c r="BS10" i="26" s="1"/>
  <c r="AT15" i="15"/>
  <c r="AZ16" i="26"/>
  <c r="AZ17" i="26"/>
  <c r="AZ19" i="26"/>
  <c r="AZ20" i="26"/>
  <c r="AZ21" i="26"/>
  <c r="AZ22" i="26"/>
  <c r="AZ23" i="26"/>
  <c r="AZ24" i="26"/>
  <c r="AZ15" i="15"/>
  <c r="BA20" i="26"/>
  <c r="BA21" i="26"/>
  <c r="BA22" i="26"/>
  <c r="BA23" i="26"/>
  <c r="BA16" i="26"/>
  <c r="BA17" i="26"/>
  <c r="BA19" i="26"/>
  <c r="BA24" i="26"/>
  <c r="BS21" i="26"/>
  <c r="W21" i="15" s="1"/>
  <c r="Q34" i="15"/>
  <c r="BS34" i="26"/>
  <c r="K28" i="15"/>
  <c r="M28" i="15" s="1"/>
  <c r="BR28" i="26"/>
  <c r="BR25" i="26" s="1"/>
  <c r="BR6" i="26" s="1"/>
  <c r="Q33" i="15"/>
  <c r="BS33" i="26"/>
  <c r="W33" i="15" s="1"/>
  <c r="E24" i="15"/>
  <c r="BQ24" i="26"/>
  <c r="E21" i="15"/>
  <c r="BQ21" i="26"/>
  <c r="D21" i="26" s="1"/>
  <c r="E17" i="15"/>
  <c r="BQ17" i="26"/>
  <c r="D17" i="26" s="1"/>
  <c r="BQ48" i="26"/>
  <c r="BQ10" i="26" s="1"/>
  <c r="Q59" i="15"/>
  <c r="S59" i="15" s="1"/>
  <c r="BS59" i="26"/>
  <c r="W59" i="15" s="1"/>
  <c r="AC30" i="15"/>
  <c r="BU30" i="26"/>
  <c r="E19" i="15"/>
  <c r="BQ19" i="26"/>
  <c r="K19" i="15" s="1"/>
  <c r="BS47" i="26"/>
  <c r="W47" i="15" s="1"/>
  <c r="BJ64" i="26"/>
  <c r="BU64" i="26"/>
  <c r="BR47" i="26"/>
  <c r="Q47" i="15" s="1"/>
  <c r="S47" i="15" s="1"/>
  <c r="E68" i="15"/>
  <c r="G68" i="15" s="1"/>
  <c r="BQ68" i="26"/>
  <c r="BJ37" i="26"/>
  <c r="BV37" i="26" s="1"/>
  <c r="BU37" i="26"/>
  <c r="BU35" i="26" s="1"/>
  <c r="BU8" i="26" s="1"/>
  <c r="Q64" i="15"/>
  <c r="S64" i="15" s="1"/>
  <c r="BS64" i="26"/>
  <c r="W64" i="15" s="1"/>
  <c r="Y30" i="15"/>
  <c r="BJ34" i="26"/>
  <c r="BU34" i="26"/>
  <c r="H34" i="26" s="1"/>
  <c r="AL4" i="26"/>
  <c r="K58" i="15"/>
  <c r="M58" i="15" s="1"/>
  <c r="BR58" i="26"/>
  <c r="BR53" i="26" s="1"/>
  <c r="BR11" i="26" s="1"/>
  <c r="G64" i="15"/>
  <c r="Q55" i="15"/>
  <c r="BS55" i="26"/>
  <c r="W55" i="15" s="1"/>
  <c r="BJ73" i="26"/>
  <c r="BU73" i="26"/>
  <c r="BU70" i="26" s="1"/>
  <c r="BU14" i="26" s="1"/>
  <c r="AB15" i="15"/>
  <c r="AW16" i="26"/>
  <c r="AW19" i="26"/>
  <c r="AW20" i="26"/>
  <c r="AW21" i="26"/>
  <c r="AW23" i="26"/>
  <c r="AW24" i="26"/>
  <c r="AW17" i="26"/>
  <c r="AW22" i="26"/>
  <c r="E20" i="15"/>
  <c r="BQ20" i="26"/>
  <c r="D20" i="26" s="1"/>
  <c r="BU15" i="26"/>
  <c r="BU5" i="26" s="1"/>
  <c r="BJ59" i="26"/>
  <c r="BU59" i="26"/>
  <c r="AI59" i="15" s="1"/>
  <c r="BT15" i="26"/>
  <c r="BT5" i="26" s="1"/>
  <c r="BU25" i="26"/>
  <c r="BU6" i="26" s="1"/>
  <c r="V5" i="15"/>
  <c r="G55" i="15"/>
  <c r="BP67" i="26"/>
  <c r="BP13" i="26" s="1"/>
  <c r="E43" i="15"/>
  <c r="BQ43" i="26"/>
  <c r="Q72" i="15"/>
  <c r="S72" i="15" s="1"/>
  <c r="BS72" i="26"/>
  <c r="BS70" i="26" s="1"/>
  <c r="BS14" i="26" s="1"/>
  <c r="Q69" i="15"/>
  <c r="BS69" i="26"/>
  <c r="W69" i="15" s="1"/>
  <c r="Q46" i="15"/>
  <c r="S46" i="15" s="1"/>
  <c r="BS46" i="26"/>
  <c r="BR70" i="26"/>
  <c r="BR14" i="26" s="1"/>
  <c r="Q28" i="15"/>
  <c r="BS28" i="26"/>
  <c r="W28" i="15" s="1"/>
  <c r="K31" i="15"/>
  <c r="M31" i="15" s="1"/>
  <c r="BR31" i="26"/>
  <c r="BR29" i="26" s="1"/>
  <c r="BR7" i="26" s="1"/>
  <c r="E27" i="15"/>
  <c r="BQ27" i="26"/>
  <c r="BQ25" i="26" s="1"/>
  <c r="BQ6" i="26" s="1"/>
  <c r="Q32" i="15"/>
  <c r="BS32" i="26"/>
  <c r="K24" i="15"/>
  <c r="BR24" i="26"/>
  <c r="Q24" i="15" s="1"/>
  <c r="Q54" i="15"/>
  <c r="BS54" i="26"/>
  <c r="S43" i="15"/>
  <c r="Q58" i="15"/>
  <c r="S58" i="15" s="1"/>
  <c r="BS58" i="26"/>
  <c r="W58" i="15" s="1"/>
  <c r="Y58" i="15" s="1"/>
  <c r="E69" i="15"/>
  <c r="BQ69" i="26"/>
  <c r="K69" i="15" s="1"/>
  <c r="M69" i="15" s="1"/>
  <c r="E63" i="15"/>
  <c r="G63" i="15" s="1"/>
  <c r="BQ63" i="26"/>
  <c r="K63" i="15" s="1"/>
  <c r="M63" i="15" s="1"/>
  <c r="E16" i="15"/>
  <c r="BQ16" i="26"/>
  <c r="BR61" i="26"/>
  <c r="BR12" i="26" s="1"/>
  <c r="Q26" i="15"/>
  <c r="BS26" i="26"/>
  <c r="BS25" i="26" s="1"/>
  <c r="BS6" i="26" s="1"/>
  <c r="E62" i="15"/>
  <c r="G62" i="15" s="1"/>
  <c r="BQ62" i="26"/>
  <c r="Q22" i="15"/>
  <c r="BS22" i="26"/>
  <c r="W22" i="15" s="1"/>
  <c r="BP61" i="26"/>
  <c r="BP12" i="26" s="1"/>
  <c r="BJ31" i="26"/>
  <c r="BU31" i="26"/>
  <c r="AI31" i="15" s="1"/>
  <c r="E72" i="15"/>
  <c r="G72" i="15" s="1"/>
  <c r="BQ72" i="26"/>
  <c r="E65" i="15"/>
  <c r="G65" i="15" s="1"/>
  <c r="BQ65" i="26"/>
  <c r="S55" i="15"/>
  <c r="K20" i="15"/>
  <c r="M20" i="15" s="1"/>
  <c r="BR20" i="26"/>
  <c r="Q20" i="15" s="1"/>
  <c r="Y47" i="15"/>
  <c r="BP25" i="26"/>
  <c r="BP6" i="26" s="1"/>
  <c r="S63" i="15"/>
  <c r="BJ39" i="26"/>
  <c r="BU39" i="26"/>
  <c r="BJ44" i="26"/>
  <c r="BU44" i="26"/>
  <c r="BS39" i="26"/>
  <c r="E23" i="15"/>
  <c r="BQ23" i="26"/>
  <c r="Q42" i="15"/>
  <c r="S42" i="15" s="1"/>
  <c r="BS42" i="26"/>
  <c r="K17" i="15"/>
  <c r="M17" i="15" s="1"/>
  <c r="BR17" i="26"/>
  <c r="BJ42" i="26"/>
  <c r="BU42" i="26"/>
  <c r="K39" i="15"/>
  <c r="M39" i="15" s="1"/>
  <c r="BR39" i="26"/>
  <c r="J5" i="15"/>
  <c r="V15" i="15"/>
  <c r="AV16" i="26"/>
  <c r="AV17" i="26"/>
  <c r="AV19" i="26"/>
  <c r="AV20" i="26"/>
  <c r="AV21" i="26"/>
  <c r="AV22" i="26"/>
  <c r="AV23" i="26"/>
  <c r="AV24" i="26"/>
  <c r="AT18" i="26"/>
  <c r="J19" i="15"/>
  <c r="BZ18" i="26"/>
  <c r="F18" i="15" s="1"/>
  <c r="U4" i="1"/>
  <c r="O17" i="13"/>
  <c r="T17" i="13"/>
  <c r="AB12" i="1"/>
  <c r="V9" i="1"/>
  <c r="M24" i="15"/>
  <c r="Y40" i="15"/>
  <c r="Y59" i="15"/>
  <c r="S69" i="15"/>
  <c r="G56" i="15"/>
  <c r="AE38" i="15"/>
  <c r="G32" i="15"/>
  <c r="S57" i="15"/>
  <c r="S32" i="15"/>
  <c r="G69" i="15"/>
  <c r="AE47" i="15"/>
  <c r="G47" i="15"/>
  <c r="G57" i="15"/>
  <c r="S60" i="15"/>
  <c r="S40" i="15"/>
  <c r="G46" i="15"/>
  <c r="G43" i="15"/>
  <c r="AE52" i="15"/>
  <c r="AE32" i="15"/>
  <c r="S28" i="15"/>
  <c r="AE30" i="15"/>
  <c r="AE59" i="15"/>
  <c r="G44" i="15"/>
  <c r="G33" i="15"/>
  <c r="S66" i="15"/>
  <c r="G73" i="15"/>
  <c r="S34" i="15"/>
  <c r="S26" i="15"/>
  <c r="Y64" i="15"/>
  <c r="Y63" i="15"/>
  <c r="AC18" i="15"/>
  <c r="AW6" i="26"/>
  <c r="AB6" i="15" s="1"/>
  <c r="AB25" i="15"/>
  <c r="AN37" i="15"/>
  <c r="F54" i="26"/>
  <c r="V54" i="15"/>
  <c r="CD8" i="26"/>
  <c r="AD8" i="15" s="1"/>
  <c r="AD35" i="15"/>
  <c r="AC14" i="26"/>
  <c r="AA14" i="15" s="1"/>
  <c r="AA70" i="15"/>
  <c r="Y10" i="26"/>
  <c r="C48" i="15"/>
  <c r="AK59" i="15"/>
  <c r="AT11" i="26"/>
  <c r="J11" i="15" s="1"/>
  <c r="J53" i="15"/>
  <c r="CC11" i="26"/>
  <c r="X11" i="15" s="1"/>
  <c r="X53" i="15"/>
  <c r="BZ8" i="26"/>
  <c r="F8" i="15" s="1"/>
  <c r="F35" i="15"/>
  <c r="BZ11" i="26"/>
  <c r="F11" i="15" s="1"/>
  <c r="F53" i="15"/>
  <c r="CA12" i="26"/>
  <c r="L12" i="15" s="1"/>
  <c r="L61" i="15"/>
  <c r="CA7" i="26"/>
  <c r="L7" i="15" s="1"/>
  <c r="L29" i="15"/>
  <c r="CA6" i="26"/>
  <c r="L6" i="15" s="1"/>
  <c r="L25" i="15"/>
  <c r="Y5" i="26"/>
  <c r="C5" i="15" s="1"/>
  <c r="C15" i="15"/>
  <c r="AC6" i="26"/>
  <c r="AA6" i="15" s="1"/>
  <c r="AA25" i="15"/>
  <c r="AC9" i="26"/>
  <c r="AA9" i="15" s="1"/>
  <c r="AA41" i="15"/>
  <c r="BZ10" i="26"/>
  <c r="F10" i="15" s="1"/>
  <c r="F48" i="15"/>
  <c r="D56" i="26"/>
  <c r="K56" i="15"/>
  <c r="M56" i="15" s="1"/>
  <c r="D55" i="26"/>
  <c r="K55" i="15"/>
  <c r="M55" i="15" s="1"/>
  <c r="F68" i="26"/>
  <c r="W68" i="15"/>
  <c r="Y68" i="15" s="1"/>
  <c r="AK32" i="15"/>
  <c r="AN33" i="15"/>
  <c r="AN69" i="15"/>
  <c r="D60" i="26"/>
  <c r="K60" i="15"/>
  <c r="M60" i="15" s="1"/>
  <c r="E50" i="26"/>
  <c r="P50" i="15"/>
  <c r="S50" i="15" s="1"/>
  <c r="AB6" i="26"/>
  <c r="U6" i="15" s="1"/>
  <c r="U25" i="15"/>
  <c r="S54" i="15"/>
  <c r="AC12" i="26"/>
  <c r="AA12" i="15" s="1"/>
  <c r="AA61" i="15"/>
  <c r="F55" i="26"/>
  <c r="V55" i="15"/>
  <c r="Y55" i="15" s="1"/>
  <c r="G27" i="26"/>
  <c r="AC27" i="15"/>
  <c r="AE27" i="15" s="1"/>
  <c r="F27" i="26"/>
  <c r="V27" i="15"/>
  <c r="Y27" i="15" s="1"/>
  <c r="AC8" i="26"/>
  <c r="AA8" i="15" s="1"/>
  <c r="AA35" i="15"/>
  <c r="AS25" i="26"/>
  <c r="D27" i="15"/>
  <c r="G27" i="15" s="1"/>
  <c r="CB8" i="26"/>
  <c r="R8" i="15" s="1"/>
  <c r="R35" i="15"/>
  <c r="C40" i="26"/>
  <c r="E40" i="15"/>
  <c r="G40" i="15" s="1"/>
  <c r="AN46" i="15"/>
  <c r="D62" i="26"/>
  <c r="K62" i="15"/>
  <c r="M62" i="15" s="1"/>
  <c r="CC14" i="26"/>
  <c r="X14" i="15" s="1"/>
  <c r="X70" i="15"/>
  <c r="C31" i="26"/>
  <c r="E31" i="15"/>
  <c r="G31" i="15" s="1"/>
  <c r="AT10" i="26"/>
  <c r="J10" i="15" s="1"/>
  <c r="J48" i="15"/>
  <c r="CB9" i="26"/>
  <c r="R9" i="15" s="1"/>
  <c r="R41" i="15"/>
  <c r="CC8" i="26"/>
  <c r="X8" i="15" s="1"/>
  <c r="X35" i="15"/>
  <c r="BZ14" i="26"/>
  <c r="F14" i="15" s="1"/>
  <c r="F70" i="15"/>
  <c r="CD6" i="26"/>
  <c r="AD6" i="15" s="1"/>
  <c r="AD25" i="15"/>
  <c r="BZ9" i="26"/>
  <c r="F9" i="15" s="1"/>
  <c r="F41" i="15"/>
  <c r="Y6" i="26"/>
  <c r="C6" i="15" s="1"/>
  <c r="C25" i="15"/>
  <c r="AB9" i="26"/>
  <c r="U9" i="15" s="1"/>
  <c r="U41" i="15"/>
  <c r="E45" i="26"/>
  <c r="Q45" i="15"/>
  <c r="S45" i="15" s="1"/>
  <c r="C37" i="26"/>
  <c r="E37" i="15"/>
  <c r="G37" i="15" s="1"/>
  <c r="AN26" i="15"/>
  <c r="AN30" i="15"/>
  <c r="AN59" i="15"/>
  <c r="AN47" i="15"/>
  <c r="AN40" i="15"/>
  <c r="AK31" i="15"/>
  <c r="AN60" i="15"/>
  <c r="D46" i="26"/>
  <c r="K46" i="15"/>
  <c r="M46" i="15" s="1"/>
  <c r="F36" i="26"/>
  <c r="W36" i="15"/>
  <c r="Y36" i="15" s="1"/>
  <c r="D33" i="26"/>
  <c r="K33" i="15"/>
  <c r="M33" i="15" s="1"/>
  <c r="Y13" i="26"/>
  <c r="C13" i="15" s="1"/>
  <c r="C67" i="15"/>
  <c r="C49" i="26"/>
  <c r="E49" i="15"/>
  <c r="G49" i="15" s="1"/>
  <c r="AB10" i="26"/>
  <c r="U10" i="15" s="1"/>
  <c r="U48" i="15"/>
  <c r="AC11" i="26"/>
  <c r="AA11" i="15" s="1"/>
  <c r="AA53" i="15"/>
  <c r="D64" i="26"/>
  <c r="K64" i="15"/>
  <c r="M64" i="15" s="1"/>
  <c r="AS5" i="26"/>
  <c r="D15" i="15"/>
  <c r="CC12" i="26"/>
  <c r="X12" i="15" s="1"/>
  <c r="X61" i="15"/>
  <c r="AA12" i="26"/>
  <c r="O12" i="15" s="1"/>
  <c r="O61" i="15"/>
  <c r="AN56" i="15"/>
  <c r="V31" i="15"/>
  <c r="CD9" i="26"/>
  <c r="AD9" i="15" s="1"/>
  <c r="AD41" i="15"/>
  <c r="AA8" i="26"/>
  <c r="O8" i="15" s="1"/>
  <c r="O35" i="15"/>
  <c r="F50" i="26"/>
  <c r="V50" i="15"/>
  <c r="Y50" i="15" s="1"/>
  <c r="AT41" i="26"/>
  <c r="J42" i="15"/>
  <c r="CA9" i="26"/>
  <c r="L9" i="15" s="1"/>
  <c r="L41" i="15"/>
  <c r="CC7" i="26"/>
  <c r="X7" i="15" s="1"/>
  <c r="X29" i="15"/>
  <c r="CA14" i="26"/>
  <c r="L14" i="15" s="1"/>
  <c r="L70" i="15"/>
  <c r="CB7" i="26"/>
  <c r="R7" i="15" s="1"/>
  <c r="R29" i="15"/>
  <c r="CD14" i="26"/>
  <c r="AD14" i="15" s="1"/>
  <c r="AD70" i="15"/>
  <c r="CB12" i="26"/>
  <c r="R12" i="15" s="1"/>
  <c r="R61" i="15"/>
  <c r="Y7" i="26"/>
  <c r="C7" i="15" s="1"/>
  <c r="C29" i="15"/>
  <c r="Z10" i="26"/>
  <c r="I10" i="15" s="1"/>
  <c r="I48" i="15"/>
  <c r="Z5" i="26"/>
  <c r="I5" i="15" s="1"/>
  <c r="I15" i="15"/>
  <c r="Z9" i="26"/>
  <c r="I9" i="15" s="1"/>
  <c r="I41" i="15"/>
  <c r="Y14" i="26"/>
  <c r="C14" i="15" s="1"/>
  <c r="C70" i="15"/>
  <c r="AA11" i="26"/>
  <c r="O11" i="15" s="1"/>
  <c r="O53" i="15"/>
  <c r="F72" i="26"/>
  <c r="W72" i="15"/>
  <c r="Y72" i="15" s="1"/>
  <c r="W49" i="15"/>
  <c r="Y49" i="15" s="1"/>
  <c r="AN49" i="15"/>
  <c r="AN71" i="15"/>
  <c r="AN39" i="15"/>
  <c r="AN65" i="15"/>
  <c r="AN55" i="15"/>
  <c r="AQ55" i="15" s="1"/>
  <c r="AN66" i="15"/>
  <c r="AN52" i="15"/>
  <c r="D73" i="26"/>
  <c r="K73" i="15"/>
  <c r="M73" i="15" s="1"/>
  <c r="S33" i="15"/>
  <c r="AC10" i="26"/>
  <c r="AA10" i="15" s="1"/>
  <c r="AA48" i="15"/>
  <c r="V44" i="15"/>
  <c r="Y44" i="15" s="1"/>
  <c r="AB13" i="26"/>
  <c r="U13" i="15" s="1"/>
  <c r="U67" i="15"/>
  <c r="AA6" i="26"/>
  <c r="O6" i="15" s="1"/>
  <c r="O25" i="15"/>
  <c r="AN15" i="15"/>
  <c r="F42" i="26"/>
  <c r="V42" i="15"/>
  <c r="CD11" i="26"/>
  <c r="AD11" i="15" s="1"/>
  <c r="AD53" i="15"/>
  <c r="K57" i="15"/>
  <c r="M57" i="15" s="1"/>
  <c r="AN50" i="15"/>
  <c r="Z8" i="26"/>
  <c r="I8" i="15" s="1"/>
  <c r="I35" i="15"/>
  <c r="AC13" i="26"/>
  <c r="AA13" i="15" s="1"/>
  <c r="AA67" i="15"/>
  <c r="F28" i="26"/>
  <c r="V28" i="15"/>
  <c r="Y28" i="15" s="1"/>
  <c r="BZ6" i="26"/>
  <c r="F6" i="15" s="1"/>
  <c r="F25" i="15"/>
  <c r="CA13" i="26"/>
  <c r="L13" i="15" s="1"/>
  <c r="L67" i="15"/>
  <c r="CA8" i="26"/>
  <c r="L8" i="15" s="1"/>
  <c r="L35" i="15"/>
  <c r="CB6" i="26"/>
  <c r="R6" i="15" s="1"/>
  <c r="R25" i="15"/>
  <c r="CD10" i="26"/>
  <c r="AD10" i="15" s="1"/>
  <c r="AD48" i="15"/>
  <c r="AB5" i="26"/>
  <c r="U5" i="15" s="1"/>
  <c r="U15" i="15"/>
  <c r="AC7" i="26"/>
  <c r="AA7" i="15" s="1"/>
  <c r="AA29" i="15"/>
  <c r="Y11" i="26"/>
  <c r="C11" i="15" s="1"/>
  <c r="C53" i="15"/>
  <c r="AB12" i="26"/>
  <c r="U12" i="15" s="1"/>
  <c r="U61" i="15"/>
  <c r="AN68" i="15"/>
  <c r="AQ68" i="15" s="1"/>
  <c r="AN43" i="15"/>
  <c r="AN32" i="15"/>
  <c r="AN36" i="15"/>
  <c r="AN28" i="15"/>
  <c r="AN72" i="15"/>
  <c r="AN62" i="15"/>
  <c r="AN44" i="15"/>
  <c r="D72" i="26"/>
  <c r="D34" i="26"/>
  <c r="K34" i="15"/>
  <c r="M34" i="15" s="1"/>
  <c r="D32" i="26"/>
  <c r="K32" i="15"/>
  <c r="M32" i="15" s="1"/>
  <c r="AA14" i="26"/>
  <c r="O14" i="15" s="1"/>
  <c r="O70" i="15"/>
  <c r="E44" i="26"/>
  <c r="P44" i="15"/>
  <c r="S44" i="15" s="1"/>
  <c r="AB11" i="26"/>
  <c r="U11" i="15" s="1"/>
  <c r="U53" i="15"/>
  <c r="F56" i="26"/>
  <c r="V56" i="15"/>
  <c r="Y56" i="15" s="1"/>
  <c r="Y65" i="15"/>
  <c r="G51" i="15"/>
  <c r="C50" i="26"/>
  <c r="D50" i="15"/>
  <c r="G50" i="15" s="1"/>
  <c r="D66" i="26"/>
  <c r="K66" i="15"/>
  <c r="M66" i="15" s="1"/>
  <c r="Z14" i="26"/>
  <c r="I14" i="15" s="1"/>
  <c r="I70" i="15"/>
  <c r="CA11" i="26"/>
  <c r="L11" i="15" s="1"/>
  <c r="L53" i="15"/>
  <c r="C58" i="26"/>
  <c r="O58" i="26" s="1"/>
  <c r="E58" i="15"/>
  <c r="G58" i="15" s="1"/>
  <c r="AN58" i="15"/>
  <c r="E52" i="26"/>
  <c r="P52" i="15"/>
  <c r="S52" i="15" s="1"/>
  <c r="CB14" i="26"/>
  <c r="R14" i="15" s="1"/>
  <c r="R70" i="15"/>
  <c r="Z6" i="26"/>
  <c r="I6" i="15" s="1"/>
  <c r="I25" i="15"/>
  <c r="AK66" i="15"/>
  <c r="C28" i="26"/>
  <c r="O28" i="26" s="1"/>
  <c r="E28" i="15"/>
  <c r="G28" i="15" s="1"/>
  <c r="AT14" i="26"/>
  <c r="J14" i="15" s="1"/>
  <c r="J70" i="15"/>
  <c r="AT8" i="26"/>
  <c r="J8" i="15" s="1"/>
  <c r="J35" i="15"/>
  <c r="AT6" i="26"/>
  <c r="J6" i="15" s="1"/>
  <c r="J25" i="15"/>
  <c r="CC9" i="26"/>
  <c r="X9" i="15" s="1"/>
  <c r="X41" i="15"/>
  <c r="CC6" i="26"/>
  <c r="X6" i="15" s="1"/>
  <c r="X25" i="15"/>
  <c r="CD12" i="26"/>
  <c r="AD12" i="15" s="1"/>
  <c r="AD61" i="15"/>
  <c r="CD7" i="26"/>
  <c r="AD7" i="15" s="1"/>
  <c r="AD29" i="15"/>
  <c r="CB11" i="26"/>
  <c r="R11" i="15" s="1"/>
  <c r="R53" i="15"/>
  <c r="CB10" i="26"/>
  <c r="R10" i="15" s="1"/>
  <c r="R48" i="15"/>
  <c r="AA5" i="26"/>
  <c r="O5" i="15" s="1"/>
  <c r="O15" i="15"/>
  <c r="AA7" i="26"/>
  <c r="O7" i="15" s="1"/>
  <c r="O29" i="15"/>
  <c r="Y12" i="26"/>
  <c r="C12" i="15" s="1"/>
  <c r="C61" i="15"/>
  <c r="D44" i="26"/>
  <c r="K44" i="15"/>
  <c r="M44" i="15" s="1"/>
  <c r="Z13" i="26"/>
  <c r="I13" i="15" s="1"/>
  <c r="I67" i="15"/>
  <c r="W26" i="15"/>
  <c r="Y26" i="15" s="1"/>
  <c r="W46" i="15"/>
  <c r="Y46" i="15" s="1"/>
  <c r="AN42" i="15"/>
  <c r="AN73" i="15"/>
  <c r="AN63" i="15"/>
  <c r="AN57" i="15"/>
  <c r="AN54" i="15"/>
  <c r="AN45" i="15"/>
  <c r="D27" i="26"/>
  <c r="K27" i="15"/>
  <c r="M27" i="15" s="1"/>
  <c r="G26" i="26"/>
  <c r="AC26" i="15"/>
  <c r="AE26" i="15" s="1"/>
  <c r="C60" i="26"/>
  <c r="O60" i="26" s="1"/>
  <c r="E60" i="15"/>
  <c r="G60" i="15" s="1"/>
  <c r="G66" i="26"/>
  <c r="S66" i="26" s="1"/>
  <c r="AC66" i="15"/>
  <c r="AE66" i="15" s="1"/>
  <c r="E38" i="26"/>
  <c r="P38" i="15"/>
  <c r="S38" i="15" s="1"/>
  <c r="D38" i="26"/>
  <c r="K38" i="15"/>
  <c r="M38" i="15" s="1"/>
  <c r="F51" i="26"/>
  <c r="V51" i="15"/>
  <c r="Y51" i="15" s="1"/>
  <c r="AB8" i="26"/>
  <c r="U8" i="15" s="1"/>
  <c r="U35" i="15"/>
  <c r="G34" i="15"/>
  <c r="AA13" i="26"/>
  <c r="O13" i="15" s="1"/>
  <c r="O67" i="15"/>
  <c r="CC10" i="26"/>
  <c r="X10" i="15" s="1"/>
  <c r="X48" i="15"/>
  <c r="Y9" i="26"/>
  <c r="C9" i="15" s="1"/>
  <c r="C41" i="15"/>
  <c r="Z11" i="26"/>
  <c r="I11" i="15" s="1"/>
  <c r="I53" i="15"/>
  <c r="AN64" i="15"/>
  <c r="AV67" i="26"/>
  <c r="V69" i="15"/>
  <c r="Y69" i="15" s="1"/>
  <c r="C52" i="26"/>
  <c r="D52" i="15"/>
  <c r="G52" i="15" s="1"/>
  <c r="F52" i="26"/>
  <c r="CA10" i="26"/>
  <c r="L10" i="15" s="1"/>
  <c r="L48" i="15"/>
  <c r="AA9" i="26"/>
  <c r="O9" i="15" s="1"/>
  <c r="O41" i="15"/>
  <c r="AN34" i="15"/>
  <c r="AK52" i="15"/>
  <c r="C26" i="26"/>
  <c r="O26" i="26" s="1"/>
  <c r="E26" i="15"/>
  <c r="G26" i="15" s="1"/>
  <c r="F33" i="26"/>
  <c r="V33" i="15"/>
  <c r="Y33" i="15" s="1"/>
  <c r="CB13" i="26"/>
  <c r="R13" i="15" s="1"/>
  <c r="R67" i="15"/>
  <c r="BZ13" i="26"/>
  <c r="F13" i="15" s="1"/>
  <c r="F67" i="15"/>
  <c r="CD13" i="26"/>
  <c r="AD13" i="15" s="1"/>
  <c r="AD67" i="15"/>
  <c r="BZ12" i="26"/>
  <c r="F12" i="15" s="1"/>
  <c r="F61" i="15"/>
  <c r="BZ7" i="26"/>
  <c r="F7" i="15" s="1"/>
  <c r="F29" i="15"/>
  <c r="CC13" i="26"/>
  <c r="X13" i="15" s="1"/>
  <c r="X67" i="15"/>
  <c r="AC5" i="26"/>
  <c r="AA5" i="15" s="1"/>
  <c r="AA15" i="15"/>
  <c r="Y8" i="26"/>
  <c r="C8" i="15" s="1"/>
  <c r="C35" i="15"/>
  <c r="Z12" i="26"/>
  <c r="I12" i="15" s="1"/>
  <c r="I61" i="15"/>
  <c r="AB14" i="26"/>
  <c r="U14" i="15" s="1"/>
  <c r="U70" i="15"/>
  <c r="D45" i="26"/>
  <c r="K45" i="15"/>
  <c r="M45" i="15" s="1"/>
  <c r="D43" i="26"/>
  <c r="K43" i="15"/>
  <c r="M43" i="15" s="1"/>
  <c r="AA10" i="26"/>
  <c r="O10" i="15" s="1"/>
  <c r="O48" i="15"/>
  <c r="G62" i="26"/>
  <c r="AC62" i="15"/>
  <c r="AE62" i="15" s="1"/>
  <c r="AN51" i="15"/>
  <c r="AK50" i="15"/>
  <c r="AN31" i="15"/>
  <c r="AN38" i="15"/>
  <c r="AN27" i="15"/>
  <c r="AB7" i="26"/>
  <c r="U7" i="15" s="1"/>
  <c r="U29" i="15"/>
  <c r="D59" i="26"/>
  <c r="K59" i="15"/>
  <c r="M59" i="15" s="1"/>
  <c r="F37" i="26"/>
  <c r="R37" i="26" s="1"/>
  <c r="W37" i="15"/>
  <c r="Y37" i="15" s="1"/>
  <c r="F39" i="26"/>
  <c r="W39" i="15"/>
  <c r="Y39" i="15" s="1"/>
  <c r="F73" i="26"/>
  <c r="V73" i="15"/>
  <c r="Y73" i="15" s="1"/>
  <c r="D40" i="26"/>
  <c r="P40" i="26" s="1"/>
  <c r="K40" i="15"/>
  <c r="M40" i="15" s="1"/>
  <c r="D37" i="26"/>
  <c r="K37" i="15"/>
  <c r="M37" i="15" s="1"/>
  <c r="Z7" i="26"/>
  <c r="I7" i="15" s="1"/>
  <c r="I29" i="15"/>
  <c r="AE50" i="15"/>
  <c r="P52" i="13"/>
  <c r="AK5" i="1"/>
  <c r="W40" i="13"/>
  <c r="P40" i="13"/>
  <c r="T39" i="13"/>
  <c r="P37" i="13"/>
  <c r="Q31" i="13"/>
  <c r="Q43" i="13"/>
  <c r="S43" i="13"/>
  <c r="P45" i="13"/>
  <c r="BC28" i="1"/>
  <c r="K28" i="13" s="1"/>
  <c r="W28" i="13" s="1"/>
  <c r="BC38" i="1"/>
  <c r="K38" i="13" s="1"/>
  <c r="AW19" i="1"/>
  <c r="J19" i="13" s="1"/>
  <c r="V19" i="13" s="1"/>
  <c r="L19" i="13" s="1"/>
  <c r="AQ64" i="1"/>
  <c r="I64" i="13" s="1"/>
  <c r="U64" i="13" s="1"/>
  <c r="AQ51" i="1"/>
  <c r="I51" i="13" s="1"/>
  <c r="U51" i="13" s="1"/>
  <c r="T73" i="13"/>
  <c r="G48" i="1"/>
  <c r="C48" i="13" s="1"/>
  <c r="O48" i="13" s="1"/>
  <c r="P32" i="13"/>
  <c r="BC37" i="1"/>
  <c r="K37" i="13" s="1"/>
  <c r="W37" i="13" s="1"/>
  <c r="E5" i="1"/>
  <c r="E4" i="1" s="1"/>
  <c r="G24" i="13"/>
  <c r="S24" i="13" s="1"/>
  <c r="F24" i="13"/>
  <c r="R24" i="13" s="1"/>
  <c r="S30" i="1"/>
  <c r="E30" i="13" s="1"/>
  <c r="P73" i="13"/>
  <c r="P27" i="13"/>
  <c r="V45" i="13"/>
  <c r="L45" i="13" s="1"/>
  <c r="AW61" i="26"/>
  <c r="D54" i="13"/>
  <c r="M53" i="1"/>
  <c r="M11" i="1" s="1"/>
  <c r="D11" i="13" s="1"/>
  <c r="D69" i="13"/>
  <c r="P69" i="13" s="1"/>
  <c r="M67" i="1"/>
  <c r="D67" i="13" s="1"/>
  <c r="AH4" i="13"/>
  <c r="D149" i="31"/>
  <c r="G149" i="31" s="1"/>
  <c r="P34" i="13"/>
  <c r="T34" i="13"/>
  <c r="AE40" i="1"/>
  <c r="G40" i="13" s="1"/>
  <c r="S40" i="13" s="1"/>
  <c r="S33" i="1"/>
  <c r="E33" i="13" s="1"/>
  <c r="Q33" i="13" s="1"/>
  <c r="AE57" i="1"/>
  <c r="G57" i="13" s="1"/>
  <c r="AW66" i="1"/>
  <c r="J66" i="13" s="1"/>
  <c r="V66" i="13" s="1"/>
  <c r="L66" i="13" s="1"/>
  <c r="Z4" i="13"/>
  <c r="BE7" i="12"/>
  <c r="AR7" i="12"/>
  <c r="AG4" i="13"/>
  <c r="D148" i="31"/>
  <c r="G148" i="31" s="1"/>
  <c r="AZ7" i="12"/>
  <c r="AE68" i="1"/>
  <c r="G68" i="13" s="1"/>
  <c r="P57" i="13"/>
  <c r="S51" i="1"/>
  <c r="E51" i="13" s="1"/>
  <c r="Y40" i="1"/>
  <c r="F40" i="13" s="1"/>
  <c r="R40" i="13" s="1"/>
  <c r="AE60" i="1"/>
  <c r="G60" i="13" s="1"/>
  <c r="S60" i="13" s="1"/>
  <c r="S44" i="1"/>
  <c r="E44" i="13" s="1"/>
  <c r="Q44" i="13" s="1"/>
  <c r="AE65" i="1"/>
  <c r="G65" i="13" s="1"/>
  <c r="S65" i="13" s="1"/>
  <c r="Y54" i="1"/>
  <c r="F54" i="13" s="1"/>
  <c r="AW40" i="1"/>
  <c r="J40" i="13" s="1"/>
  <c r="V40" i="13" s="1"/>
  <c r="L40" i="13" s="1"/>
  <c r="AB6" i="1"/>
  <c r="AA4" i="13"/>
  <c r="AT7" i="12"/>
  <c r="AX67" i="12"/>
  <c r="BF67" i="12"/>
  <c r="AS67" i="12"/>
  <c r="AS7" i="12"/>
  <c r="AC4" i="13"/>
  <c r="AV7" i="12"/>
  <c r="AQ67" i="12"/>
  <c r="BB8" i="12"/>
  <c r="BA8" i="12"/>
  <c r="AQ7" i="12"/>
  <c r="P72" i="13"/>
  <c r="T57" i="13"/>
  <c r="AE66" i="1"/>
  <c r="G66" i="13" s="1"/>
  <c r="S66" i="13" s="1"/>
  <c r="Q45" i="13"/>
  <c r="S51" i="13"/>
  <c r="Y38" i="1"/>
  <c r="F38" i="13" s="1"/>
  <c r="AR67" i="12"/>
  <c r="BE67" i="12"/>
  <c r="BB60" i="12"/>
  <c r="BA60" i="12"/>
  <c r="BA54" i="12"/>
  <c r="BB54" i="12"/>
  <c r="AT67" i="12"/>
  <c r="BB63" i="12"/>
  <c r="BA63" i="12"/>
  <c r="BB46" i="12"/>
  <c r="BA46" i="12"/>
  <c r="BB41" i="12"/>
  <c r="BA41" i="12"/>
  <c r="BA18" i="12"/>
  <c r="BB18" i="12"/>
  <c r="BB34" i="12"/>
  <c r="BA34" i="12"/>
  <c r="BA28" i="12"/>
  <c r="BB28" i="12"/>
  <c r="AD4" i="13"/>
  <c r="BC55" i="1"/>
  <c r="K55" i="13" s="1"/>
  <c r="W55" i="13" s="1"/>
  <c r="AE52" i="1"/>
  <c r="G52" i="13" s="1"/>
  <c r="Q5" i="1"/>
  <c r="AW72" i="1"/>
  <c r="J72" i="13" s="1"/>
  <c r="V72" i="13" s="1"/>
  <c r="L72" i="13" s="1"/>
  <c r="BC66" i="1"/>
  <c r="K66" i="13" s="1"/>
  <c r="W66" i="13" s="1"/>
  <c r="BC57" i="1"/>
  <c r="K57" i="13" s="1"/>
  <c r="W57" i="13" s="1"/>
  <c r="BC45" i="1"/>
  <c r="K45" i="13" s="1"/>
  <c r="W45" i="13" s="1"/>
  <c r="AW44" i="1"/>
  <c r="J44" i="13" s="1"/>
  <c r="V44" i="13" s="1"/>
  <c r="L44" i="13" s="1"/>
  <c r="BC34" i="1"/>
  <c r="K34" i="13" s="1"/>
  <c r="W34" i="13" s="1"/>
  <c r="AE34" i="1"/>
  <c r="G34" i="13" s="1"/>
  <c r="Y27" i="1"/>
  <c r="F27" i="13" s="1"/>
  <c r="AE32" i="1"/>
  <c r="G32" i="13" s="1"/>
  <c r="AW46" i="1"/>
  <c r="J46" i="13" s="1"/>
  <c r="V46" i="13" s="1"/>
  <c r="L46" i="13" s="1"/>
  <c r="Y46" i="1"/>
  <c r="F46" i="13" s="1"/>
  <c r="R46" i="13" s="1"/>
  <c r="AE22" i="1"/>
  <c r="BC64" i="1"/>
  <c r="K64" i="13" s="1"/>
  <c r="W64" i="13" s="1"/>
  <c r="AW34" i="1"/>
  <c r="J34" i="13" s="1"/>
  <c r="V34" i="13" s="1"/>
  <c r="L34" i="13" s="1"/>
  <c r="AQ19" i="1"/>
  <c r="I19" i="13" s="1"/>
  <c r="U19" i="13" s="1"/>
  <c r="S47" i="1"/>
  <c r="E47" i="13" s="1"/>
  <c r="Q47" i="13" s="1"/>
  <c r="AW51" i="1"/>
  <c r="J51" i="13" s="1"/>
  <c r="V51" i="13" s="1"/>
  <c r="L51" i="13" s="1"/>
  <c r="Y51" i="1"/>
  <c r="F51" i="13" s="1"/>
  <c r="BC44" i="1"/>
  <c r="K44" i="13" s="1"/>
  <c r="W44" i="13" s="1"/>
  <c r="AE44" i="1"/>
  <c r="G44" i="13" s="1"/>
  <c r="S44" i="13" s="1"/>
  <c r="S18" i="1"/>
  <c r="E18" i="13" s="1"/>
  <c r="Q18" i="13" s="1"/>
  <c r="Y23" i="1"/>
  <c r="AW16" i="1"/>
  <c r="J16" i="13" s="1"/>
  <c r="V16" i="13" s="1"/>
  <c r="L16" i="13" s="1"/>
  <c r="Y20" i="1"/>
  <c r="S16" i="1"/>
  <c r="Y22" i="1"/>
  <c r="S24" i="1"/>
  <c r="E24" i="13" s="1"/>
  <c r="Q24" i="13" s="1"/>
  <c r="AE20" i="1"/>
  <c r="BC72" i="1"/>
  <c r="K72" i="13" s="1"/>
  <c r="W72" i="13" s="1"/>
  <c r="BC59" i="1"/>
  <c r="K59" i="13" s="1"/>
  <c r="W59" i="13" s="1"/>
  <c r="AQ56" i="1"/>
  <c r="I56" i="13" s="1"/>
  <c r="U56" i="13" s="1"/>
  <c r="AQ47" i="1"/>
  <c r="I47" i="13" s="1"/>
  <c r="U47" i="13" s="1"/>
  <c r="BC43" i="1"/>
  <c r="K43" i="13" s="1"/>
  <c r="AW38" i="1"/>
  <c r="J38" i="13" s="1"/>
  <c r="V38" i="13" s="1"/>
  <c r="L38" i="13" s="1"/>
  <c r="BC50" i="1"/>
  <c r="K50" i="13" s="1"/>
  <c r="W50" i="13" s="1"/>
  <c r="AQ66" i="1"/>
  <c r="I66" i="13" s="1"/>
  <c r="U66" i="13" s="1"/>
  <c r="S66" i="1"/>
  <c r="E66" i="13" s="1"/>
  <c r="Q66" i="13" s="1"/>
  <c r="Y59" i="1"/>
  <c r="F59" i="13" s="1"/>
  <c r="Y68" i="1"/>
  <c r="Y30" i="1"/>
  <c r="Y21" i="1"/>
  <c r="AE23" i="1"/>
  <c r="S21" i="1"/>
  <c r="E21" i="13" s="1"/>
  <c r="Q21" i="13" s="1"/>
  <c r="AW18" i="1"/>
  <c r="J18" i="13" s="1"/>
  <c r="V18" i="13" s="1"/>
  <c r="L18" i="13" s="1"/>
  <c r="Y18" i="1"/>
  <c r="S23" i="1"/>
  <c r="E23" i="13" s="1"/>
  <c r="Q23" i="13" s="1"/>
  <c r="BC19" i="1"/>
  <c r="K19" i="13" s="1"/>
  <c r="W19" i="13" s="1"/>
  <c r="AE19" i="1"/>
  <c r="S22" i="1"/>
  <c r="E22" i="13" s="1"/>
  <c r="Q22" i="13" s="1"/>
  <c r="Y52" i="1"/>
  <c r="F52" i="13" s="1"/>
  <c r="Y17" i="1"/>
  <c r="AE63" i="1"/>
  <c r="G63" i="13" s="1"/>
  <c r="S63" i="13" s="1"/>
  <c r="Y43" i="1"/>
  <c r="F43" i="13" s="1"/>
  <c r="R43" i="13" s="1"/>
  <c r="AW64" i="1"/>
  <c r="J64" i="13" s="1"/>
  <c r="V64" i="13" s="1"/>
  <c r="L64" i="13" s="1"/>
  <c r="W10" i="1"/>
  <c r="BC33" i="1"/>
  <c r="K33" i="13" s="1"/>
  <c r="W33" i="13" s="1"/>
  <c r="BC24" i="1"/>
  <c r="K24" i="13" s="1"/>
  <c r="W24" i="13" s="1"/>
  <c r="S55" i="1"/>
  <c r="E55" i="13" s="1"/>
  <c r="AW57" i="1"/>
  <c r="J57" i="13" s="1"/>
  <c r="V57" i="13" s="1"/>
  <c r="L57" i="13" s="1"/>
  <c r="Y57" i="1"/>
  <c r="F57" i="13" s="1"/>
  <c r="R57" i="13" s="1"/>
  <c r="AE49" i="1"/>
  <c r="G49" i="13" s="1"/>
  <c r="S49" i="13" s="1"/>
  <c r="AE42" i="1"/>
  <c r="Y55" i="1"/>
  <c r="F55" i="13" s="1"/>
  <c r="R55" i="13" s="1"/>
  <c r="AE30" i="1"/>
  <c r="G30" i="13" s="1"/>
  <c r="AE17" i="1"/>
  <c r="S72" i="1"/>
  <c r="E72" i="13" s="1"/>
  <c r="Q72" i="13" s="1"/>
  <c r="S27" i="1"/>
  <c r="E27" i="13" s="1"/>
  <c r="Q27" i="13" s="1"/>
  <c r="AE21" i="1"/>
  <c r="Y24" i="1"/>
  <c r="S20" i="1"/>
  <c r="E20" i="13" s="1"/>
  <c r="Q20" i="13" s="1"/>
  <c r="AE18" i="1"/>
  <c r="AZ13" i="1"/>
  <c r="S17" i="1"/>
  <c r="E17" i="13" s="1"/>
  <c r="Q17" i="13" s="1"/>
  <c r="Y16" i="1"/>
  <c r="AQ18" i="1"/>
  <c r="I18" i="13" s="1"/>
  <c r="U18" i="13" s="1"/>
  <c r="P50" i="13"/>
  <c r="T37" i="13"/>
  <c r="R49" i="13"/>
  <c r="S52" i="13"/>
  <c r="R72" i="13"/>
  <c r="W43" i="13"/>
  <c r="P44" i="13"/>
  <c r="R37" i="13"/>
  <c r="Q37" i="13"/>
  <c r="P74" i="26"/>
  <c r="E69" i="26"/>
  <c r="C27" i="26"/>
  <c r="Q74" i="26"/>
  <c r="Q69" i="13"/>
  <c r="T28" i="13"/>
  <c r="T69" i="13"/>
  <c r="P51" i="13"/>
  <c r="V73" i="13"/>
  <c r="L73" i="13" s="1"/>
  <c r="P31" i="13"/>
  <c r="R51" i="13"/>
  <c r="R69" i="13"/>
  <c r="Q40" i="13"/>
  <c r="S73" i="13"/>
  <c r="S32" i="13"/>
  <c r="P56" i="13"/>
  <c r="S55" i="13"/>
  <c r="T31" i="13"/>
  <c r="Q51" i="13"/>
  <c r="Q57" i="13"/>
  <c r="R66" i="13"/>
  <c r="S59" i="13"/>
  <c r="T72" i="13"/>
  <c r="R31" i="13"/>
  <c r="S39" i="13"/>
  <c r="Q55" i="13"/>
  <c r="P55" i="13"/>
  <c r="P66" i="13"/>
  <c r="P59" i="13"/>
  <c r="S31" i="13"/>
  <c r="R59" i="13"/>
  <c r="W39" i="13"/>
  <c r="T50" i="13"/>
  <c r="P39" i="13"/>
  <c r="Q56" i="13"/>
  <c r="S38" i="13"/>
  <c r="P46" i="13"/>
  <c r="G41" i="1"/>
  <c r="P47" i="13"/>
  <c r="P64" i="13"/>
  <c r="P33" i="13"/>
  <c r="T46" i="13"/>
  <c r="S47" i="13"/>
  <c r="S33" i="13"/>
  <c r="Q64" i="13"/>
  <c r="S72" i="13"/>
  <c r="Q58" i="13"/>
  <c r="S45" i="13"/>
  <c r="S37" i="13"/>
  <c r="V47" i="13"/>
  <c r="L47" i="13" s="1"/>
  <c r="T32" i="13"/>
  <c r="T58" i="13"/>
  <c r="T44" i="13"/>
  <c r="T65" i="13"/>
  <c r="T45" i="13"/>
  <c r="P58" i="13"/>
  <c r="T33" i="13"/>
  <c r="S34" i="13"/>
  <c r="R64" i="13"/>
  <c r="R52" i="13"/>
  <c r="R32" i="13"/>
  <c r="W38" i="13"/>
  <c r="S27" i="13"/>
  <c r="Q46" i="13"/>
  <c r="T51" i="13"/>
  <c r="T66" i="13"/>
  <c r="T55" i="13"/>
  <c r="T43" i="13"/>
  <c r="T38" i="13"/>
  <c r="T47" i="13"/>
  <c r="U65" i="13"/>
  <c r="R34" i="13"/>
  <c r="S58" i="13"/>
  <c r="R33" i="13"/>
  <c r="R47" i="13"/>
  <c r="R27" i="13"/>
  <c r="S56" i="13"/>
  <c r="S57" i="13"/>
  <c r="R38" i="13"/>
  <c r="Q34" i="13"/>
  <c r="W27" i="13"/>
  <c r="U46" i="13"/>
  <c r="S64" i="13"/>
  <c r="W51" i="13"/>
  <c r="V32" i="13"/>
  <c r="L32" i="13" s="1"/>
  <c r="T59" i="13"/>
  <c r="W47" i="13"/>
  <c r="T27" i="13"/>
  <c r="T52" i="13"/>
  <c r="T40" i="13"/>
  <c r="T64" i="13"/>
  <c r="T56" i="13"/>
  <c r="BC30" i="1"/>
  <c r="K30" i="13" s="1"/>
  <c r="BC73" i="1"/>
  <c r="K73" i="13" s="1"/>
  <c r="W73" i="13" s="1"/>
  <c r="Y73" i="1"/>
  <c r="Y45" i="1"/>
  <c r="F45" i="13" s="1"/>
  <c r="R45" i="13" s="1"/>
  <c r="S73" i="1"/>
  <c r="E73" i="13" s="1"/>
  <c r="Q73" i="13" s="1"/>
  <c r="G70" i="1"/>
  <c r="AE28" i="1"/>
  <c r="G28" i="13" s="1"/>
  <c r="S28" i="13" s="1"/>
  <c r="V13" i="1"/>
  <c r="AN9" i="1"/>
  <c r="P9" i="1"/>
  <c r="AN6" i="1"/>
  <c r="P6" i="1"/>
  <c r="AZ9" i="1"/>
  <c r="AB9" i="1"/>
  <c r="V6" i="1"/>
  <c r="P14" i="1"/>
  <c r="AB5" i="1"/>
  <c r="AZ7" i="1"/>
  <c r="AN13" i="1"/>
  <c r="AB10" i="1"/>
  <c r="AT6" i="1"/>
  <c r="P11" i="1"/>
  <c r="V5" i="1"/>
  <c r="M28" i="1"/>
  <c r="M25" i="1" s="1"/>
  <c r="AQ55" i="1"/>
  <c r="I55" i="13" s="1"/>
  <c r="U55" i="13" s="1"/>
  <c r="P10" i="1"/>
  <c r="P7" i="1"/>
  <c r="AB8" i="1"/>
  <c r="G5" i="1"/>
  <c r="C5" i="13" s="1"/>
  <c r="O5" i="13" s="1"/>
  <c r="C15" i="13"/>
  <c r="O15" i="13" s="1"/>
  <c r="V11" i="1"/>
  <c r="P8" i="1"/>
  <c r="AB14" i="1"/>
  <c r="AZ11" i="1"/>
  <c r="AB11" i="1"/>
  <c r="AT8" i="1"/>
  <c r="V8" i="1"/>
  <c r="AN12" i="1"/>
  <c r="P12" i="1"/>
  <c r="AT5" i="1"/>
  <c r="L4" i="1"/>
  <c r="AZ8" i="1"/>
  <c r="Y60" i="1"/>
  <c r="F60" i="13" s="1"/>
  <c r="R60" i="13" s="1"/>
  <c r="BC31" i="1"/>
  <c r="K31" i="13" s="1"/>
  <c r="W31" i="13" s="1"/>
  <c r="AN8" i="1"/>
  <c r="AT12" i="1"/>
  <c r="V12" i="1"/>
  <c r="AT7" i="1"/>
  <c r="AB7" i="1"/>
  <c r="AQ62" i="1"/>
  <c r="I62" i="13" s="1"/>
  <c r="AQ68" i="1"/>
  <c r="AC13" i="1"/>
  <c r="Y65" i="1"/>
  <c r="F65" i="13" s="1"/>
  <c r="R65" i="13" s="1"/>
  <c r="Y44" i="1"/>
  <c r="F44" i="13" s="1"/>
  <c r="R44" i="13" s="1"/>
  <c r="Y42" i="1"/>
  <c r="S39" i="1"/>
  <c r="E39" i="13" s="1"/>
  <c r="Q39" i="13" s="1"/>
  <c r="BC52" i="1"/>
  <c r="K52" i="13" s="1"/>
  <c r="W52" i="13" s="1"/>
  <c r="Y50" i="1"/>
  <c r="AW56" i="1"/>
  <c r="J56" i="13" s="1"/>
  <c r="V56" i="13" s="1"/>
  <c r="L56" i="13" s="1"/>
  <c r="Y56" i="1"/>
  <c r="Y36" i="1"/>
  <c r="W5" i="1"/>
  <c r="J49" i="13"/>
  <c r="V49" i="13" s="1"/>
  <c r="L49" i="13" s="1"/>
  <c r="S65" i="1"/>
  <c r="S59" i="1"/>
  <c r="E59" i="13" s="1"/>
  <c r="Q59" i="13" s="1"/>
  <c r="S42" i="1"/>
  <c r="AQ28" i="1"/>
  <c r="I28" i="13" s="1"/>
  <c r="U28" i="13" s="1"/>
  <c r="S28" i="1"/>
  <c r="E28" i="13" s="1"/>
  <c r="Q28" i="13" s="1"/>
  <c r="Y26" i="1"/>
  <c r="S32" i="1"/>
  <c r="E32" i="13" s="1"/>
  <c r="Q32" i="13" s="1"/>
  <c r="AE69" i="1"/>
  <c r="G69" i="13" s="1"/>
  <c r="S69" i="13" s="1"/>
  <c r="S38" i="1"/>
  <c r="E38" i="13" s="1"/>
  <c r="Q38" i="13" s="1"/>
  <c r="S36" i="1"/>
  <c r="AW58" i="1"/>
  <c r="J58" i="13" s="1"/>
  <c r="V58" i="13" s="1"/>
  <c r="L58" i="13" s="1"/>
  <c r="Y58" i="1"/>
  <c r="F58" i="13" s="1"/>
  <c r="R58" i="13" s="1"/>
  <c r="BC46" i="1"/>
  <c r="K46" i="13" s="1"/>
  <c r="W46" i="13" s="1"/>
  <c r="AE46" i="1"/>
  <c r="G46" i="13" s="1"/>
  <c r="S46" i="13" s="1"/>
  <c r="AW28" i="1"/>
  <c r="J28" i="13" s="1"/>
  <c r="V28" i="13" s="1"/>
  <c r="L28" i="13" s="1"/>
  <c r="Y28" i="1"/>
  <c r="F28" i="13" s="1"/>
  <c r="R28" i="13" s="1"/>
  <c r="AE70" i="1"/>
  <c r="G71" i="13"/>
  <c r="S71" i="13" s="1"/>
  <c r="K62" i="13"/>
  <c r="S50" i="1"/>
  <c r="E50" i="13" s="1"/>
  <c r="Q50" i="13" s="1"/>
  <c r="S52" i="1"/>
  <c r="E52" i="13" s="1"/>
  <c r="Q52" i="13" s="1"/>
  <c r="Y39" i="1"/>
  <c r="F39" i="13" s="1"/>
  <c r="R39" i="13" s="1"/>
  <c r="BC36" i="1"/>
  <c r="AW62" i="1"/>
  <c r="AW69" i="1"/>
  <c r="J69" i="13" s="1"/>
  <c r="V69" i="13" s="1"/>
  <c r="L69" i="13" s="1"/>
  <c r="K9" i="1"/>
  <c r="H15" i="13"/>
  <c r="K6" i="1"/>
  <c r="AK36" i="1"/>
  <c r="AI8" i="1"/>
  <c r="AI11" i="1"/>
  <c r="AK54" i="1"/>
  <c r="AK49" i="1"/>
  <c r="AI10" i="1"/>
  <c r="AK68" i="1"/>
  <c r="AI13" i="1"/>
  <c r="AI7" i="1"/>
  <c r="AK30" i="1"/>
  <c r="M29" i="1"/>
  <c r="H62" i="13"/>
  <c r="AK61" i="1"/>
  <c r="AI14" i="1"/>
  <c r="AK71" i="1"/>
  <c r="E47" i="26"/>
  <c r="AW35" i="26"/>
  <c r="E60" i="26"/>
  <c r="G38" i="26"/>
  <c r="E72" i="26"/>
  <c r="E62" i="26"/>
  <c r="G47" i="26"/>
  <c r="C51" i="26"/>
  <c r="O51" i="26" s="1"/>
  <c r="C46" i="26"/>
  <c r="O46" i="26" s="1"/>
  <c r="D63" i="26"/>
  <c r="E56" i="26"/>
  <c r="F65" i="26"/>
  <c r="BK44" i="26"/>
  <c r="BK63" i="26"/>
  <c r="BK39" i="26"/>
  <c r="C57" i="26"/>
  <c r="C44" i="26"/>
  <c r="E40" i="26"/>
  <c r="Q40" i="26" s="1"/>
  <c r="C34" i="26"/>
  <c r="O34" i="26" s="1"/>
  <c r="C33" i="26"/>
  <c r="O33" i="26" s="1"/>
  <c r="C69" i="26"/>
  <c r="F63" i="26"/>
  <c r="AU67" i="26"/>
  <c r="E57" i="26"/>
  <c r="Q57" i="26" s="1"/>
  <c r="C62" i="26"/>
  <c r="E32" i="26"/>
  <c r="G50" i="26"/>
  <c r="AU25" i="26"/>
  <c r="C39" i="26"/>
  <c r="O39" i="26" s="1"/>
  <c r="G59" i="26"/>
  <c r="AI19" i="15"/>
  <c r="E34" i="26"/>
  <c r="E27" i="26"/>
  <c r="Q27" i="26" s="1"/>
  <c r="AC19" i="15"/>
  <c r="C63" i="26"/>
  <c r="BK33" i="26"/>
  <c r="F69" i="26"/>
  <c r="D69" i="26"/>
  <c r="BE70" i="26"/>
  <c r="BE14" i="26" s="1"/>
  <c r="AV29" i="26"/>
  <c r="AS29" i="26"/>
  <c r="E58" i="26"/>
  <c r="BI25" i="26"/>
  <c r="BI6" i="26" s="1"/>
  <c r="E33" i="26"/>
  <c r="F64" i="26"/>
  <c r="C43" i="26"/>
  <c r="O43" i="26" s="1"/>
  <c r="AS35" i="26"/>
  <c r="G52" i="26"/>
  <c r="AW29" i="26"/>
  <c r="AW70" i="26"/>
  <c r="F71" i="26"/>
  <c r="C47" i="26"/>
  <c r="O47" i="26" s="1"/>
  <c r="F47" i="26"/>
  <c r="E63" i="26"/>
  <c r="F58" i="26"/>
  <c r="AS61" i="26"/>
  <c r="BK58" i="26"/>
  <c r="AW48" i="26"/>
  <c r="BK34" i="26"/>
  <c r="AC24" i="15"/>
  <c r="F30" i="26"/>
  <c r="AS48" i="26"/>
  <c r="C32" i="26"/>
  <c r="C38" i="26"/>
  <c r="O38" i="26" s="1"/>
  <c r="E54" i="26"/>
  <c r="E64" i="26"/>
  <c r="G32" i="26"/>
  <c r="C59" i="26"/>
  <c r="E28" i="26"/>
  <c r="AV53" i="26"/>
  <c r="AV41" i="26"/>
  <c r="F59" i="26"/>
  <c r="C56" i="26"/>
  <c r="C73" i="26"/>
  <c r="O73" i="26" s="1"/>
  <c r="E43" i="26"/>
  <c r="E46" i="26"/>
  <c r="E55" i="26"/>
  <c r="C55" i="26"/>
  <c r="O55" i="26" s="1"/>
  <c r="C64" i="26"/>
  <c r="P64" i="26" s="1"/>
  <c r="F45" i="26"/>
  <c r="AC21" i="15"/>
  <c r="E26" i="26"/>
  <c r="Q26" i="26" s="1"/>
  <c r="H66" i="26"/>
  <c r="T66" i="26" s="1"/>
  <c r="H59" i="26"/>
  <c r="BK55" i="26"/>
  <c r="C65" i="26"/>
  <c r="O65" i="26" s="1"/>
  <c r="BK40" i="26"/>
  <c r="BI15" i="26"/>
  <c r="BI5" i="26" s="1"/>
  <c r="E37" i="26"/>
  <c r="Q37" i="26" s="1"/>
  <c r="E73" i="26"/>
  <c r="E59" i="26"/>
  <c r="D31" i="26"/>
  <c r="P31" i="26" s="1"/>
  <c r="F60" i="26"/>
  <c r="H58" i="26"/>
  <c r="BK43" i="26"/>
  <c r="H39" i="26"/>
  <c r="C30" i="26"/>
  <c r="AU53" i="26"/>
  <c r="E42" i="26"/>
  <c r="E66" i="26"/>
  <c r="Q66" i="26" s="1"/>
  <c r="BO5" i="26"/>
  <c r="BE67" i="26"/>
  <c r="BE13" i="26" s="1"/>
  <c r="BJ28" i="26"/>
  <c r="H52" i="26"/>
  <c r="BO11" i="26"/>
  <c r="H43" i="26"/>
  <c r="BC4" i="26"/>
  <c r="AT67" i="26"/>
  <c r="F46" i="26"/>
  <c r="BO7" i="26"/>
  <c r="AU70" i="26"/>
  <c r="AT61" i="26"/>
  <c r="F26" i="26"/>
  <c r="BH4" i="26"/>
  <c r="AS53" i="26"/>
  <c r="AU35" i="26"/>
  <c r="BJ30" i="26"/>
  <c r="BV30" i="26" s="1"/>
  <c r="BI29" i="26"/>
  <c r="BI7" i="26" s="1"/>
  <c r="H50" i="26"/>
  <c r="BA29" i="26"/>
  <c r="BD25" i="26"/>
  <c r="BD6" i="26" s="1"/>
  <c r="BF29" i="26"/>
  <c r="BF7" i="26" s="1"/>
  <c r="K30" i="15"/>
  <c r="M30" i="15" s="1"/>
  <c r="BE35" i="26"/>
  <c r="BE8" i="26" s="1"/>
  <c r="E36" i="15"/>
  <c r="G36" i="15" s="1"/>
  <c r="AI23" i="15"/>
  <c r="BK23" i="26"/>
  <c r="BW23" i="26" s="1"/>
  <c r="BJ69" i="26"/>
  <c r="BV69" i="26" s="1"/>
  <c r="BV67" i="26" s="1"/>
  <c r="BV13" i="26" s="1"/>
  <c r="AZ29" i="26"/>
  <c r="BD67" i="26"/>
  <c r="BD13" i="26" s="1"/>
  <c r="BJ68" i="26"/>
  <c r="BV68" i="26" s="1"/>
  <c r="BI67" i="26"/>
  <c r="BI13" i="26" s="1"/>
  <c r="BJ49" i="26"/>
  <c r="BV49" i="26" s="1"/>
  <c r="BV48" i="26" s="1"/>
  <c r="BV10" i="26" s="1"/>
  <c r="BI48" i="26"/>
  <c r="BI10" i="26" s="1"/>
  <c r="AC49" i="15"/>
  <c r="AE49" i="15" s="1"/>
  <c r="Q65" i="15"/>
  <c r="S65" i="15" s="1"/>
  <c r="BG61" i="26"/>
  <c r="BG12" i="26" s="1"/>
  <c r="BL50" i="26"/>
  <c r="I50" i="26"/>
  <c r="BO9" i="26"/>
  <c r="AX41" i="26"/>
  <c r="AZ41" i="26"/>
  <c r="H44" i="26"/>
  <c r="AY5" i="26"/>
  <c r="AX5" i="26"/>
  <c r="H33" i="26"/>
  <c r="BA53" i="26"/>
  <c r="K68" i="15"/>
  <c r="M68" i="15" s="1"/>
  <c r="BF67" i="26"/>
  <c r="BF13" i="26" s="1"/>
  <c r="BG29" i="26"/>
  <c r="BG7" i="26" s="1"/>
  <c r="Q30" i="15"/>
  <c r="S30" i="15" s="1"/>
  <c r="BE25" i="26"/>
  <c r="BE6" i="26" s="1"/>
  <c r="BF35" i="26"/>
  <c r="BF8" i="26" s="1"/>
  <c r="K36" i="15"/>
  <c r="M36" i="15" s="1"/>
  <c r="BD15" i="26"/>
  <c r="BD5" i="26" s="1"/>
  <c r="BE53" i="26"/>
  <c r="BE11" i="26" s="1"/>
  <c r="E54" i="15"/>
  <c r="G54" i="15" s="1"/>
  <c r="AX67" i="26"/>
  <c r="BA67" i="26"/>
  <c r="K65" i="15"/>
  <c r="M65" i="15" s="1"/>
  <c r="BF61" i="26"/>
  <c r="BF12" i="26" s="1"/>
  <c r="BG53" i="26"/>
  <c r="BG11" i="26" s="1"/>
  <c r="BG35" i="26"/>
  <c r="BG8" i="26" s="1"/>
  <c r="Q36" i="15"/>
  <c r="S36" i="15" s="1"/>
  <c r="BD48" i="26"/>
  <c r="BD10" i="26" s="1"/>
  <c r="BJ65" i="26"/>
  <c r="BV65" i="26" s="1"/>
  <c r="BI61" i="26"/>
  <c r="BI12" i="26" s="1"/>
  <c r="BJ46" i="26"/>
  <c r="BV46" i="26" s="1"/>
  <c r="BJ56" i="26"/>
  <c r="BV56" i="26" s="1"/>
  <c r="BI53" i="26"/>
  <c r="BI11" i="26" s="1"/>
  <c r="BG48" i="26"/>
  <c r="BG10" i="26" s="1"/>
  <c r="AZ53" i="26"/>
  <c r="AX48" i="26"/>
  <c r="AX25" i="26"/>
  <c r="H32" i="26"/>
  <c r="H40" i="26"/>
  <c r="T40" i="26" s="1"/>
  <c r="BA41" i="26"/>
  <c r="BD35" i="26"/>
  <c r="BD8" i="26" s="1"/>
  <c r="BG25" i="26"/>
  <c r="BG6" i="26" s="1"/>
  <c r="BK37" i="26"/>
  <c r="BW37" i="26" s="1"/>
  <c r="K51" i="15"/>
  <c r="M51" i="15" s="1"/>
  <c r="BF48" i="26"/>
  <c r="BF10" i="26" s="1"/>
  <c r="BG70" i="26"/>
  <c r="BG14" i="26" s="1"/>
  <c r="Q71" i="15"/>
  <c r="S71" i="15" s="1"/>
  <c r="BJ57" i="26"/>
  <c r="BV57" i="26" s="1"/>
  <c r="AZ67" i="26"/>
  <c r="AI16" i="15"/>
  <c r="BK16" i="26"/>
  <c r="BW16" i="26" s="1"/>
  <c r="AU61" i="26"/>
  <c r="BF41" i="26"/>
  <c r="BF9" i="26" s="1"/>
  <c r="BJ60" i="26"/>
  <c r="BV60" i="26" s="1"/>
  <c r="AY25" i="26"/>
  <c r="AY29" i="26"/>
  <c r="AX70" i="26"/>
  <c r="AZ48" i="26"/>
  <c r="H31" i="26"/>
  <c r="T31" i="26" s="1"/>
  <c r="BA25" i="26"/>
  <c r="BA35" i="26"/>
  <c r="BA61" i="26"/>
  <c r="BA48" i="26"/>
  <c r="BD29" i="26"/>
  <c r="BD7" i="26" s="1"/>
  <c r="BG41" i="26"/>
  <c r="BG9" i="26" s="1"/>
  <c r="AI21" i="15"/>
  <c r="E15" i="15"/>
  <c r="BL66" i="26"/>
  <c r="I66" i="26"/>
  <c r="U66" i="26" s="1"/>
  <c r="AY48" i="26"/>
  <c r="AY70" i="26"/>
  <c r="AY35" i="26"/>
  <c r="AZ70" i="26"/>
  <c r="BA70" i="26"/>
  <c r="BK38" i="26"/>
  <c r="BW38" i="26" s="1"/>
  <c r="BE15" i="26"/>
  <c r="BE5" i="26" s="1"/>
  <c r="BD61" i="26"/>
  <c r="BD12" i="26" s="1"/>
  <c r="AZ25" i="26"/>
  <c r="BK26" i="26"/>
  <c r="BW26" i="26" s="1"/>
  <c r="AV48" i="26"/>
  <c r="F49" i="26"/>
  <c r="R49" i="26" s="1"/>
  <c r="AU41" i="26"/>
  <c r="BL52" i="26"/>
  <c r="I52" i="26"/>
  <c r="BJ72" i="26"/>
  <c r="BV72" i="26" s="1"/>
  <c r="BD41" i="26"/>
  <c r="BD9" i="26" s="1"/>
  <c r="BG67" i="26"/>
  <c r="BG13" i="26" s="1"/>
  <c r="Q68" i="15"/>
  <c r="S68" i="15" s="1"/>
  <c r="BJ45" i="26"/>
  <c r="BV45" i="26" s="1"/>
  <c r="AC45" i="15"/>
  <c r="AE45" i="15" s="1"/>
  <c r="BI41" i="26"/>
  <c r="BI9" i="26" s="1"/>
  <c r="AZ5" i="26"/>
  <c r="AX53" i="26"/>
  <c r="H54" i="26"/>
  <c r="AZ61" i="26"/>
  <c r="AY67" i="26"/>
  <c r="AY61" i="26"/>
  <c r="BA5" i="26"/>
  <c r="BK27" i="26"/>
  <c r="BW27" i="26" s="1"/>
  <c r="BG15" i="26"/>
  <c r="BG5" i="26" s="1"/>
  <c r="K26" i="15"/>
  <c r="M26" i="15" s="1"/>
  <c r="BF25" i="26"/>
  <c r="BF6" i="26" s="1"/>
  <c r="BE29" i="26"/>
  <c r="BE7" i="26" s="1"/>
  <c r="AV70" i="26"/>
  <c r="G30" i="26"/>
  <c r="BD70" i="26"/>
  <c r="BD14" i="26" s="1"/>
  <c r="BF53" i="26"/>
  <c r="BF11" i="26" s="1"/>
  <c r="K54" i="15"/>
  <c r="M54" i="15" s="1"/>
  <c r="BE41" i="26"/>
  <c r="BE9" i="26" s="1"/>
  <c r="E42" i="15"/>
  <c r="G42" i="15" s="1"/>
  <c r="BJ71" i="26"/>
  <c r="BV71" i="26" s="1"/>
  <c r="BI70" i="26"/>
  <c r="BI14" i="26" s="1"/>
  <c r="AC71" i="15"/>
  <c r="AE71" i="15" s="1"/>
  <c r="BD53" i="26"/>
  <c r="BD11" i="26" s="1"/>
  <c r="BJ51" i="26"/>
  <c r="BV51" i="26" s="1"/>
  <c r="AX61" i="26"/>
  <c r="AX29" i="26"/>
  <c r="AY41" i="26"/>
  <c r="AZ35" i="26"/>
  <c r="H63" i="26"/>
  <c r="AY53" i="26"/>
  <c r="AX35" i="26"/>
  <c r="K71" i="15"/>
  <c r="M71" i="15" s="1"/>
  <c r="BF70" i="26"/>
  <c r="BF14" i="26" s="1"/>
  <c r="BE48" i="26"/>
  <c r="BE10" i="26" s="1"/>
  <c r="BK47" i="26"/>
  <c r="BW47" i="26" s="1"/>
  <c r="BJ36" i="26"/>
  <c r="BV36" i="26" s="1"/>
  <c r="AC36" i="15"/>
  <c r="AE36" i="15" s="1"/>
  <c r="BI35" i="26"/>
  <c r="BI8" i="26" s="1"/>
  <c r="BF15" i="26"/>
  <c r="BF5" i="26" s="1"/>
  <c r="BE61" i="26"/>
  <c r="BE12" i="26" s="1"/>
  <c r="BJ22" i="26"/>
  <c r="AC22" i="15"/>
  <c r="Z4" i="26"/>
  <c r="I4" i="15" s="1"/>
  <c r="O37" i="26"/>
  <c r="P52" i="26"/>
  <c r="P33" i="26"/>
  <c r="P37" i="26"/>
  <c r="O40" i="26"/>
  <c r="O31" i="26"/>
  <c r="O66" i="26"/>
  <c r="E10" i="6"/>
  <c r="U10" i="6"/>
  <c r="J10" i="6"/>
  <c r="C10" i="6"/>
  <c r="S10" i="6"/>
  <c r="AB37" i="6"/>
  <c r="AC37" i="6" s="1"/>
  <c r="AD37" i="6" s="1"/>
  <c r="AE37" i="6" s="1"/>
  <c r="AF37" i="6" s="1"/>
  <c r="AG37" i="6" s="1"/>
  <c r="AB27" i="6"/>
  <c r="AC32" i="6"/>
  <c r="AC30" i="6" s="1"/>
  <c r="AK12" i="6"/>
  <c r="X14" i="6"/>
  <c r="AK14" i="6" s="1"/>
  <c r="X13" i="6"/>
  <c r="AK13" i="6" s="1"/>
  <c r="D10" i="6"/>
  <c r="I10" i="6"/>
  <c r="H10" i="6"/>
  <c r="N10" i="6"/>
  <c r="G10" i="6"/>
  <c r="W10" i="6"/>
  <c r="AA22" i="6"/>
  <c r="AA5" i="6"/>
  <c r="AB21" i="6"/>
  <c r="AE35" i="6"/>
  <c r="AD15" i="6"/>
  <c r="K39" i="6"/>
  <c r="L37" i="6"/>
  <c r="W15" i="6"/>
  <c r="S15" i="6"/>
  <c r="O15" i="6"/>
  <c r="K15" i="6"/>
  <c r="G15" i="6"/>
  <c r="C15" i="6"/>
  <c r="V15" i="6"/>
  <c r="R15" i="6"/>
  <c r="N15" i="6"/>
  <c r="J15" i="6"/>
  <c r="F15" i="6"/>
  <c r="U15" i="6"/>
  <c r="Q15" i="6"/>
  <c r="M15" i="6"/>
  <c r="I15" i="6"/>
  <c r="E15" i="6"/>
  <c r="P15" i="6"/>
  <c r="T15" i="6"/>
  <c r="L15" i="6"/>
  <c r="H15" i="6"/>
  <c r="D15" i="6"/>
  <c r="L10" i="6"/>
  <c r="M10" i="6"/>
  <c r="P10" i="6"/>
  <c r="R10" i="6"/>
  <c r="K10" i="6"/>
  <c r="U37" i="6"/>
  <c r="V27" i="6"/>
  <c r="AD32" i="6"/>
  <c r="T10" i="6"/>
  <c r="Q10" i="6"/>
  <c r="F10" i="6"/>
  <c r="V10" i="6"/>
  <c r="O10" i="6"/>
  <c r="P66" i="26"/>
  <c r="CJ4" i="26"/>
  <c r="BZ4" i="26"/>
  <c r="F4" i="15" s="1"/>
  <c r="AC45" i="16"/>
  <c r="CC15" i="26"/>
  <c r="AB45" i="16"/>
  <c r="CB15" i="26"/>
  <c r="G54" i="13"/>
  <c r="S67" i="1"/>
  <c r="C68" i="13"/>
  <c r="O68" i="13" s="1"/>
  <c r="G67" i="1"/>
  <c r="C54" i="13"/>
  <c r="O54" i="13" s="1"/>
  <c r="G53" i="1"/>
  <c r="AE35" i="1"/>
  <c r="G36" i="13"/>
  <c r="G35" i="1"/>
  <c r="C36" i="13"/>
  <c r="O36" i="13" s="1"/>
  <c r="G29" i="1"/>
  <c r="C30" i="13"/>
  <c r="O30" i="13" s="1"/>
  <c r="AD4" i="1"/>
  <c r="D38" i="13"/>
  <c r="P38" i="13" s="1"/>
  <c r="M35" i="1"/>
  <c r="E71" i="13"/>
  <c r="Q71" i="13" s="1"/>
  <c r="AB45" i="5"/>
  <c r="T45" i="5"/>
  <c r="D43" i="13"/>
  <c r="P43" i="13" s="1"/>
  <c r="M41" i="1"/>
  <c r="G50" i="13"/>
  <c r="S50" i="13" s="1"/>
  <c r="AA45" i="5"/>
  <c r="G61" i="1"/>
  <c r="C62" i="13"/>
  <c r="O62" i="13" s="1"/>
  <c r="AE61" i="1"/>
  <c r="G62" i="13"/>
  <c r="E49" i="13"/>
  <c r="Q49" i="13" s="1"/>
  <c r="M13" i="1"/>
  <c r="D13" i="13" s="1"/>
  <c r="M70" i="1"/>
  <c r="D71" i="13"/>
  <c r="P71" i="13" s="1"/>
  <c r="M61" i="1"/>
  <c r="D65" i="13"/>
  <c r="P65" i="13" s="1"/>
  <c r="G25" i="1"/>
  <c r="C26" i="13"/>
  <c r="O26" i="13" s="1"/>
  <c r="F62" i="13"/>
  <c r="M48" i="1"/>
  <c r="D49" i="13"/>
  <c r="P49" i="13" s="1"/>
  <c r="D53" i="13"/>
  <c r="G9" i="1"/>
  <c r="C9" i="13" s="1"/>
  <c r="O9" i="13" s="1"/>
  <c r="C41" i="13"/>
  <c r="O41" i="13" s="1"/>
  <c r="AE25" i="1"/>
  <c r="G26" i="13"/>
  <c r="F4" i="1"/>
  <c r="AW53" i="26"/>
  <c r="AV25" i="26"/>
  <c r="AW41" i="26"/>
  <c r="AU29" i="26"/>
  <c r="AT29" i="26"/>
  <c r="AW67" i="26"/>
  <c r="F62" i="26"/>
  <c r="AV61" i="26"/>
  <c r="C72" i="26"/>
  <c r="AS70" i="26"/>
  <c r="AS67" i="26"/>
  <c r="C68" i="26"/>
  <c r="P49" i="26"/>
  <c r="E51" i="26"/>
  <c r="AU48" i="26"/>
  <c r="O49" i="26"/>
  <c r="F38" i="26"/>
  <c r="AV35" i="26"/>
  <c r="AU5" i="26"/>
  <c r="S26" i="26"/>
  <c r="F70" i="26"/>
  <c r="C45" i="26"/>
  <c r="AS41" i="26"/>
  <c r="Y15" i="1" l="1"/>
  <c r="E16" i="13"/>
  <c r="Q16" i="13" s="1"/>
  <c r="S15" i="1"/>
  <c r="P60" i="26"/>
  <c r="M19" i="15"/>
  <c r="AQ33" i="15"/>
  <c r="C10" i="15"/>
  <c r="Y4" i="26"/>
  <c r="C4" i="15" s="1"/>
  <c r="BW33" i="26"/>
  <c r="P27" i="26"/>
  <c r="V24" i="15"/>
  <c r="F24" i="26"/>
  <c r="V20" i="15"/>
  <c r="BW44" i="26"/>
  <c r="BL44" i="26"/>
  <c r="BX44" i="26" s="1"/>
  <c r="R27" i="26"/>
  <c r="C25" i="26"/>
  <c r="C6" i="26" s="1"/>
  <c r="O50" i="26"/>
  <c r="P50" i="26"/>
  <c r="U50" i="26"/>
  <c r="O27" i="26"/>
  <c r="BL34" i="26"/>
  <c r="BX34" i="26" s="1"/>
  <c r="BW34" i="26"/>
  <c r="K72" i="15"/>
  <c r="M72" i="15" s="1"/>
  <c r="BQ70" i="26"/>
  <c r="BQ14" i="26" s="1"/>
  <c r="BQ15" i="26"/>
  <c r="BQ5" i="26" s="1"/>
  <c r="D16" i="26"/>
  <c r="O44" i="26"/>
  <c r="R50" i="26"/>
  <c r="P58" i="26"/>
  <c r="S27" i="26"/>
  <c r="T58" i="26"/>
  <c r="Q39" i="15"/>
  <c r="S39" i="15" s="1"/>
  <c r="BR35" i="26"/>
  <c r="BR8" i="26" s="1"/>
  <c r="E39" i="26"/>
  <c r="Q39" i="26" s="1"/>
  <c r="BR15" i="26"/>
  <c r="BR5" i="26" s="1"/>
  <c r="Q17" i="15"/>
  <c r="D23" i="26"/>
  <c r="K23" i="15"/>
  <c r="M23" i="15" s="1"/>
  <c r="AB20" i="15"/>
  <c r="AE20" i="15" s="1"/>
  <c r="G20" i="26"/>
  <c r="AZ17" i="15"/>
  <c r="AZ18" i="26"/>
  <c r="AT19" i="15"/>
  <c r="D22" i="15"/>
  <c r="C22" i="26"/>
  <c r="O22" i="26" s="1"/>
  <c r="AY18" i="26"/>
  <c r="AN19" i="15"/>
  <c r="P23" i="15"/>
  <c r="Q49" i="15"/>
  <c r="S49" i="15" s="1"/>
  <c r="T50" i="26"/>
  <c r="R60" i="26"/>
  <c r="BL55" i="26"/>
  <c r="BX55" i="26" s="1"/>
  <c r="BW55" i="26"/>
  <c r="F40" i="26"/>
  <c r="R40" i="26" s="1"/>
  <c r="E31" i="26"/>
  <c r="Q31" i="26" s="1"/>
  <c r="D57" i="26"/>
  <c r="F44" i="26"/>
  <c r="R44" i="26" s="1"/>
  <c r="AQ46" i="15"/>
  <c r="V23" i="15"/>
  <c r="AV18" i="26"/>
  <c r="V19" i="15"/>
  <c r="AI44" i="15"/>
  <c r="AK44" i="15" s="1"/>
  <c r="BV44" i="26"/>
  <c r="I44" i="26" s="1"/>
  <c r="U44" i="26" s="1"/>
  <c r="BT4" i="26"/>
  <c r="AB24" i="15"/>
  <c r="G24" i="26"/>
  <c r="AW18" i="26"/>
  <c r="AB19" i="15"/>
  <c r="G19" i="26"/>
  <c r="BK73" i="26"/>
  <c r="BV73" i="26"/>
  <c r="I73" i="26" s="1"/>
  <c r="AI34" i="15"/>
  <c r="AK34" i="15" s="1"/>
  <c r="BV34" i="26"/>
  <c r="BU29" i="26"/>
  <c r="BU7" i="26" s="1"/>
  <c r="BS35" i="26"/>
  <c r="BS8" i="26" s="1"/>
  <c r="W34" i="15"/>
  <c r="Y34" i="15" s="1"/>
  <c r="F34" i="26"/>
  <c r="AZ16" i="15"/>
  <c r="AZ20" i="15"/>
  <c r="AT22" i="15"/>
  <c r="AT17" i="15"/>
  <c r="D16" i="15"/>
  <c r="G16" i="15" s="1"/>
  <c r="C16" i="26"/>
  <c r="O16" i="26" s="1"/>
  <c r="D24" i="15"/>
  <c r="G24" i="15" s="1"/>
  <c r="C24" i="26"/>
  <c r="O24" i="26" s="1"/>
  <c r="W43" i="15"/>
  <c r="Y43" i="15" s="1"/>
  <c r="F43" i="26"/>
  <c r="BK18" i="26"/>
  <c r="BV18" i="26"/>
  <c r="K21" i="15"/>
  <c r="M21" i="15" s="1"/>
  <c r="AH21" i="15"/>
  <c r="AK21" i="15" s="1"/>
  <c r="H21" i="26"/>
  <c r="AH16" i="15"/>
  <c r="H16" i="26"/>
  <c r="AN22" i="15"/>
  <c r="AN17" i="15"/>
  <c r="W66" i="15"/>
  <c r="Y66" i="15" s="1"/>
  <c r="F66" i="26"/>
  <c r="R66" i="26" s="1"/>
  <c r="BV62" i="26"/>
  <c r="BK62" i="26"/>
  <c r="AI24" i="15"/>
  <c r="BV24" i="26"/>
  <c r="BK24" i="26"/>
  <c r="AI55" i="15"/>
  <c r="AK55" i="15" s="1"/>
  <c r="BV55" i="26"/>
  <c r="AI40" i="15"/>
  <c r="AK40" i="15" s="1"/>
  <c r="BV40" i="26"/>
  <c r="Q31" i="15"/>
  <c r="S31" i="15" s="1"/>
  <c r="BR41" i="26"/>
  <c r="BR9" i="26" s="1"/>
  <c r="Q9" i="15" s="1"/>
  <c r="P22" i="15"/>
  <c r="P17" i="15"/>
  <c r="E17" i="26"/>
  <c r="AZ21" i="15"/>
  <c r="K21" i="26"/>
  <c r="D23" i="15"/>
  <c r="G23" i="15" s="1"/>
  <c r="C23" i="26"/>
  <c r="O23" i="26" s="1"/>
  <c r="AH22" i="15"/>
  <c r="H22" i="26"/>
  <c r="AN23" i="15"/>
  <c r="AQ23" i="15" s="1"/>
  <c r="I23" i="26"/>
  <c r="U23" i="26" s="1"/>
  <c r="BU61" i="26"/>
  <c r="BU12" i="26" s="1"/>
  <c r="AI62" i="15"/>
  <c r="AK62" i="15" s="1"/>
  <c r="AI54" i="15"/>
  <c r="AK54" i="15" s="1"/>
  <c r="BV54" i="26"/>
  <c r="G22" i="15"/>
  <c r="BQ41" i="26"/>
  <c r="BQ9" i="26" s="1"/>
  <c r="AU18" i="26"/>
  <c r="P19" i="15"/>
  <c r="E19" i="26"/>
  <c r="AZ5" i="15"/>
  <c r="P5" i="15"/>
  <c r="BJ15" i="26"/>
  <c r="BJ5" i="26" s="1"/>
  <c r="BV22" i="26"/>
  <c r="H62" i="26"/>
  <c r="T62" i="26" s="1"/>
  <c r="BV70" i="26"/>
  <c r="BV14" i="26" s="1"/>
  <c r="AH5" i="15"/>
  <c r="BK28" i="26"/>
  <c r="BW28" i="26" s="1"/>
  <c r="BW25" i="26" s="1"/>
  <c r="BW6" i="26" s="1"/>
  <c r="BV28" i="26"/>
  <c r="BV25" i="26" s="1"/>
  <c r="BV6" i="26" s="1"/>
  <c r="BL43" i="26"/>
  <c r="BX43" i="26" s="1"/>
  <c r="BW43" i="26"/>
  <c r="R56" i="26"/>
  <c r="Q58" i="26"/>
  <c r="S50" i="26"/>
  <c r="I39" i="26"/>
  <c r="BW39" i="26"/>
  <c r="Q60" i="26"/>
  <c r="AQ44" i="15"/>
  <c r="AQ36" i="15"/>
  <c r="Y31" i="15"/>
  <c r="V22" i="15"/>
  <c r="V17" i="15"/>
  <c r="BU41" i="26"/>
  <c r="BU9" i="26" s="1"/>
  <c r="BU4" i="26" s="1"/>
  <c r="BS41" i="26"/>
  <c r="BS9" i="26" s="1"/>
  <c r="W42" i="15"/>
  <c r="Y42" i="15" s="1"/>
  <c r="BS53" i="26"/>
  <c r="BS11" i="26" s="1"/>
  <c r="W54" i="15"/>
  <c r="Y54" i="15" s="1"/>
  <c r="AB23" i="15"/>
  <c r="AE23" i="15" s="1"/>
  <c r="G23" i="26"/>
  <c r="S23" i="26" s="1"/>
  <c r="AB16" i="15"/>
  <c r="AE16" i="15" s="1"/>
  <c r="G16" i="26"/>
  <c r="S16" i="26" s="1"/>
  <c r="BV35" i="26"/>
  <c r="BV8" i="26" s="1"/>
  <c r="K47" i="15"/>
  <c r="M47" i="15" s="1"/>
  <c r="BS15" i="26"/>
  <c r="BS5" i="26" s="1"/>
  <c r="AZ24" i="15"/>
  <c r="AZ23" i="15"/>
  <c r="K23" i="26"/>
  <c r="W23" i="26" s="1"/>
  <c r="AT21" i="15"/>
  <c r="AT16" i="15"/>
  <c r="J16" i="26"/>
  <c r="V16" i="26" s="1"/>
  <c r="L16" i="26" s="1"/>
  <c r="AS18" i="26"/>
  <c r="D19" i="15"/>
  <c r="G19" i="15" s="1"/>
  <c r="C19" i="26"/>
  <c r="O19" i="26" s="1"/>
  <c r="D20" i="15"/>
  <c r="G20" i="15" s="1"/>
  <c r="C20" i="26"/>
  <c r="O20" i="26" s="1"/>
  <c r="AH24" i="15"/>
  <c r="H24" i="26"/>
  <c r="AH20" i="15"/>
  <c r="H20" i="26"/>
  <c r="T20" i="26" s="1"/>
  <c r="AN21" i="15"/>
  <c r="AQ21" i="15" s="1"/>
  <c r="I21" i="26"/>
  <c r="AN16" i="15"/>
  <c r="AQ16" i="15" s="1"/>
  <c r="I16" i="26"/>
  <c r="U16" i="26" s="1"/>
  <c r="W57" i="15"/>
  <c r="Y57" i="15" s="1"/>
  <c r="F57" i="26"/>
  <c r="R57" i="26" s="1"/>
  <c r="AK20" i="15"/>
  <c r="AI33" i="15"/>
  <c r="AK33" i="15" s="1"/>
  <c r="BV33" i="26"/>
  <c r="I33" i="26" s="1"/>
  <c r="U33" i="26" s="1"/>
  <c r="AI63" i="15"/>
  <c r="AK63" i="15" s="1"/>
  <c r="BV63" i="26"/>
  <c r="I63" i="26" s="1"/>
  <c r="U63" i="26" s="1"/>
  <c r="AI43" i="15"/>
  <c r="AK43" i="15" s="1"/>
  <c r="BV43" i="26"/>
  <c r="BS61" i="26"/>
  <c r="BS12" i="26" s="1"/>
  <c r="W62" i="15"/>
  <c r="Y62" i="15" s="1"/>
  <c r="P21" i="15"/>
  <c r="S21" i="15" s="1"/>
  <c r="P16" i="15"/>
  <c r="E16" i="26"/>
  <c r="Q16" i="26" s="1"/>
  <c r="D19" i="26"/>
  <c r="F32" i="26"/>
  <c r="R32" i="26" s="1"/>
  <c r="W32" i="15"/>
  <c r="Y32" i="15" s="1"/>
  <c r="AB17" i="15"/>
  <c r="AE17" i="15" s="1"/>
  <c r="G17" i="26"/>
  <c r="BK64" i="26"/>
  <c r="BV64" i="26"/>
  <c r="I64" i="26" s="1"/>
  <c r="AT23" i="15"/>
  <c r="J23" i="26"/>
  <c r="V23" i="26" s="1"/>
  <c r="L23" i="26" s="1"/>
  <c r="AH17" i="15"/>
  <c r="AK17" i="15" s="1"/>
  <c r="H17" i="26"/>
  <c r="BK19" i="26"/>
  <c r="BV19" i="26"/>
  <c r="X15" i="15"/>
  <c r="CC19" i="26"/>
  <c r="X19" i="15" s="1"/>
  <c r="Y19" i="15" s="1"/>
  <c r="CC20" i="26"/>
  <c r="X20" i="15" s="1"/>
  <c r="CC21" i="26"/>
  <c r="X21" i="15" s="1"/>
  <c r="CC22" i="26"/>
  <c r="X22" i="15" s="1"/>
  <c r="CC23" i="26"/>
  <c r="X23" i="15" s="1"/>
  <c r="Y23" i="15" s="1"/>
  <c r="CC24" i="26"/>
  <c r="X24" i="15" s="1"/>
  <c r="CC16" i="26"/>
  <c r="X16" i="15" s="1"/>
  <c r="CC17" i="26"/>
  <c r="X17" i="15" s="1"/>
  <c r="CB19" i="26"/>
  <c r="R19" i="15" s="1"/>
  <c r="S19" i="15" s="1"/>
  <c r="CB20" i="26"/>
  <c r="R20" i="15" s="1"/>
  <c r="CB21" i="26"/>
  <c r="R21" i="15" s="1"/>
  <c r="CB22" i="26"/>
  <c r="R22" i="15" s="1"/>
  <c r="CB23" i="26"/>
  <c r="R23" i="15" s="1"/>
  <c r="CB24" i="26"/>
  <c r="R24" i="15" s="1"/>
  <c r="CB16" i="26"/>
  <c r="R16" i="15" s="1"/>
  <c r="CB17" i="26"/>
  <c r="R17" i="15" s="1"/>
  <c r="AT5" i="15"/>
  <c r="BK21" i="26"/>
  <c r="BW21" i="26" s="1"/>
  <c r="J21" i="26" s="1"/>
  <c r="AK16" i="15"/>
  <c r="BK54" i="26"/>
  <c r="BL40" i="26"/>
  <c r="BX40" i="26" s="1"/>
  <c r="BW40" i="26"/>
  <c r="AE24" i="15"/>
  <c r="BL58" i="26"/>
  <c r="BX58" i="26" s="1"/>
  <c r="BW58" i="26"/>
  <c r="AE19" i="15"/>
  <c r="BL63" i="26"/>
  <c r="BX63" i="26" s="1"/>
  <c r="BW63" i="26"/>
  <c r="R52" i="26"/>
  <c r="F31" i="26"/>
  <c r="D5" i="15"/>
  <c r="J18" i="15"/>
  <c r="M18" i="15" s="1"/>
  <c r="D18" i="26"/>
  <c r="V21" i="15"/>
  <c r="V16" i="15"/>
  <c r="Y16" i="15" s="1"/>
  <c r="BK42" i="26"/>
  <c r="BV42" i="26"/>
  <c r="AI39" i="15"/>
  <c r="AK39" i="15" s="1"/>
  <c r="BV39" i="26"/>
  <c r="BK31" i="26"/>
  <c r="BV31" i="26"/>
  <c r="I31" i="26" s="1"/>
  <c r="U31" i="26" s="1"/>
  <c r="BQ61" i="26"/>
  <c r="BQ12" i="26" s="1"/>
  <c r="BV59" i="26"/>
  <c r="I59" i="26" s="1"/>
  <c r="BK59" i="26"/>
  <c r="AB22" i="15"/>
  <c r="AE22" i="15" s="1"/>
  <c r="G22" i="26"/>
  <c r="S22" i="26" s="1"/>
  <c r="AB21" i="15"/>
  <c r="AE21" i="15" s="1"/>
  <c r="G21" i="26"/>
  <c r="BQ67" i="26"/>
  <c r="BQ13" i="26" s="1"/>
  <c r="BS29" i="26"/>
  <c r="BA18" i="26"/>
  <c r="AZ19" i="15"/>
  <c r="AZ22" i="15"/>
  <c r="AT24" i="15"/>
  <c r="AT20" i="15"/>
  <c r="BV17" i="26"/>
  <c r="BK17" i="26"/>
  <c r="D17" i="15"/>
  <c r="G17" i="15" s="1"/>
  <c r="C17" i="26"/>
  <c r="O17" i="26" s="1"/>
  <c r="D21" i="15"/>
  <c r="G21" i="15" s="1"/>
  <c r="C21" i="26"/>
  <c r="O21" i="26" s="1"/>
  <c r="AI58" i="15"/>
  <c r="AK58" i="15" s="1"/>
  <c r="BV58" i="26"/>
  <c r="BV32" i="26"/>
  <c r="I32" i="26" s="1"/>
  <c r="U32" i="26" s="1"/>
  <c r="BK32" i="26"/>
  <c r="AH23" i="15"/>
  <c r="AK23" i="15" s="1"/>
  <c r="H23" i="26"/>
  <c r="T23" i="26" s="1"/>
  <c r="AX18" i="26"/>
  <c r="AH19" i="15"/>
  <c r="AK19" i="15" s="1"/>
  <c r="H19" i="26"/>
  <c r="AN24" i="15"/>
  <c r="AQ24" i="15" s="1"/>
  <c r="I24" i="26"/>
  <c r="AN20" i="15"/>
  <c r="BV20" i="26"/>
  <c r="BK20" i="26"/>
  <c r="BU53" i="26"/>
  <c r="BU11" i="26" s="1"/>
  <c r="BQ29" i="26"/>
  <c r="BQ7" i="26" s="1"/>
  <c r="BP4" i="26"/>
  <c r="P24" i="15"/>
  <c r="E24" i="26"/>
  <c r="P20" i="15"/>
  <c r="S20" i="15" s="1"/>
  <c r="Q50" i="26"/>
  <c r="Q52" i="26"/>
  <c r="S52" i="26"/>
  <c r="O52" i="26"/>
  <c r="U52" i="26"/>
  <c r="T52" i="26"/>
  <c r="AQ47" i="15"/>
  <c r="AQ59" i="15"/>
  <c r="AQ69" i="15"/>
  <c r="AQ37" i="15"/>
  <c r="AQ28" i="15"/>
  <c r="AQ63" i="15"/>
  <c r="AQ39" i="15"/>
  <c r="AQ50" i="15"/>
  <c r="AQ66" i="15"/>
  <c r="AQ71" i="15"/>
  <c r="AQ40" i="15"/>
  <c r="AQ58" i="15"/>
  <c r="AQ43" i="15"/>
  <c r="AU10" i="26"/>
  <c r="P10" i="15" s="1"/>
  <c r="P48" i="15"/>
  <c r="H38" i="26"/>
  <c r="AI38" i="15"/>
  <c r="AK38" i="15" s="1"/>
  <c r="AZ10" i="26"/>
  <c r="AT10" i="15" s="1"/>
  <c r="AT48" i="15"/>
  <c r="AZ11" i="26"/>
  <c r="AT11" i="15" s="1"/>
  <c r="AT53" i="15"/>
  <c r="G69" i="26"/>
  <c r="S69" i="26" s="1"/>
  <c r="AC69" i="15"/>
  <c r="AE69" i="15" s="1"/>
  <c r="AZ8" i="26"/>
  <c r="AT8" i="15" s="1"/>
  <c r="AT35" i="15"/>
  <c r="AY13" i="26"/>
  <c r="AN67" i="15"/>
  <c r="AY7" i="26"/>
  <c r="AN29" i="15"/>
  <c r="AS11" i="26"/>
  <c r="D11" i="15" s="1"/>
  <c r="D53" i="15"/>
  <c r="G44" i="26"/>
  <c r="S44" i="26" s="1"/>
  <c r="AC44" i="15"/>
  <c r="AE44" i="15" s="1"/>
  <c r="AT9" i="26"/>
  <c r="J9" i="15" s="1"/>
  <c r="J41" i="15"/>
  <c r="AY6" i="26"/>
  <c r="AN25" i="15"/>
  <c r="BA13" i="26"/>
  <c r="AZ13" i="15" s="1"/>
  <c r="AZ67" i="15"/>
  <c r="AS8" i="26"/>
  <c r="D8" i="15" s="1"/>
  <c r="D35" i="15"/>
  <c r="W9" i="15"/>
  <c r="W41" i="15"/>
  <c r="AQ72" i="15"/>
  <c r="AQ60" i="15"/>
  <c r="AY11" i="26"/>
  <c r="AN53" i="15"/>
  <c r="H26" i="26"/>
  <c r="T26" i="26" s="1"/>
  <c r="AI26" i="15"/>
  <c r="AK26" i="15" s="1"/>
  <c r="BA14" i="26"/>
  <c r="AZ14" i="15" s="1"/>
  <c r="AZ70" i="15"/>
  <c r="BA10" i="26"/>
  <c r="AZ10" i="15" s="1"/>
  <c r="AZ48" i="15"/>
  <c r="AU12" i="26"/>
  <c r="P12" i="15" s="1"/>
  <c r="P61" i="15"/>
  <c r="G68" i="26"/>
  <c r="S68" i="26" s="1"/>
  <c r="AC68" i="15"/>
  <c r="AE68" i="15" s="1"/>
  <c r="AV9" i="26"/>
  <c r="V9" i="15" s="1"/>
  <c r="V41" i="15"/>
  <c r="AV7" i="26"/>
  <c r="V7" i="15" s="1"/>
  <c r="V29" i="15"/>
  <c r="AW11" i="26"/>
  <c r="AB11" i="15" s="1"/>
  <c r="AB53" i="15"/>
  <c r="AZ14" i="26"/>
  <c r="AT14" i="15" s="1"/>
  <c r="AT70" i="15"/>
  <c r="G64" i="26"/>
  <c r="AC64" i="15"/>
  <c r="AE64" i="15" s="1"/>
  <c r="AQ57" i="15"/>
  <c r="AS13" i="26"/>
  <c r="D13" i="15" s="1"/>
  <c r="D67" i="15"/>
  <c r="AT7" i="26"/>
  <c r="J7" i="15" s="1"/>
  <c r="J29" i="15"/>
  <c r="R28" i="26"/>
  <c r="K15" i="15"/>
  <c r="K16" i="15"/>
  <c r="M16" i="15" s="1"/>
  <c r="Q6" i="15"/>
  <c r="Q25" i="15"/>
  <c r="AX7" i="26"/>
  <c r="AH7" i="15" s="1"/>
  <c r="AH29" i="15"/>
  <c r="Q16" i="15"/>
  <c r="S16" i="15" s="1"/>
  <c r="AU9" i="26"/>
  <c r="P9" i="15" s="1"/>
  <c r="P41" i="15"/>
  <c r="AY8" i="26"/>
  <c r="AN35" i="15"/>
  <c r="BA8" i="26"/>
  <c r="AZ8" i="15" s="1"/>
  <c r="AZ35" i="15"/>
  <c r="G60" i="26"/>
  <c r="S60" i="26" s="1"/>
  <c r="AC60" i="15"/>
  <c r="AE60" i="15" s="1"/>
  <c r="H37" i="26"/>
  <c r="T37" i="26" s="1"/>
  <c r="AI37" i="15"/>
  <c r="AK37" i="15" s="1"/>
  <c r="G56" i="26"/>
  <c r="AC56" i="15"/>
  <c r="AE56" i="15" s="1"/>
  <c r="AX13" i="26"/>
  <c r="AH13" i="15" s="1"/>
  <c r="AH67" i="15"/>
  <c r="W14" i="15"/>
  <c r="W70" i="15"/>
  <c r="E6" i="15"/>
  <c r="E25" i="15"/>
  <c r="E7" i="15"/>
  <c r="E29" i="15"/>
  <c r="P28" i="26"/>
  <c r="W15" i="15"/>
  <c r="Y15" i="15" s="1"/>
  <c r="Q46" i="26"/>
  <c r="E13" i="15"/>
  <c r="E67" i="15"/>
  <c r="AW10" i="26"/>
  <c r="AB10" i="15" s="1"/>
  <c r="AB48" i="15"/>
  <c r="AU6" i="26"/>
  <c r="P6" i="15" s="1"/>
  <c r="P25" i="15"/>
  <c r="AQ38" i="15"/>
  <c r="AQ31" i="15"/>
  <c r="AQ64" i="15"/>
  <c r="AQ42" i="15"/>
  <c r="AQ32" i="15"/>
  <c r="AQ49" i="15"/>
  <c r="AQ56" i="15"/>
  <c r="AY9" i="26"/>
  <c r="AN41" i="15"/>
  <c r="AZ12" i="26"/>
  <c r="AT12" i="15" s="1"/>
  <c r="AT61" i="15"/>
  <c r="BA9" i="26"/>
  <c r="AZ9" i="15" s="1"/>
  <c r="AZ41" i="15"/>
  <c r="AO5" i="15"/>
  <c r="AN5" i="15"/>
  <c r="AS14" i="26"/>
  <c r="D14" i="15" s="1"/>
  <c r="D70" i="15"/>
  <c r="CD4" i="26"/>
  <c r="AD4" i="15" s="1"/>
  <c r="AV14" i="26"/>
  <c r="V14" i="15" s="1"/>
  <c r="V70" i="15"/>
  <c r="E10" i="15"/>
  <c r="E48" i="15"/>
  <c r="AX11" i="26"/>
  <c r="AH11" i="15" s="1"/>
  <c r="AH53" i="15"/>
  <c r="G72" i="26"/>
  <c r="AC72" i="15"/>
  <c r="AE72" i="15" s="1"/>
  <c r="AY14" i="26"/>
  <c r="AN70" i="15"/>
  <c r="BA6" i="26"/>
  <c r="AZ6" i="15" s="1"/>
  <c r="AZ25" i="15"/>
  <c r="AZ13" i="26"/>
  <c r="AT13" i="15" s="1"/>
  <c r="AT67" i="15"/>
  <c r="Q11" i="15"/>
  <c r="Q53" i="15"/>
  <c r="AZ9" i="26"/>
  <c r="AT9" i="15" s="1"/>
  <c r="AT41" i="15"/>
  <c r="BA7" i="26"/>
  <c r="AZ7" i="15" s="1"/>
  <c r="AZ29" i="15"/>
  <c r="R26" i="26"/>
  <c r="AT13" i="26"/>
  <c r="J13" i="15" s="1"/>
  <c r="J67" i="15"/>
  <c r="W12" i="15"/>
  <c r="W61" i="15"/>
  <c r="H42" i="26"/>
  <c r="AI42" i="15"/>
  <c r="AK42" i="15" s="1"/>
  <c r="F67" i="26"/>
  <c r="F13" i="26" s="1"/>
  <c r="G73" i="26"/>
  <c r="S73" i="26" s="1"/>
  <c r="AC73" i="15"/>
  <c r="AE73" i="15" s="1"/>
  <c r="W6" i="15"/>
  <c r="W25" i="15"/>
  <c r="AQ65" i="15"/>
  <c r="AQ30" i="15"/>
  <c r="Y9" i="15"/>
  <c r="G15" i="15"/>
  <c r="BA11" i="26"/>
  <c r="AZ11" i="15" s="1"/>
  <c r="AZ53" i="15"/>
  <c r="BA12" i="26"/>
  <c r="AZ12" i="15" s="1"/>
  <c r="AZ61" i="15"/>
  <c r="P57" i="26"/>
  <c r="AX12" i="26"/>
  <c r="AH12" i="15" s="1"/>
  <c r="AH61" i="15"/>
  <c r="H27" i="26"/>
  <c r="T27" i="26" s="1"/>
  <c r="AI27" i="15"/>
  <c r="AK27" i="15" s="1"/>
  <c r="AV10" i="26"/>
  <c r="V10" i="15" s="1"/>
  <c r="V48" i="15"/>
  <c r="AY10" i="26"/>
  <c r="AY4" i="26" s="1"/>
  <c r="AN48" i="15"/>
  <c r="G57" i="26"/>
  <c r="S57" i="26" s="1"/>
  <c r="AC57" i="15"/>
  <c r="AE57" i="15" s="1"/>
  <c r="AX6" i="26"/>
  <c r="AH6" i="15" s="1"/>
  <c r="AH25" i="15"/>
  <c r="G46" i="26"/>
  <c r="S46" i="26" s="1"/>
  <c r="AC46" i="15"/>
  <c r="AE46" i="15" s="1"/>
  <c r="AX9" i="26"/>
  <c r="AH9" i="15" s="1"/>
  <c r="AH41" i="15"/>
  <c r="AC4" i="26"/>
  <c r="AA4" i="15" s="1"/>
  <c r="AT12" i="26"/>
  <c r="J12" i="15" s="1"/>
  <c r="J61" i="15"/>
  <c r="W8" i="15"/>
  <c r="W35" i="15"/>
  <c r="G40" i="26"/>
  <c r="S40" i="26" s="1"/>
  <c r="AC40" i="15"/>
  <c r="AE40" i="15" s="1"/>
  <c r="C71" i="26"/>
  <c r="C70" i="26" s="1"/>
  <c r="R70" i="26" s="1"/>
  <c r="E71" i="15"/>
  <c r="G71" i="15" s="1"/>
  <c r="E12" i="15"/>
  <c r="E61" i="15"/>
  <c r="P59" i="26"/>
  <c r="AS10" i="26"/>
  <c r="D10" i="15" s="1"/>
  <c r="G10" i="15" s="1"/>
  <c r="D48" i="15"/>
  <c r="G42" i="26"/>
  <c r="AC42" i="15"/>
  <c r="AE42" i="15" s="1"/>
  <c r="G33" i="26"/>
  <c r="AC33" i="15"/>
  <c r="AE33" i="15" s="1"/>
  <c r="G54" i="26"/>
  <c r="AC54" i="15"/>
  <c r="AE54" i="15" s="1"/>
  <c r="AW12" i="26"/>
  <c r="AB12" i="15" s="1"/>
  <c r="AB61" i="15"/>
  <c r="W10" i="15"/>
  <c r="W48" i="15"/>
  <c r="Y48" i="15" s="1"/>
  <c r="AU11" i="26"/>
  <c r="P11" i="15" s="1"/>
  <c r="S11" i="15" s="1"/>
  <c r="P53" i="15"/>
  <c r="G63" i="26"/>
  <c r="S63" i="26" s="1"/>
  <c r="AC63" i="15"/>
  <c r="AE63" i="15" s="1"/>
  <c r="AV8" i="26"/>
  <c r="V8" i="15" s="1"/>
  <c r="V35" i="15"/>
  <c r="O57" i="26"/>
  <c r="AV11" i="26"/>
  <c r="V11" i="15" s="1"/>
  <c r="V53" i="15"/>
  <c r="AS9" i="26"/>
  <c r="D9" i="15" s="1"/>
  <c r="D41" i="15"/>
  <c r="AU7" i="26"/>
  <c r="P7" i="15" s="1"/>
  <c r="P29" i="15"/>
  <c r="AV12" i="26"/>
  <c r="V12" i="15" s="1"/>
  <c r="V61" i="15"/>
  <c r="Y61" i="15" s="1"/>
  <c r="AW9" i="26"/>
  <c r="AB9" i="15" s="1"/>
  <c r="AB41" i="15"/>
  <c r="AX8" i="26"/>
  <c r="AH8" i="15" s="1"/>
  <c r="AH35" i="15"/>
  <c r="G51" i="26"/>
  <c r="S51" i="26" s="1"/>
  <c r="AC51" i="15"/>
  <c r="AE51" i="15" s="1"/>
  <c r="AX10" i="26"/>
  <c r="AH10" i="15" s="1"/>
  <c r="AH48" i="15"/>
  <c r="AZ7" i="26"/>
  <c r="AT7" i="15" s="1"/>
  <c r="AT29" i="15"/>
  <c r="AB4" i="26"/>
  <c r="U4" i="15" s="1"/>
  <c r="G28" i="26"/>
  <c r="S28" i="26" s="1"/>
  <c r="AC28" i="15"/>
  <c r="AE28" i="15" s="1"/>
  <c r="W13" i="15"/>
  <c r="W67" i="15"/>
  <c r="W11" i="15"/>
  <c r="Y11" i="15" s="1"/>
  <c r="W53" i="15"/>
  <c r="H73" i="26"/>
  <c r="AI73" i="15"/>
  <c r="AK73" i="15" s="1"/>
  <c r="G55" i="26"/>
  <c r="S55" i="26" s="1"/>
  <c r="AC55" i="15"/>
  <c r="AE55" i="15" s="1"/>
  <c r="G34" i="26"/>
  <c r="AC34" i="15"/>
  <c r="AE34" i="15" s="1"/>
  <c r="H64" i="26"/>
  <c r="T64" i="26" s="1"/>
  <c r="AI64" i="15"/>
  <c r="AK64" i="15" s="1"/>
  <c r="AQ34" i="15"/>
  <c r="AQ45" i="15"/>
  <c r="AQ73" i="15"/>
  <c r="AQ52" i="15"/>
  <c r="M15" i="15"/>
  <c r="G13" i="15"/>
  <c r="AQ26" i="15"/>
  <c r="AQ51" i="15"/>
  <c r="AV13" i="26"/>
  <c r="V13" i="15" s="1"/>
  <c r="V67" i="15"/>
  <c r="K42" i="15"/>
  <c r="M42" i="15" s="1"/>
  <c r="AU14" i="26"/>
  <c r="P14" i="15" s="1"/>
  <c r="P70" i="15"/>
  <c r="G43" i="26"/>
  <c r="S43" i="26" s="1"/>
  <c r="AC43" i="15"/>
  <c r="AE43" i="15" s="1"/>
  <c r="G31" i="26"/>
  <c r="S31" i="26" s="1"/>
  <c r="AC31" i="15"/>
  <c r="AE31" i="15" s="1"/>
  <c r="AS12" i="26"/>
  <c r="D12" i="15" s="1"/>
  <c r="G12" i="15" s="1"/>
  <c r="D61" i="15"/>
  <c r="AW14" i="26"/>
  <c r="AB14" i="15" s="1"/>
  <c r="AB70" i="15"/>
  <c r="AW8" i="26"/>
  <c r="AB8" i="15" s="1"/>
  <c r="AB35" i="15"/>
  <c r="AW13" i="26"/>
  <c r="AB13" i="15" s="1"/>
  <c r="AB67" i="15"/>
  <c r="AV6" i="26"/>
  <c r="V25" i="15"/>
  <c r="CB5" i="26"/>
  <c r="R15" i="15"/>
  <c r="CA4" i="26"/>
  <c r="L4" i="15" s="1"/>
  <c r="H47" i="26"/>
  <c r="AI47" i="15"/>
  <c r="AK47" i="15" s="1"/>
  <c r="AY12" i="26"/>
  <c r="AN61" i="15"/>
  <c r="I34" i="26"/>
  <c r="AZ6" i="26"/>
  <c r="AT6" i="15" s="1"/>
  <c r="AT25" i="15"/>
  <c r="AX14" i="26"/>
  <c r="AH14" i="15" s="1"/>
  <c r="AH70" i="15"/>
  <c r="G65" i="26"/>
  <c r="AC65" i="15"/>
  <c r="AE65" i="15" s="1"/>
  <c r="AU8" i="26"/>
  <c r="P8" i="15" s="1"/>
  <c r="P35" i="15"/>
  <c r="G37" i="26"/>
  <c r="S37" i="26" s="1"/>
  <c r="AC37" i="15"/>
  <c r="AE37" i="15" s="1"/>
  <c r="AA4" i="26"/>
  <c r="O4" i="15" s="1"/>
  <c r="G58" i="26"/>
  <c r="S58" i="26" s="1"/>
  <c r="AC58" i="15"/>
  <c r="AE58" i="15" s="1"/>
  <c r="AW7" i="26"/>
  <c r="AB7" i="15" s="1"/>
  <c r="AB29" i="15"/>
  <c r="AS7" i="26"/>
  <c r="D7" i="15" s="1"/>
  <c r="D29" i="15"/>
  <c r="G39" i="26"/>
  <c r="S39" i="26" s="1"/>
  <c r="AC39" i="15"/>
  <c r="AE39" i="15" s="1"/>
  <c r="AU13" i="26"/>
  <c r="P13" i="15" s="1"/>
  <c r="P67" i="15"/>
  <c r="AQ27" i="15"/>
  <c r="Y35" i="15"/>
  <c r="AQ54" i="15"/>
  <c r="AQ62" i="15"/>
  <c r="S53" i="15"/>
  <c r="AS6" i="26"/>
  <c r="D6" i="15" s="1"/>
  <c r="D25" i="15"/>
  <c r="S53" i="1"/>
  <c r="S11" i="1" s="1"/>
  <c r="E11" i="13" s="1"/>
  <c r="AE29" i="1"/>
  <c r="G29" i="13" s="1"/>
  <c r="AE53" i="1"/>
  <c r="AE11" i="1" s="1"/>
  <c r="G11" i="13" s="1"/>
  <c r="AE48" i="1"/>
  <c r="G48" i="13" s="1"/>
  <c r="S48" i="13" s="1"/>
  <c r="G10" i="1"/>
  <c r="C10" i="13" s="1"/>
  <c r="O10" i="13" s="1"/>
  <c r="D28" i="13"/>
  <c r="P28" i="13" s="1"/>
  <c r="BC17" i="1"/>
  <c r="K17" i="13" s="1"/>
  <c r="W17" i="13" s="1"/>
  <c r="AE41" i="1"/>
  <c r="G41" i="13" s="1"/>
  <c r="S41" i="13" s="1"/>
  <c r="Y61" i="1"/>
  <c r="Y12" i="1" s="1"/>
  <c r="F12" i="13" s="1"/>
  <c r="AQ23" i="1"/>
  <c r="I23" i="13" s="1"/>
  <c r="U23" i="13" s="1"/>
  <c r="S29" i="1"/>
  <c r="AC6" i="1"/>
  <c r="K5" i="1"/>
  <c r="K4" i="1" s="1"/>
  <c r="AE67" i="1"/>
  <c r="AE13" i="1" s="1"/>
  <c r="G13" i="13" s="1"/>
  <c r="G42" i="13"/>
  <c r="S42" i="13" s="1"/>
  <c r="AW23" i="1"/>
  <c r="J23" i="13" s="1"/>
  <c r="V23" i="13" s="1"/>
  <c r="L23" i="13" s="1"/>
  <c r="W13" i="1"/>
  <c r="BC18" i="1"/>
  <c r="K18" i="13" s="1"/>
  <c r="W18" i="13" s="1"/>
  <c r="F19" i="13"/>
  <c r="R19" i="13" s="1"/>
  <c r="G19" i="13"/>
  <c r="S19" i="13" s="1"/>
  <c r="F18" i="13"/>
  <c r="R18" i="13" s="1"/>
  <c r="G18" i="13"/>
  <c r="S18" i="13" s="1"/>
  <c r="G17" i="13"/>
  <c r="S17" i="13" s="1"/>
  <c r="F17" i="13"/>
  <c r="R17" i="13" s="1"/>
  <c r="F23" i="13"/>
  <c r="R23" i="13" s="1"/>
  <c r="G23" i="13"/>
  <c r="S23" i="13" s="1"/>
  <c r="G21" i="13"/>
  <c r="S21" i="13" s="1"/>
  <c r="F21" i="13"/>
  <c r="R21" i="13" s="1"/>
  <c r="F20" i="13"/>
  <c r="R20" i="13" s="1"/>
  <c r="G20" i="13"/>
  <c r="S20" i="13" s="1"/>
  <c r="F22" i="13"/>
  <c r="R22" i="13" s="1"/>
  <c r="G22" i="13"/>
  <c r="S22" i="13" s="1"/>
  <c r="R34" i="26"/>
  <c r="P34" i="26"/>
  <c r="F25" i="26"/>
  <c r="S54" i="13"/>
  <c r="BB67" i="12"/>
  <c r="BA67" i="12"/>
  <c r="BA7" i="12"/>
  <c r="BB7" i="12"/>
  <c r="AW43" i="1"/>
  <c r="J43" i="13" s="1"/>
  <c r="V43" i="13" s="1"/>
  <c r="L43" i="13" s="1"/>
  <c r="Q8" i="1"/>
  <c r="AQ44" i="1"/>
  <c r="I44" i="13" s="1"/>
  <c r="U44" i="13" s="1"/>
  <c r="Q11" i="1"/>
  <c r="BC63" i="1"/>
  <c r="AQ57" i="1"/>
  <c r="I57" i="13" s="1"/>
  <c r="U57" i="13" s="1"/>
  <c r="AC14" i="1"/>
  <c r="AQ59" i="1"/>
  <c r="I59" i="13" s="1"/>
  <c r="U59" i="13" s="1"/>
  <c r="AC9" i="1"/>
  <c r="AZ5" i="1"/>
  <c r="W8" i="1"/>
  <c r="AC12" i="1"/>
  <c r="AW52" i="1"/>
  <c r="J52" i="13" s="1"/>
  <c r="V52" i="13" s="1"/>
  <c r="L52" i="13" s="1"/>
  <c r="AW21" i="1"/>
  <c r="J21" i="13" s="1"/>
  <c r="V21" i="13" s="1"/>
  <c r="L21" i="13" s="1"/>
  <c r="AW59" i="1"/>
  <c r="J59" i="13" s="1"/>
  <c r="V59" i="13" s="1"/>
  <c r="L59" i="13" s="1"/>
  <c r="BC20" i="1"/>
  <c r="K20" i="13" s="1"/>
  <c r="W20" i="13" s="1"/>
  <c r="BC21" i="1"/>
  <c r="K21" i="13" s="1"/>
  <c r="W21" i="13" s="1"/>
  <c r="AQ73" i="1"/>
  <c r="I73" i="13" s="1"/>
  <c r="U73" i="13" s="1"/>
  <c r="AQ43" i="1"/>
  <c r="I43" i="13" s="1"/>
  <c r="U43" i="13" s="1"/>
  <c r="AQ20" i="1"/>
  <c r="I20" i="13" s="1"/>
  <c r="U20" i="13" s="1"/>
  <c r="AW54" i="1"/>
  <c r="J54" i="13" s="1"/>
  <c r="V54" i="13" s="1"/>
  <c r="L54" i="13" s="1"/>
  <c r="BC65" i="1"/>
  <c r="K65" i="13" s="1"/>
  <c r="W65" i="13" s="1"/>
  <c r="AQ45" i="1"/>
  <c r="I45" i="13" s="1"/>
  <c r="U45" i="13" s="1"/>
  <c r="AW24" i="1"/>
  <c r="J24" i="13" s="1"/>
  <c r="V24" i="13" s="1"/>
  <c r="L24" i="13" s="1"/>
  <c r="AQ40" i="1"/>
  <c r="I40" i="13" s="1"/>
  <c r="U40" i="13" s="1"/>
  <c r="AQ37" i="1"/>
  <c r="I37" i="13" s="1"/>
  <c r="U37" i="13" s="1"/>
  <c r="AQ24" i="1"/>
  <c r="I24" i="13" s="1"/>
  <c r="U24" i="13" s="1"/>
  <c r="Q7" i="1"/>
  <c r="AQ38" i="1"/>
  <c r="I38" i="13" s="1"/>
  <c r="U38" i="13" s="1"/>
  <c r="AW63" i="1"/>
  <c r="J63" i="13" s="1"/>
  <c r="V63" i="13" s="1"/>
  <c r="L63" i="13" s="1"/>
  <c r="Q13" i="1"/>
  <c r="AC7" i="1"/>
  <c r="AC8" i="1"/>
  <c r="AW17" i="1"/>
  <c r="J17" i="13" s="1"/>
  <c r="V17" i="13" s="1"/>
  <c r="L17" i="13" s="1"/>
  <c r="AQ22" i="1"/>
  <c r="I22" i="13" s="1"/>
  <c r="U22" i="13" s="1"/>
  <c r="F68" i="13"/>
  <c r="R68" i="13" s="1"/>
  <c r="Y67" i="1"/>
  <c r="BC22" i="1"/>
  <c r="K22" i="13" s="1"/>
  <c r="W22" i="13" s="1"/>
  <c r="AW27" i="1"/>
  <c r="J27" i="13" s="1"/>
  <c r="V27" i="13" s="1"/>
  <c r="L27" i="13" s="1"/>
  <c r="Q6" i="1"/>
  <c r="AQ39" i="1"/>
  <c r="I39" i="13" s="1"/>
  <c r="U39" i="13" s="1"/>
  <c r="W6" i="1"/>
  <c r="AW31" i="1"/>
  <c r="J31" i="13" s="1"/>
  <c r="V31" i="13" s="1"/>
  <c r="L31" i="13" s="1"/>
  <c r="BA13" i="1"/>
  <c r="AQ52" i="1"/>
  <c r="I52" i="13" s="1"/>
  <c r="U52" i="13" s="1"/>
  <c r="W14" i="1"/>
  <c r="AQ34" i="1"/>
  <c r="I34" i="13" s="1"/>
  <c r="U34" i="13" s="1"/>
  <c r="Q10" i="1"/>
  <c r="BC56" i="1"/>
  <c r="K56" i="13" s="1"/>
  <c r="W56" i="13" s="1"/>
  <c r="BC69" i="1"/>
  <c r="K69" i="13" s="1"/>
  <c r="W69" i="13" s="1"/>
  <c r="AW37" i="1"/>
  <c r="J37" i="13" s="1"/>
  <c r="V37" i="13" s="1"/>
  <c r="L37" i="13" s="1"/>
  <c r="AW65" i="1"/>
  <c r="J65" i="13" s="1"/>
  <c r="V65" i="13" s="1"/>
  <c r="L65" i="13" s="1"/>
  <c r="Q12" i="1"/>
  <c r="Q14" i="1"/>
  <c r="AW60" i="1"/>
  <c r="J60" i="13" s="1"/>
  <c r="V60" i="13" s="1"/>
  <c r="L60" i="13" s="1"/>
  <c r="AQ27" i="1"/>
  <c r="I27" i="13" s="1"/>
  <c r="U27" i="13" s="1"/>
  <c r="W9" i="1"/>
  <c r="W7" i="1"/>
  <c r="AW22" i="1"/>
  <c r="J22" i="13" s="1"/>
  <c r="V22" i="13" s="1"/>
  <c r="L22" i="13" s="1"/>
  <c r="AQ50" i="1"/>
  <c r="I50" i="13" s="1"/>
  <c r="U50" i="13" s="1"/>
  <c r="AW33" i="1"/>
  <c r="J33" i="13" s="1"/>
  <c r="V33" i="13" s="1"/>
  <c r="L33" i="13" s="1"/>
  <c r="Q9" i="1"/>
  <c r="W11" i="1"/>
  <c r="BC58" i="1"/>
  <c r="K58" i="13" s="1"/>
  <c r="W58" i="13" s="1"/>
  <c r="AQ69" i="1"/>
  <c r="I69" i="13" s="1"/>
  <c r="U69" i="13" s="1"/>
  <c r="AQ33" i="1"/>
  <c r="I33" i="13" s="1"/>
  <c r="U33" i="13" s="1"/>
  <c r="AC11" i="1"/>
  <c r="BA6" i="1"/>
  <c r="AQ31" i="1"/>
  <c r="I31" i="13" s="1"/>
  <c r="U31" i="13" s="1"/>
  <c r="BC60" i="1"/>
  <c r="K60" i="13" s="1"/>
  <c r="W60" i="13" s="1"/>
  <c r="AW39" i="1"/>
  <c r="J39" i="13" s="1"/>
  <c r="V39" i="13" s="1"/>
  <c r="L39" i="13" s="1"/>
  <c r="AQ30" i="1"/>
  <c r="AQ58" i="1"/>
  <c r="I58" i="13" s="1"/>
  <c r="U58" i="13" s="1"/>
  <c r="AQ60" i="1"/>
  <c r="I60" i="13" s="1"/>
  <c r="U60" i="13" s="1"/>
  <c r="BA7" i="1"/>
  <c r="BA8" i="1"/>
  <c r="AN5" i="1"/>
  <c r="AQ16" i="1"/>
  <c r="I16" i="13" s="1"/>
  <c r="U16" i="13" s="1"/>
  <c r="AW55" i="1"/>
  <c r="J55" i="13" s="1"/>
  <c r="V55" i="13" s="1"/>
  <c r="L55" i="13" s="1"/>
  <c r="AQ21" i="1"/>
  <c r="I21" i="13" s="1"/>
  <c r="U21" i="13" s="1"/>
  <c r="BC23" i="1"/>
  <c r="K23" i="13" s="1"/>
  <c r="W23" i="13" s="1"/>
  <c r="AE16" i="1"/>
  <c r="AE15" i="1" s="1"/>
  <c r="BC32" i="1"/>
  <c r="K32" i="13" s="1"/>
  <c r="W32" i="13" s="1"/>
  <c r="AC10" i="1"/>
  <c r="W12" i="1"/>
  <c r="S62" i="13"/>
  <c r="R62" i="13"/>
  <c r="S68" i="13"/>
  <c r="W62" i="13"/>
  <c r="R54" i="13"/>
  <c r="S30" i="13"/>
  <c r="T15" i="13"/>
  <c r="W30" i="13"/>
  <c r="R33" i="26"/>
  <c r="T33" i="26"/>
  <c r="Q30" i="13"/>
  <c r="Q54" i="13"/>
  <c r="P54" i="13"/>
  <c r="S26" i="13"/>
  <c r="S36" i="13"/>
  <c r="P36" i="13"/>
  <c r="P62" i="13"/>
  <c r="P68" i="13"/>
  <c r="T62" i="13"/>
  <c r="U62" i="13"/>
  <c r="P30" i="13"/>
  <c r="Q26" i="13"/>
  <c r="P26" i="13"/>
  <c r="Q68" i="13"/>
  <c r="Q62" i="13"/>
  <c r="S48" i="1"/>
  <c r="E48" i="13" s="1"/>
  <c r="Q48" i="13" s="1"/>
  <c r="S70" i="1"/>
  <c r="S14" i="1" s="1"/>
  <c r="E14" i="13" s="1"/>
  <c r="F56" i="13"/>
  <c r="R56" i="13" s="1"/>
  <c r="Y53" i="1"/>
  <c r="F50" i="13"/>
  <c r="R50" i="13" s="1"/>
  <c r="Y48" i="1"/>
  <c r="F73" i="13"/>
  <c r="R73" i="13" s="1"/>
  <c r="Y70" i="1"/>
  <c r="AQ72" i="1"/>
  <c r="I72" i="13" s="1"/>
  <c r="U72" i="13" s="1"/>
  <c r="AW50" i="1"/>
  <c r="AU10" i="1"/>
  <c r="AQ32" i="1"/>
  <c r="I32" i="13" s="1"/>
  <c r="U32" i="13" s="1"/>
  <c r="E65" i="13"/>
  <c r="Q65" i="13" s="1"/>
  <c r="S61" i="1"/>
  <c r="S25" i="1"/>
  <c r="G14" i="1"/>
  <c r="C14" i="13" s="1"/>
  <c r="O14" i="13" s="1"/>
  <c r="C70" i="13"/>
  <c r="O70" i="13" s="1"/>
  <c r="F30" i="13"/>
  <c r="R30" i="13" s="1"/>
  <c r="Y29" i="1"/>
  <c r="AN10" i="1"/>
  <c r="AQ49" i="1"/>
  <c r="AW30" i="1"/>
  <c r="AT14" i="1"/>
  <c r="AW71" i="1"/>
  <c r="AB4" i="1"/>
  <c r="AT11" i="1"/>
  <c r="V4" i="1"/>
  <c r="P4" i="1"/>
  <c r="AN14" i="1"/>
  <c r="AQ71" i="1"/>
  <c r="AT13" i="1"/>
  <c r="AW68" i="1"/>
  <c r="AZ14" i="1"/>
  <c r="BC71" i="1"/>
  <c r="AN7" i="1"/>
  <c r="AQ63" i="1"/>
  <c r="AN11" i="1"/>
  <c r="AQ54" i="1"/>
  <c r="AZ10" i="1"/>
  <c r="BC49" i="1"/>
  <c r="BC26" i="1"/>
  <c r="AQ26" i="1"/>
  <c r="S41" i="1"/>
  <c r="E42" i="13"/>
  <c r="Q42" i="13" s="1"/>
  <c r="Y35" i="1"/>
  <c r="F36" i="13"/>
  <c r="R36" i="13" s="1"/>
  <c r="K36" i="13"/>
  <c r="W36" i="13" s="1"/>
  <c r="BC35" i="1"/>
  <c r="BC42" i="1"/>
  <c r="E36" i="13"/>
  <c r="Q36" i="13" s="1"/>
  <c r="S35" i="1"/>
  <c r="F26" i="13"/>
  <c r="R26" i="13" s="1"/>
  <c r="Y25" i="1"/>
  <c r="AQ42" i="1"/>
  <c r="Y41" i="1"/>
  <c r="F42" i="13"/>
  <c r="R42" i="13" s="1"/>
  <c r="J62" i="13"/>
  <c r="V62" i="13" s="1"/>
  <c r="L62" i="13" s="1"/>
  <c r="AE14" i="1"/>
  <c r="G14" i="13" s="1"/>
  <c r="G70" i="13"/>
  <c r="I68" i="13"/>
  <c r="U68" i="13" s="1"/>
  <c r="AW26" i="1"/>
  <c r="AW36" i="1"/>
  <c r="AQ36" i="1"/>
  <c r="AW42" i="1"/>
  <c r="BC54" i="1"/>
  <c r="BC68" i="1"/>
  <c r="AI9" i="1"/>
  <c r="AK42" i="1"/>
  <c r="D29" i="13"/>
  <c r="M7" i="1"/>
  <c r="D7" i="13" s="1"/>
  <c r="AK67" i="1"/>
  <c r="H68" i="13"/>
  <c r="T68" i="13" s="1"/>
  <c r="AK53" i="1"/>
  <c r="H54" i="13"/>
  <c r="T54" i="13" s="1"/>
  <c r="H5" i="13"/>
  <c r="T5" i="13" s="1"/>
  <c r="AK29" i="1"/>
  <c r="H30" i="13"/>
  <c r="T30" i="13" s="1"/>
  <c r="M5" i="1"/>
  <c r="D5" i="13" s="1"/>
  <c r="P5" i="13" s="1"/>
  <c r="D15" i="13"/>
  <c r="P15" i="13" s="1"/>
  <c r="H36" i="13"/>
  <c r="T36" i="13" s="1"/>
  <c r="AK35" i="1"/>
  <c r="AI6" i="1"/>
  <c r="AK26" i="1"/>
  <c r="H71" i="13"/>
  <c r="T71" i="13" s="1"/>
  <c r="AK70" i="1"/>
  <c r="AK12" i="1"/>
  <c r="H12" i="13" s="1"/>
  <c r="H61" i="13"/>
  <c r="H49" i="13"/>
  <c r="T49" i="13" s="1"/>
  <c r="AK48" i="1"/>
  <c r="P69" i="26"/>
  <c r="S65" i="26"/>
  <c r="Q63" i="26"/>
  <c r="T39" i="26"/>
  <c r="P39" i="26"/>
  <c r="R39" i="26"/>
  <c r="S33" i="26"/>
  <c r="Q62" i="26"/>
  <c r="BL39" i="26"/>
  <c r="Q33" i="26"/>
  <c r="C48" i="26"/>
  <c r="O48" i="26" s="1"/>
  <c r="R51" i="26"/>
  <c r="S59" i="26"/>
  <c r="Q44" i="26"/>
  <c r="P44" i="26"/>
  <c r="R65" i="26"/>
  <c r="F48" i="26"/>
  <c r="F10" i="26" s="1"/>
  <c r="P32" i="26"/>
  <c r="P46" i="26"/>
  <c r="Q55" i="26"/>
  <c r="R69" i="26"/>
  <c r="T44" i="26"/>
  <c r="BL33" i="26"/>
  <c r="Q59" i="26"/>
  <c r="T34" i="26"/>
  <c r="U34" i="26"/>
  <c r="R46" i="26"/>
  <c r="T59" i="26"/>
  <c r="R59" i="26"/>
  <c r="O59" i="26"/>
  <c r="Q69" i="26"/>
  <c r="U39" i="26"/>
  <c r="Q34" i="26"/>
  <c r="Q32" i="26"/>
  <c r="I58" i="26"/>
  <c r="U58" i="26" s="1"/>
  <c r="F61" i="26"/>
  <c r="F12" i="26" s="1"/>
  <c r="O69" i="26"/>
  <c r="F53" i="26"/>
  <c r="F11" i="26" s="1"/>
  <c r="Q73" i="26"/>
  <c r="S64" i="26"/>
  <c r="R63" i="26"/>
  <c r="O64" i="26"/>
  <c r="Q64" i="26"/>
  <c r="U64" i="26"/>
  <c r="P63" i="26"/>
  <c r="O63" i="26"/>
  <c r="P62" i="26"/>
  <c r="C61" i="26"/>
  <c r="O61" i="26" s="1"/>
  <c r="S62" i="26"/>
  <c r="O62" i="26"/>
  <c r="R58" i="26"/>
  <c r="Q56" i="26"/>
  <c r="O56" i="26"/>
  <c r="P56" i="26"/>
  <c r="S56" i="26"/>
  <c r="P55" i="26"/>
  <c r="F41" i="26"/>
  <c r="F9" i="26" s="1"/>
  <c r="T38" i="26"/>
  <c r="S32" i="26"/>
  <c r="O32" i="26"/>
  <c r="R64" i="26"/>
  <c r="R43" i="26"/>
  <c r="T63" i="26"/>
  <c r="T32" i="26"/>
  <c r="C29" i="26"/>
  <c r="C7" i="26" s="1"/>
  <c r="E53" i="26"/>
  <c r="E11" i="26" s="1"/>
  <c r="E25" i="26"/>
  <c r="E6" i="26" s="1"/>
  <c r="R55" i="26"/>
  <c r="Q28" i="26"/>
  <c r="E41" i="26"/>
  <c r="E9" i="26" s="1"/>
  <c r="Q38" i="26"/>
  <c r="I40" i="26"/>
  <c r="U40" i="26" s="1"/>
  <c r="I43" i="26"/>
  <c r="U43" i="26" s="1"/>
  <c r="Q47" i="26"/>
  <c r="R47" i="26"/>
  <c r="T47" i="26"/>
  <c r="Q43" i="26"/>
  <c r="P47" i="26"/>
  <c r="T43" i="26"/>
  <c r="S38" i="26"/>
  <c r="P43" i="26"/>
  <c r="P38" i="26"/>
  <c r="U73" i="26"/>
  <c r="S47" i="26"/>
  <c r="R73" i="26"/>
  <c r="P73" i="26"/>
  <c r="R30" i="26"/>
  <c r="I55" i="26"/>
  <c r="U55" i="26" s="1"/>
  <c r="U59" i="26"/>
  <c r="T73" i="26"/>
  <c r="BS74" i="26"/>
  <c r="BX74" i="26" s="1"/>
  <c r="K74" i="26" s="1"/>
  <c r="T55" i="26"/>
  <c r="I54" i="26"/>
  <c r="BJ25" i="26"/>
  <c r="BJ6" i="26" s="1"/>
  <c r="BO4" i="26"/>
  <c r="BH74" i="26"/>
  <c r="BI74" i="26" s="1"/>
  <c r="BJ74" i="26" s="1"/>
  <c r="BK74" i="26" s="1"/>
  <c r="BL74" i="26" s="1"/>
  <c r="BM74" i="26" s="1"/>
  <c r="BT74" i="26"/>
  <c r="G74" i="26" s="1"/>
  <c r="S74" i="26" s="1"/>
  <c r="O30" i="26"/>
  <c r="S30" i="26"/>
  <c r="BW74" i="26"/>
  <c r="J74" i="26" s="1"/>
  <c r="V74" i="26" s="1"/>
  <c r="D42" i="26"/>
  <c r="D41" i="26" s="1"/>
  <c r="D9" i="26" s="1"/>
  <c r="BV74" i="26"/>
  <c r="I74" i="26" s="1"/>
  <c r="U74" i="26" s="1"/>
  <c r="BU74" i="26"/>
  <c r="H74" i="26" s="1"/>
  <c r="T74" i="26" s="1"/>
  <c r="BI4" i="26"/>
  <c r="BJ29" i="26"/>
  <c r="BJ7" i="26" s="1"/>
  <c r="BK30" i="26"/>
  <c r="BW30" i="26" s="1"/>
  <c r="AI30" i="15"/>
  <c r="AK30" i="15" s="1"/>
  <c r="D26" i="26"/>
  <c r="BL21" i="26"/>
  <c r="BX21" i="26" s="1"/>
  <c r="BK46" i="26"/>
  <c r="BW46" i="26" s="1"/>
  <c r="E36" i="26"/>
  <c r="K5" i="15"/>
  <c r="M5" i="15" s="1"/>
  <c r="D15" i="26"/>
  <c r="BG4" i="26"/>
  <c r="BK72" i="26"/>
  <c r="BW72" i="26" s="1"/>
  <c r="BK60" i="26"/>
  <c r="BW60" i="26" s="1"/>
  <c r="D36" i="26"/>
  <c r="E65" i="26"/>
  <c r="C36" i="26"/>
  <c r="D51" i="26"/>
  <c r="BF4" i="26"/>
  <c r="G71" i="26"/>
  <c r="BL16" i="26"/>
  <c r="BX16" i="26" s="1"/>
  <c r="K16" i="26" s="1"/>
  <c r="W16" i="26" s="1"/>
  <c r="BL37" i="26"/>
  <c r="BX37" i="26" s="1"/>
  <c r="I37" i="26"/>
  <c r="U37" i="26" s="1"/>
  <c r="E49" i="26"/>
  <c r="Q49" i="26" s="1"/>
  <c r="C54" i="26"/>
  <c r="D68" i="26"/>
  <c r="D67" i="26" s="1"/>
  <c r="D13" i="26" s="1"/>
  <c r="BJ67" i="26"/>
  <c r="BJ13" i="26" s="1"/>
  <c r="BK68" i="26"/>
  <c r="BW68" i="26" s="1"/>
  <c r="BM58" i="26"/>
  <c r="BK45" i="26"/>
  <c r="BW45" i="26" s="1"/>
  <c r="AI45" i="15"/>
  <c r="AK45" i="15" s="1"/>
  <c r="BJ41" i="26"/>
  <c r="BJ9" i="26" s="1"/>
  <c r="BK25" i="26"/>
  <c r="BK6" i="26" s="1"/>
  <c r="BL26" i="26"/>
  <c r="BX26" i="26" s="1"/>
  <c r="BM66" i="26"/>
  <c r="BK57" i="26"/>
  <c r="BW57" i="26" s="1"/>
  <c r="AI57" i="15"/>
  <c r="AK57" i="15" s="1"/>
  <c r="BK65" i="26"/>
  <c r="BW65" i="26" s="1"/>
  <c r="AI65" i="15"/>
  <c r="AK65" i="15" s="1"/>
  <c r="BJ61" i="26"/>
  <c r="BJ12" i="26" s="1"/>
  <c r="G45" i="26"/>
  <c r="D30" i="26"/>
  <c r="BM44" i="26"/>
  <c r="G36" i="26"/>
  <c r="BK51" i="26"/>
  <c r="BW51" i="26" s="1"/>
  <c r="BJ70" i="26"/>
  <c r="BJ14" i="26" s="1"/>
  <c r="AI71" i="15"/>
  <c r="AK71" i="15" s="1"/>
  <c r="BK71" i="26"/>
  <c r="BW71" i="26" s="1"/>
  <c r="E68" i="26"/>
  <c r="E67" i="26" s="1"/>
  <c r="E13" i="26" s="1"/>
  <c r="BL38" i="26"/>
  <c r="BX38" i="26" s="1"/>
  <c r="I38" i="26"/>
  <c r="U38" i="26" s="1"/>
  <c r="E5" i="15"/>
  <c r="G5" i="15" s="1"/>
  <c r="C15" i="26"/>
  <c r="E71" i="26"/>
  <c r="D65" i="26"/>
  <c r="BM55" i="26"/>
  <c r="AU55" i="15"/>
  <c r="AW55" i="15" s="1"/>
  <c r="BJ35" i="26"/>
  <c r="BJ8" i="26" s="1"/>
  <c r="AI36" i="15"/>
  <c r="AK36" i="15" s="1"/>
  <c r="BK36" i="26"/>
  <c r="BW36" i="26" s="1"/>
  <c r="BW35" i="26" s="1"/>
  <c r="BW8" i="26" s="1"/>
  <c r="C42" i="26"/>
  <c r="BL27" i="26"/>
  <c r="BX27" i="26" s="1"/>
  <c r="BX25" i="26" s="1"/>
  <c r="BX6" i="26" s="1"/>
  <c r="I27" i="26"/>
  <c r="U27" i="26" s="1"/>
  <c r="BM34" i="26"/>
  <c r="BE4" i="26"/>
  <c r="BM40" i="26"/>
  <c r="BL28" i="26"/>
  <c r="BX28" i="26" s="1"/>
  <c r="G49" i="26"/>
  <c r="D71" i="26"/>
  <c r="BM43" i="26"/>
  <c r="AU43" i="15"/>
  <c r="AW43" i="15" s="1"/>
  <c r="BK56" i="26"/>
  <c r="BW56" i="26" s="1"/>
  <c r="BJ53" i="26"/>
  <c r="BJ11" i="26" s="1"/>
  <c r="BD4" i="26"/>
  <c r="E30" i="26"/>
  <c r="BK22" i="26"/>
  <c r="BW22" i="26" s="1"/>
  <c r="J22" i="26" s="1"/>
  <c r="V22" i="26" s="1"/>
  <c r="L22" i="26" s="1"/>
  <c r="BL47" i="26"/>
  <c r="BX47" i="26" s="1"/>
  <c r="I47" i="26"/>
  <c r="U47" i="26" s="1"/>
  <c r="D54" i="26"/>
  <c r="BM52" i="26"/>
  <c r="BM63" i="26"/>
  <c r="AU63" i="15"/>
  <c r="AW63" i="15" s="1"/>
  <c r="BM50" i="26"/>
  <c r="BJ48" i="26"/>
  <c r="BJ10" i="26" s="1"/>
  <c r="AI49" i="15"/>
  <c r="AK49" i="15" s="1"/>
  <c r="BK49" i="26"/>
  <c r="BW49" i="26" s="1"/>
  <c r="BW48" i="26" s="1"/>
  <c r="BW10" i="26" s="1"/>
  <c r="BK69" i="26"/>
  <c r="BW69" i="26" s="1"/>
  <c r="AI69" i="15"/>
  <c r="AK69" i="15" s="1"/>
  <c r="BL23" i="26"/>
  <c r="BX23" i="26" s="1"/>
  <c r="R62" i="26"/>
  <c r="R68" i="26"/>
  <c r="AD30" i="6"/>
  <c r="AE30" i="6" s="1"/>
  <c r="AF30" i="6" s="1"/>
  <c r="AG30" i="6" s="1"/>
  <c r="AA63" i="6"/>
  <c r="AA6" i="6"/>
  <c r="AA67" i="6" s="1"/>
  <c r="W14" i="6"/>
  <c r="S14" i="6"/>
  <c r="O14" i="6"/>
  <c r="K14" i="6"/>
  <c r="G14" i="6"/>
  <c r="C14" i="6"/>
  <c r="V14" i="6"/>
  <c r="R14" i="6"/>
  <c r="N14" i="6"/>
  <c r="J14" i="6"/>
  <c r="F14" i="6"/>
  <c r="U14" i="6"/>
  <c r="Q14" i="6"/>
  <c r="M14" i="6"/>
  <c r="I14" i="6"/>
  <c r="E14" i="6"/>
  <c r="P14" i="6"/>
  <c r="D14" i="6"/>
  <c r="L14" i="6"/>
  <c r="T14" i="6"/>
  <c r="H14" i="6"/>
  <c r="AE27" i="6"/>
  <c r="W27" i="6"/>
  <c r="X27" i="6" s="1"/>
  <c r="V37" i="6"/>
  <c r="AC21" i="6"/>
  <c r="AB22" i="6"/>
  <c r="AB5" i="6"/>
  <c r="J39" i="6"/>
  <c r="K37" i="6"/>
  <c r="W13" i="6"/>
  <c r="S13" i="6"/>
  <c r="O13" i="6"/>
  <c r="O12" i="6" s="1"/>
  <c r="K13" i="6"/>
  <c r="K12" i="6" s="1"/>
  <c r="G13" i="6"/>
  <c r="C13" i="6"/>
  <c r="V13" i="6"/>
  <c r="V12" i="6" s="1"/>
  <c r="R13" i="6"/>
  <c r="R12" i="6" s="1"/>
  <c r="N13" i="6"/>
  <c r="J13" i="6"/>
  <c r="F13" i="6"/>
  <c r="F12" i="6" s="1"/>
  <c r="U13" i="6"/>
  <c r="U12" i="6" s="1"/>
  <c r="Q13" i="6"/>
  <c r="M13" i="6"/>
  <c r="I13" i="6"/>
  <c r="I12" i="6" s="1"/>
  <c r="E13" i="6"/>
  <c r="E12" i="6" s="1"/>
  <c r="P13" i="6"/>
  <c r="L13" i="6"/>
  <c r="L12" i="6" s="1"/>
  <c r="D13" i="6"/>
  <c r="H13" i="6"/>
  <c r="H12" i="6" s="1"/>
  <c r="T13" i="6"/>
  <c r="AF35" i="6"/>
  <c r="AE15" i="6"/>
  <c r="CC5" i="26"/>
  <c r="S7" i="1"/>
  <c r="E7" i="13" s="1"/>
  <c r="E29" i="13"/>
  <c r="G61" i="13"/>
  <c r="AE12" i="1"/>
  <c r="G12" i="13" s="1"/>
  <c r="G7" i="1"/>
  <c r="C7" i="13" s="1"/>
  <c r="O7" i="13" s="1"/>
  <c r="C29" i="13"/>
  <c r="O29" i="13" s="1"/>
  <c r="AE8" i="1"/>
  <c r="G8" i="13" s="1"/>
  <c r="G35" i="13"/>
  <c r="C25" i="13"/>
  <c r="O25" i="13" s="1"/>
  <c r="G6" i="1"/>
  <c r="D61" i="13"/>
  <c r="M12" i="1"/>
  <c r="D12" i="13" s="1"/>
  <c r="C61" i="13"/>
  <c r="O61" i="13" s="1"/>
  <c r="G12" i="1"/>
  <c r="C12" i="13" s="1"/>
  <c r="O12" i="13" s="1"/>
  <c r="AE10" i="1"/>
  <c r="G10" i="13" s="1"/>
  <c r="AE9" i="1"/>
  <c r="G9" i="13" s="1"/>
  <c r="S9" i="13" s="1"/>
  <c r="G13" i="1"/>
  <c r="C13" i="13" s="1"/>
  <c r="O13" i="13" s="1"/>
  <c r="C67" i="13"/>
  <c r="O67" i="13" s="1"/>
  <c r="R5" i="1"/>
  <c r="R4" i="1" s="1"/>
  <c r="M6" i="1"/>
  <c r="D25" i="13"/>
  <c r="X5" i="1"/>
  <c r="X4" i="1" s="1"/>
  <c r="E70" i="13"/>
  <c r="M8" i="1"/>
  <c r="D8" i="13" s="1"/>
  <c r="D35" i="13"/>
  <c r="G8" i="1"/>
  <c r="C8" i="13" s="1"/>
  <c r="O8" i="13" s="1"/>
  <c r="C35" i="13"/>
  <c r="O35" i="13" s="1"/>
  <c r="G25" i="13"/>
  <c r="AE6" i="1"/>
  <c r="M10" i="1"/>
  <c r="D10" i="13" s="1"/>
  <c r="D48" i="13"/>
  <c r="P48" i="13" s="1"/>
  <c r="M14" i="1"/>
  <c r="D14" i="13" s="1"/>
  <c r="D70" i="13"/>
  <c r="G11" i="1"/>
  <c r="C11" i="13" s="1"/>
  <c r="O11" i="13" s="1"/>
  <c r="C53" i="13"/>
  <c r="O53" i="13" s="1"/>
  <c r="E67" i="13"/>
  <c r="S13" i="1"/>
  <c r="E13" i="13" s="1"/>
  <c r="M9" i="1"/>
  <c r="D9" i="13" s="1"/>
  <c r="P9" i="13" s="1"/>
  <c r="D41" i="13"/>
  <c r="P41" i="13" s="1"/>
  <c r="O72" i="26"/>
  <c r="Q72" i="26"/>
  <c r="S72" i="26"/>
  <c r="R72" i="26"/>
  <c r="P72" i="26"/>
  <c r="G67" i="26"/>
  <c r="O68" i="26"/>
  <c r="C67" i="26"/>
  <c r="O45" i="26"/>
  <c r="Q45" i="26"/>
  <c r="P45" i="26"/>
  <c r="R45" i="26"/>
  <c r="F14" i="26"/>
  <c r="R38" i="26"/>
  <c r="O25" i="26"/>
  <c r="Q51" i="26"/>
  <c r="T16" i="26" l="1"/>
  <c r="P17" i="26"/>
  <c r="P16" i="26"/>
  <c r="Q24" i="26"/>
  <c r="U24" i="26"/>
  <c r="P24" i="26"/>
  <c r="T24" i="26"/>
  <c r="Q17" i="26"/>
  <c r="P20" i="26"/>
  <c r="V21" i="26"/>
  <c r="L21" i="26" s="1"/>
  <c r="F35" i="26"/>
  <c r="W21" i="26"/>
  <c r="R24" i="26"/>
  <c r="Y22" i="15"/>
  <c r="S9" i="15"/>
  <c r="AK24" i="15"/>
  <c r="S24" i="15"/>
  <c r="Y17" i="15"/>
  <c r="AQ22" i="15"/>
  <c r="S23" i="15"/>
  <c r="BM39" i="26"/>
  <c r="BX39" i="26"/>
  <c r="BV15" i="26"/>
  <c r="V18" i="15"/>
  <c r="AT18" i="15"/>
  <c r="F15" i="26"/>
  <c r="R15" i="26" s="1"/>
  <c r="BW70" i="26"/>
  <c r="BW14" i="26" s="1"/>
  <c r="BW67" i="26"/>
  <c r="BW13" i="26" s="1"/>
  <c r="R71" i="26"/>
  <c r="V6" i="15"/>
  <c r="Y6" i="15" s="1"/>
  <c r="AV4" i="26"/>
  <c r="V4" i="15" s="1"/>
  <c r="W5" i="15"/>
  <c r="I20" i="26"/>
  <c r="U20" i="26" s="1"/>
  <c r="T19" i="26"/>
  <c r="AZ18" i="15"/>
  <c r="BV41" i="26"/>
  <c r="BV9" i="26" s="1"/>
  <c r="I42" i="26"/>
  <c r="F21" i="26"/>
  <c r="R21" i="26" s="1"/>
  <c r="CB18" i="26"/>
  <c r="R18" i="15" s="1"/>
  <c r="BW19" i="26"/>
  <c r="BL19" i="26"/>
  <c r="F22" i="26"/>
  <c r="R22" i="26" s="1"/>
  <c r="BA4" i="26"/>
  <c r="AZ4" i="15" s="1"/>
  <c r="BV53" i="26"/>
  <c r="BV11" i="26" s="1"/>
  <c r="BW62" i="26"/>
  <c r="BL62" i="26"/>
  <c r="I17" i="26"/>
  <c r="U17" i="26" s="1"/>
  <c r="AB18" i="15"/>
  <c r="AE18" i="15" s="1"/>
  <c r="G18" i="26"/>
  <c r="AT4" i="26"/>
  <c r="J4" i="15" s="1"/>
  <c r="F23" i="26"/>
  <c r="R23" i="26" s="1"/>
  <c r="I19" i="26"/>
  <c r="U19" i="26" s="1"/>
  <c r="BQ4" i="26"/>
  <c r="Y24" i="15"/>
  <c r="F29" i="26"/>
  <c r="F7" i="26" s="1"/>
  <c r="R31" i="26"/>
  <c r="BR4" i="26"/>
  <c r="I28" i="26"/>
  <c r="U28" i="26" s="1"/>
  <c r="O71" i="26"/>
  <c r="G61" i="26"/>
  <c r="G12" i="26" s="1"/>
  <c r="G25" i="26"/>
  <c r="S25" i="26" s="1"/>
  <c r="BM33" i="26"/>
  <c r="BX33" i="26"/>
  <c r="Q41" i="15"/>
  <c r="S41" i="15" s="1"/>
  <c r="S6" i="15"/>
  <c r="E20" i="26"/>
  <c r="Q20" i="26" s="1"/>
  <c r="AW4" i="26"/>
  <c r="AB4" i="15" s="1"/>
  <c r="AQ20" i="15"/>
  <c r="BS7" i="26"/>
  <c r="W7" i="15" s="1"/>
  <c r="Y7" i="15" s="1"/>
  <c r="W29" i="15"/>
  <c r="S21" i="26"/>
  <c r="BW59" i="26"/>
  <c r="BL59" i="26"/>
  <c r="BW31" i="26"/>
  <c r="BW29" i="26" s="1"/>
  <c r="BW7" i="26" s="1"/>
  <c r="BL31" i="26"/>
  <c r="BW42" i="26"/>
  <c r="BW41" i="26" s="1"/>
  <c r="BW9" i="26" s="1"/>
  <c r="BL42" i="26"/>
  <c r="Y21" i="15"/>
  <c r="AS4" i="26"/>
  <c r="BL54" i="26"/>
  <c r="BW54" i="26"/>
  <c r="BW53" i="26" s="1"/>
  <c r="BW11" i="26" s="1"/>
  <c r="CC18" i="26"/>
  <c r="X18" i="15" s="1"/>
  <c r="BW64" i="26"/>
  <c r="BL64" i="26"/>
  <c r="E21" i="26"/>
  <c r="Q21" i="26" s="1"/>
  <c r="U21" i="26"/>
  <c r="D18" i="15"/>
  <c r="G18" i="15" s="1"/>
  <c r="C18" i="26"/>
  <c r="O18" i="26" s="1"/>
  <c r="P21" i="26"/>
  <c r="AX4" i="26"/>
  <c r="P18" i="15"/>
  <c r="S18" i="15" s="1"/>
  <c r="E18" i="26"/>
  <c r="Q18" i="26" s="1"/>
  <c r="E22" i="26"/>
  <c r="Q22" i="26" s="1"/>
  <c r="BW24" i="26"/>
  <c r="BL24" i="26"/>
  <c r="BV61" i="26"/>
  <c r="BV12" i="26" s="1"/>
  <c r="I62" i="26"/>
  <c r="U62" i="26" s="1"/>
  <c r="AQ17" i="15"/>
  <c r="BW73" i="26"/>
  <c r="BL73" i="26"/>
  <c r="S24" i="26"/>
  <c r="F19" i="26"/>
  <c r="R19" i="26" s="1"/>
  <c r="AQ19" i="15"/>
  <c r="P23" i="26"/>
  <c r="F20" i="26"/>
  <c r="R20" i="26" s="1"/>
  <c r="Q19" i="26"/>
  <c r="BW18" i="26"/>
  <c r="AU18" i="15" s="1"/>
  <c r="AW18" i="15" s="1"/>
  <c r="BL18" i="26"/>
  <c r="E15" i="26"/>
  <c r="E5" i="26" s="1"/>
  <c r="R25" i="26"/>
  <c r="G7" i="15"/>
  <c r="Y29" i="15"/>
  <c r="P22" i="26"/>
  <c r="BW20" i="26"/>
  <c r="BL20" i="26"/>
  <c r="AH18" i="15"/>
  <c r="AK18" i="15" s="1"/>
  <c r="H18" i="26"/>
  <c r="T18" i="26" s="1"/>
  <c r="BW32" i="26"/>
  <c r="BL32" i="26"/>
  <c r="BW17" i="26"/>
  <c r="BL17" i="26"/>
  <c r="F16" i="26"/>
  <c r="R16" i="26" s="1"/>
  <c r="P18" i="26"/>
  <c r="BV29" i="26"/>
  <c r="BV7" i="26" s="1"/>
  <c r="AZ4" i="26"/>
  <c r="AT4" i="15" s="1"/>
  <c r="T17" i="26"/>
  <c r="S17" i="26"/>
  <c r="P19" i="26"/>
  <c r="F17" i="26"/>
  <c r="R17" i="26" s="1"/>
  <c r="AU4" i="26"/>
  <c r="T22" i="26"/>
  <c r="S22" i="15"/>
  <c r="I22" i="26"/>
  <c r="U22" i="26" s="1"/>
  <c r="T21" i="26"/>
  <c r="S19" i="26"/>
  <c r="E23" i="26"/>
  <c r="Q23" i="26" s="1"/>
  <c r="AN18" i="15"/>
  <c r="AQ18" i="15" s="1"/>
  <c r="I18" i="26"/>
  <c r="U18" i="26" s="1"/>
  <c r="S20" i="26"/>
  <c r="S17" i="15"/>
  <c r="Y20" i="15"/>
  <c r="P10" i="13"/>
  <c r="E53" i="13"/>
  <c r="Q53" i="13" s="1"/>
  <c r="S10" i="13"/>
  <c r="AE7" i="1"/>
  <c r="G7" i="13" s="1"/>
  <c r="S7" i="13" s="1"/>
  <c r="P15" i="26"/>
  <c r="G29" i="26"/>
  <c r="G7" i="26" s="1"/>
  <c r="S7" i="26" s="1"/>
  <c r="S34" i="26"/>
  <c r="G61" i="15"/>
  <c r="Y53" i="15"/>
  <c r="G25" i="15"/>
  <c r="AQ41" i="15"/>
  <c r="Y10" i="15"/>
  <c r="AQ35" i="15"/>
  <c r="AQ67" i="15"/>
  <c r="G48" i="15"/>
  <c r="Y13" i="15"/>
  <c r="G29" i="15"/>
  <c r="Y8" i="15"/>
  <c r="Y41" i="15"/>
  <c r="Y70" i="15"/>
  <c r="Y14" i="15"/>
  <c r="Y25" i="15"/>
  <c r="Y67" i="15"/>
  <c r="J50" i="26"/>
  <c r="V50" i="26" s="1"/>
  <c r="L50" i="26" s="1"/>
  <c r="AU50" i="15"/>
  <c r="AW50" i="15" s="1"/>
  <c r="K12" i="15"/>
  <c r="M12" i="15" s="1"/>
  <c r="K61" i="15"/>
  <c r="M61" i="15" s="1"/>
  <c r="AC8" i="15"/>
  <c r="AE8" i="15" s="1"/>
  <c r="AC35" i="15"/>
  <c r="AE35" i="15" s="1"/>
  <c r="J66" i="26"/>
  <c r="V66" i="26" s="1"/>
  <c r="L66" i="26" s="1"/>
  <c r="AU66" i="15"/>
  <c r="AW66" i="15" s="1"/>
  <c r="K13" i="15"/>
  <c r="M13" i="15" s="1"/>
  <c r="K67" i="15"/>
  <c r="M67" i="15" s="1"/>
  <c r="H60" i="26"/>
  <c r="T60" i="26" s="1"/>
  <c r="AI60" i="15"/>
  <c r="AK60" i="15" s="1"/>
  <c r="G53" i="26"/>
  <c r="G11" i="26" s="1"/>
  <c r="AC9" i="15"/>
  <c r="AE9" i="15" s="1"/>
  <c r="AC41" i="15"/>
  <c r="AE41" i="15" s="1"/>
  <c r="H28" i="26"/>
  <c r="T28" i="26" s="1"/>
  <c r="AI28" i="15"/>
  <c r="AK28" i="15" s="1"/>
  <c r="AQ61" i="15"/>
  <c r="Q5" i="15"/>
  <c r="Q15" i="15"/>
  <c r="S15" i="15" s="1"/>
  <c r="K33" i="26"/>
  <c r="W33" i="26" s="1"/>
  <c r="BA33" i="15"/>
  <c r="BC33" i="15" s="1"/>
  <c r="Q13" i="15"/>
  <c r="S13" i="15" s="1"/>
  <c r="Q67" i="15"/>
  <c r="S67" i="15" s="1"/>
  <c r="J44" i="26"/>
  <c r="V44" i="26" s="1"/>
  <c r="L44" i="26" s="1"/>
  <c r="AU44" i="15"/>
  <c r="AW44" i="15" s="1"/>
  <c r="K66" i="26"/>
  <c r="W66" i="26" s="1"/>
  <c r="BA66" i="15"/>
  <c r="BC66" i="15" s="1"/>
  <c r="K10" i="15"/>
  <c r="M10" i="15" s="1"/>
  <c r="K48" i="15"/>
  <c r="M48" i="15" s="1"/>
  <c r="J42" i="26"/>
  <c r="AU42" i="15"/>
  <c r="AW42" i="15" s="1"/>
  <c r="AN12" i="15"/>
  <c r="AO12" i="15"/>
  <c r="K9" i="15"/>
  <c r="M9" i="15" s="1"/>
  <c r="K41" i="15"/>
  <c r="M41" i="15" s="1"/>
  <c r="AQ48" i="15"/>
  <c r="AQ70" i="15"/>
  <c r="K8" i="15"/>
  <c r="M8" i="15" s="1"/>
  <c r="K35" i="15"/>
  <c r="M35" i="15" s="1"/>
  <c r="F6" i="26"/>
  <c r="R6" i="26" s="1"/>
  <c r="J32" i="26"/>
  <c r="V32" i="26" s="1"/>
  <c r="L32" i="26" s="1"/>
  <c r="AU32" i="15"/>
  <c r="AW32" i="15" s="1"/>
  <c r="K52" i="26"/>
  <c r="W52" i="26" s="1"/>
  <c r="BA52" i="15"/>
  <c r="BC52" i="15" s="1"/>
  <c r="Q7" i="15"/>
  <c r="S7" i="15" s="1"/>
  <c r="Q29" i="15"/>
  <c r="S29" i="15" s="1"/>
  <c r="J64" i="26"/>
  <c r="V64" i="26" s="1"/>
  <c r="L64" i="26" s="1"/>
  <c r="AU64" i="15"/>
  <c r="AW64" i="15" s="1"/>
  <c r="K44" i="26"/>
  <c r="W44" i="26" s="1"/>
  <c r="BA44" i="15"/>
  <c r="BC44" i="15" s="1"/>
  <c r="J58" i="26"/>
  <c r="V58" i="26" s="1"/>
  <c r="L58" i="26" s="1"/>
  <c r="AU58" i="15"/>
  <c r="AW58" i="15" s="1"/>
  <c r="E11" i="15"/>
  <c r="G11" i="15" s="1"/>
  <c r="E53" i="15"/>
  <c r="G53" i="15" s="1"/>
  <c r="H72" i="26"/>
  <c r="T72" i="26" s="1"/>
  <c r="AI72" i="15"/>
  <c r="AK72" i="15" s="1"/>
  <c r="K6" i="15"/>
  <c r="M6" i="15" s="1"/>
  <c r="K25" i="15"/>
  <c r="M25" i="15" s="1"/>
  <c r="AC13" i="15"/>
  <c r="AE13" i="15" s="1"/>
  <c r="AC67" i="15"/>
  <c r="AE67" i="15" s="1"/>
  <c r="AC7" i="15"/>
  <c r="AE7" i="15" s="1"/>
  <c r="AC29" i="15"/>
  <c r="AE29" i="15" s="1"/>
  <c r="AO10" i="15"/>
  <c r="AN10" i="15"/>
  <c r="Y12" i="15"/>
  <c r="AN14" i="15"/>
  <c r="AO14" i="15"/>
  <c r="G67" i="15"/>
  <c r="AN13" i="15"/>
  <c r="AO13" i="15"/>
  <c r="AO7" i="15"/>
  <c r="AN7" i="15"/>
  <c r="AC10" i="15"/>
  <c r="AE10" i="15" s="1"/>
  <c r="AC48" i="15"/>
  <c r="AE48" i="15" s="1"/>
  <c r="K50" i="26"/>
  <c r="W50" i="26" s="1"/>
  <c r="BA50" i="15"/>
  <c r="BC50" i="15" s="1"/>
  <c r="J40" i="26"/>
  <c r="V40" i="26" s="1"/>
  <c r="L40" i="26" s="1"/>
  <c r="AU40" i="15"/>
  <c r="AW40" i="15" s="1"/>
  <c r="Q14" i="15"/>
  <c r="S14" i="15" s="1"/>
  <c r="Q70" i="15"/>
  <c r="S70" i="15" s="1"/>
  <c r="J73" i="26"/>
  <c r="V73" i="26" s="1"/>
  <c r="L73" i="26" s="1"/>
  <c r="AU73" i="15"/>
  <c r="AW73" i="15" s="1"/>
  <c r="K58" i="26"/>
  <c r="W58" i="26" s="1"/>
  <c r="BA58" i="15"/>
  <c r="BC58" i="15" s="1"/>
  <c r="E8" i="15"/>
  <c r="G8" i="15" s="1"/>
  <c r="E35" i="15"/>
  <c r="G35" i="15" s="1"/>
  <c r="AC6" i="15"/>
  <c r="AE6" i="15" s="1"/>
  <c r="AC25" i="15"/>
  <c r="AE25" i="15" s="1"/>
  <c r="S25" i="15"/>
  <c r="AQ53" i="15"/>
  <c r="AQ25" i="15"/>
  <c r="K34" i="26"/>
  <c r="W34" i="26" s="1"/>
  <c r="BA34" i="15"/>
  <c r="BC34" i="15" s="1"/>
  <c r="AI15" i="15"/>
  <c r="AK15" i="15" s="1"/>
  <c r="AI22" i="15"/>
  <c r="AK22" i="15" s="1"/>
  <c r="J52" i="26"/>
  <c r="V52" i="26" s="1"/>
  <c r="L52" i="26" s="1"/>
  <c r="AU52" i="15"/>
  <c r="AW52" i="15" s="1"/>
  <c r="AC11" i="15"/>
  <c r="AE11" i="15" s="1"/>
  <c r="AC53" i="15"/>
  <c r="AE53" i="15" s="1"/>
  <c r="K11" i="15"/>
  <c r="M11" i="15" s="1"/>
  <c r="K53" i="15"/>
  <c r="M53" i="15" s="1"/>
  <c r="K14" i="15"/>
  <c r="M14" i="15" s="1"/>
  <c r="K70" i="15"/>
  <c r="M70" i="15" s="1"/>
  <c r="K40" i="26"/>
  <c r="W40" i="26" s="1"/>
  <c r="BA40" i="15"/>
  <c r="BC40" i="15" s="1"/>
  <c r="K7" i="15"/>
  <c r="M7" i="15" s="1"/>
  <c r="K29" i="15"/>
  <c r="M29" i="15" s="1"/>
  <c r="Q10" i="15"/>
  <c r="S10" i="15" s="1"/>
  <c r="Q48" i="15"/>
  <c r="S48" i="15" s="1"/>
  <c r="AC14" i="15"/>
  <c r="AE14" i="15" s="1"/>
  <c r="AC70" i="15"/>
  <c r="AE70" i="15" s="1"/>
  <c r="Q8" i="15"/>
  <c r="S8" i="15" s="1"/>
  <c r="Q35" i="15"/>
  <c r="S35" i="15" s="1"/>
  <c r="G15" i="26"/>
  <c r="S15" i="26" s="1"/>
  <c r="AC15" i="15"/>
  <c r="AE15" i="15" s="1"/>
  <c r="AO8" i="15"/>
  <c r="AN8" i="15"/>
  <c r="AO6" i="15"/>
  <c r="AN6" i="15"/>
  <c r="D4" i="15"/>
  <c r="H56" i="26"/>
  <c r="T56" i="26" s="1"/>
  <c r="AI56" i="15"/>
  <c r="AK56" i="15" s="1"/>
  <c r="E9" i="15"/>
  <c r="G9" i="15" s="1"/>
  <c r="E41" i="15"/>
  <c r="G41" i="15" s="1"/>
  <c r="H51" i="26"/>
  <c r="AI51" i="15"/>
  <c r="AK51" i="15" s="1"/>
  <c r="G41" i="26"/>
  <c r="G9" i="26" s="1"/>
  <c r="AC12" i="15"/>
  <c r="AE12" i="15" s="1"/>
  <c r="AC61" i="15"/>
  <c r="AE61" i="15" s="1"/>
  <c r="H68" i="26"/>
  <c r="T68" i="26" s="1"/>
  <c r="AI68" i="15"/>
  <c r="AK68" i="15" s="1"/>
  <c r="J54" i="26"/>
  <c r="AU54" i="15"/>
  <c r="AW54" i="15" s="1"/>
  <c r="Q12" i="15"/>
  <c r="S12" i="15" s="1"/>
  <c r="Q61" i="15"/>
  <c r="S61" i="15" s="1"/>
  <c r="E14" i="15"/>
  <c r="G14" i="15" s="1"/>
  <c r="E70" i="15"/>
  <c r="G70" i="15" s="1"/>
  <c r="G6" i="15"/>
  <c r="AN11" i="15"/>
  <c r="AO11" i="15"/>
  <c r="CB4" i="26"/>
  <c r="R4" i="15" s="1"/>
  <c r="R5" i="15"/>
  <c r="P4" i="15"/>
  <c r="CC4" i="26"/>
  <c r="X4" i="15" s="1"/>
  <c r="X5" i="15"/>
  <c r="J34" i="26"/>
  <c r="V34" i="26" s="1"/>
  <c r="L34" i="26" s="1"/>
  <c r="AU34" i="15"/>
  <c r="AW34" i="15" s="1"/>
  <c r="J62" i="26"/>
  <c r="V62" i="26" s="1"/>
  <c r="L62" i="26" s="1"/>
  <c r="AU62" i="15"/>
  <c r="AW62" i="15" s="1"/>
  <c r="J59" i="26"/>
  <c r="V59" i="26" s="1"/>
  <c r="L59" i="26" s="1"/>
  <c r="AU59" i="15"/>
  <c r="AW59" i="15" s="1"/>
  <c r="H46" i="26"/>
  <c r="T46" i="26" s="1"/>
  <c r="AI46" i="15"/>
  <c r="AK46" i="15" s="1"/>
  <c r="AH4" i="15"/>
  <c r="AQ5" i="15"/>
  <c r="AO9" i="15"/>
  <c r="AN9" i="15"/>
  <c r="AQ29" i="15"/>
  <c r="W4" i="1"/>
  <c r="G67" i="13"/>
  <c r="S67" i="13" s="1"/>
  <c r="G53" i="13"/>
  <c r="S53" i="13" s="1"/>
  <c r="Q4" i="1"/>
  <c r="AW61" i="1"/>
  <c r="AW12" i="1" s="1"/>
  <c r="J12" i="13" s="1"/>
  <c r="V12" i="13" s="1"/>
  <c r="L12" i="13" s="1"/>
  <c r="AQ67" i="1"/>
  <c r="I67" i="13" s="1"/>
  <c r="U67" i="13" s="1"/>
  <c r="Q67" i="13"/>
  <c r="F61" i="13"/>
  <c r="R61" i="13" s="1"/>
  <c r="S29" i="13"/>
  <c r="BA5" i="1"/>
  <c r="AW5" i="1"/>
  <c r="AW53" i="1"/>
  <c r="AW11" i="1" s="1"/>
  <c r="J11" i="13" s="1"/>
  <c r="V11" i="13" s="1"/>
  <c r="L11" i="13" s="1"/>
  <c r="Q70" i="13"/>
  <c r="BC29" i="1"/>
  <c r="S25" i="13"/>
  <c r="S70" i="13"/>
  <c r="P70" i="13"/>
  <c r="AC5" i="1"/>
  <c r="AC4" i="1" s="1"/>
  <c r="G16" i="13"/>
  <c r="S16" i="13" s="1"/>
  <c r="F16" i="13"/>
  <c r="R16" i="13" s="1"/>
  <c r="P25" i="13"/>
  <c r="Q7" i="13"/>
  <c r="AO11" i="1"/>
  <c r="AW20" i="1"/>
  <c r="J20" i="13" s="1"/>
  <c r="V20" i="13" s="1"/>
  <c r="L20" i="13" s="1"/>
  <c r="AO13" i="1"/>
  <c r="BA11" i="1"/>
  <c r="AO6" i="1"/>
  <c r="AO8" i="1"/>
  <c r="AU11" i="1"/>
  <c r="AO10" i="1"/>
  <c r="AU14" i="1"/>
  <c r="AO12" i="1"/>
  <c r="BA10" i="1"/>
  <c r="AU9" i="1"/>
  <c r="AU7" i="1"/>
  <c r="BA9" i="1"/>
  <c r="BC16" i="1"/>
  <c r="K16" i="13" s="1"/>
  <c r="W16" i="13" s="1"/>
  <c r="AU6" i="1"/>
  <c r="AU13" i="1"/>
  <c r="AO14" i="1"/>
  <c r="AU8" i="1"/>
  <c r="BA12" i="1"/>
  <c r="Y13" i="1"/>
  <c r="F13" i="13" s="1"/>
  <c r="R13" i="13" s="1"/>
  <c r="F67" i="13"/>
  <c r="R67" i="13" s="1"/>
  <c r="BA14" i="1"/>
  <c r="AO7" i="1"/>
  <c r="AO9" i="1"/>
  <c r="AU12" i="1"/>
  <c r="AQ17" i="1"/>
  <c r="I17" i="13" s="1"/>
  <c r="U17" i="13" s="1"/>
  <c r="K63" i="13"/>
  <c r="W63" i="13" s="1"/>
  <c r="BC61" i="1"/>
  <c r="S13" i="13"/>
  <c r="P35" i="13"/>
  <c r="P14" i="13"/>
  <c r="S14" i="13"/>
  <c r="S11" i="13"/>
  <c r="Q13" i="13"/>
  <c r="P67" i="13"/>
  <c r="Q14" i="13"/>
  <c r="C10" i="26"/>
  <c r="R10" i="26" s="1"/>
  <c r="R48" i="26"/>
  <c r="P61" i="13"/>
  <c r="P8" i="13"/>
  <c r="S35" i="13"/>
  <c r="S12" i="13"/>
  <c r="T61" i="13"/>
  <c r="P29" i="13"/>
  <c r="P7" i="13"/>
  <c r="S10" i="1"/>
  <c r="E10" i="13" s="1"/>
  <c r="Q10" i="13" s="1"/>
  <c r="Q11" i="13"/>
  <c r="S8" i="13"/>
  <c r="S61" i="13"/>
  <c r="T12" i="13"/>
  <c r="P13" i="13"/>
  <c r="P11" i="13"/>
  <c r="P12" i="13"/>
  <c r="R12" i="13"/>
  <c r="Q29" i="13"/>
  <c r="P53" i="13"/>
  <c r="AT4" i="1"/>
  <c r="AZ4" i="1"/>
  <c r="AI4" i="1"/>
  <c r="Y10" i="1"/>
  <c r="F10" i="13" s="1"/>
  <c r="R10" i="13" s="1"/>
  <c r="F48" i="13"/>
  <c r="R48" i="13" s="1"/>
  <c r="I63" i="13"/>
  <c r="U63" i="13" s="1"/>
  <c r="AQ61" i="1"/>
  <c r="S12" i="1"/>
  <c r="E12" i="13" s="1"/>
  <c r="Q12" i="13" s="1"/>
  <c r="E61" i="13"/>
  <c r="Q61" i="13" s="1"/>
  <c r="J50" i="13"/>
  <c r="V50" i="13" s="1"/>
  <c r="L50" i="13" s="1"/>
  <c r="AW48" i="1"/>
  <c r="F70" i="13"/>
  <c r="R70" i="13" s="1"/>
  <c r="Y14" i="1"/>
  <c r="F14" i="13" s="1"/>
  <c r="R14" i="13" s="1"/>
  <c r="Y11" i="1"/>
  <c r="F11" i="13" s="1"/>
  <c r="R11" i="13" s="1"/>
  <c r="F53" i="13"/>
  <c r="R53" i="13" s="1"/>
  <c r="S6" i="1"/>
  <c r="E6" i="13" s="1"/>
  <c r="E25" i="13"/>
  <c r="Q25" i="13" s="1"/>
  <c r="AQ29" i="1"/>
  <c r="I30" i="13"/>
  <c r="U30" i="13" s="1"/>
  <c r="K49" i="13"/>
  <c r="W49" i="13" s="1"/>
  <c r="BC48" i="1"/>
  <c r="AQ70" i="1"/>
  <c r="I71" i="13"/>
  <c r="U71" i="13" s="1"/>
  <c r="J71" i="13"/>
  <c r="V71" i="13" s="1"/>
  <c r="L71" i="13" s="1"/>
  <c r="AW70" i="1"/>
  <c r="AQ48" i="1"/>
  <c r="I49" i="13"/>
  <c r="U49" i="13" s="1"/>
  <c r="Y7" i="1"/>
  <c r="F7" i="13" s="1"/>
  <c r="R7" i="13" s="1"/>
  <c r="F29" i="13"/>
  <c r="R29" i="13" s="1"/>
  <c r="AN4" i="1"/>
  <c r="K71" i="13"/>
  <c r="W71" i="13" s="1"/>
  <c r="BC70" i="1"/>
  <c r="I54" i="13"/>
  <c r="U54" i="13" s="1"/>
  <c r="AQ53" i="1"/>
  <c r="AW67" i="1"/>
  <c r="J68" i="13"/>
  <c r="V68" i="13" s="1"/>
  <c r="L68" i="13" s="1"/>
  <c r="AW29" i="1"/>
  <c r="J30" i="13"/>
  <c r="V30" i="13" s="1"/>
  <c r="L30" i="13" s="1"/>
  <c r="J53" i="13"/>
  <c r="V53" i="13" s="1"/>
  <c r="L53" i="13" s="1"/>
  <c r="J42" i="13"/>
  <c r="V42" i="13" s="1"/>
  <c r="L42" i="13" s="1"/>
  <c r="AW41" i="1"/>
  <c r="J36" i="13"/>
  <c r="V36" i="13" s="1"/>
  <c r="L36" i="13" s="1"/>
  <c r="AW35" i="1"/>
  <c r="Y9" i="1"/>
  <c r="F9" i="13" s="1"/>
  <c r="R9" i="13" s="1"/>
  <c r="F41" i="13"/>
  <c r="R41" i="13" s="1"/>
  <c r="F25" i="13"/>
  <c r="R25" i="13" s="1"/>
  <c r="Y6" i="1"/>
  <c r="F6" i="13" s="1"/>
  <c r="S8" i="1"/>
  <c r="E8" i="13" s="1"/>
  <c r="Q8" i="13" s="1"/>
  <c r="E35" i="13"/>
  <c r="Q35" i="13" s="1"/>
  <c r="J26" i="13"/>
  <c r="V26" i="13" s="1"/>
  <c r="L26" i="13" s="1"/>
  <c r="AW25" i="1"/>
  <c r="BC8" i="1"/>
  <c r="K8" i="13" s="1"/>
  <c r="W8" i="13" s="1"/>
  <c r="K35" i="13"/>
  <c r="W35" i="13" s="1"/>
  <c r="BC67" i="1"/>
  <c r="K68" i="13"/>
  <c r="W68" i="13" s="1"/>
  <c r="I42" i="13"/>
  <c r="U42" i="13" s="1"/>
  <c r="AQ41" i="1"/>
  <c r="AQ25" i="1"/>
  <c r="I26" i="13"/>
  <c r="U26" i="13" s="1"/>
  <c r="BC25" i="1"/>
  <c r="K26" i="13"/>
  <c r="W26" i="13" s="1"/>
  <c r="K54" i="13"/>
  <c r="W54" i="13" s="1"/>
  <c r="BC53" i="1"/>
  <c r="I36" i="13"/>
  <c r="U36" i="13" s="1"/>
  <c r="AQ35" i="1"/>
  <c r="BC41" i="1"/>
  <c r="K42" i="13"/>
  <c r="W42" i="13" s="1"/>
  <c r="Y8" i="1"/>
  <c r="F8" i="13" s="1"/>
  <c r="R8" i="13" s="1"/>
  <c r="F35" i="13"/>
  <c r="R35" i="13" s="1"/>
  <c r="S9" i="1"/>
  <c r="E9" i="13" s="1"/>
  <c r="Q9" i="13" s="1"/>
  <c r="E41" i="13"/>
  <c r="Q41" i="13" s="1"/>
  <c r="AK41" i="1"/>
  <c r="H42" i="13"/>
  <c r="T42" i="13" s="1"/>
  <c r="H26" i="13"/>
  <c r="T26" i="13" s="1"/>
  <c r="AK25" i="1"/>
  <c r="AK11" i="1"/>
  <c r="H11" i="13" s="1"/>
  <c r="T11" i="13" s="1"/>
  <c r="H53" i="13"/>
  <c r="T53" i="13" s="1"/>
  <c r="AK10" i="1"/>
  <c r="H10" i="13" s="1"/>
  <c r="T10" i="13" s="1"/>
  <c r="H48" i="13"/>
  <c r="T48" i="13" s="1"/>
  <c r="AK14" i="1"/>
  <c r="H14" i="13" s="1"/>
  <c r="T14" i="13" s="1"/>
  <c r="H70" i="13"/>
  <c r="T70" i="13" s="1"/>
  <c r="H35" i="13"/>
  <c r="T35" i="13" s="1"/>
  <c r="AK8" i="1"/>
  <c r="H8" i="13" s="1"/>
  <c r="T8" i="13" s="1"/>
  <c r="AK7" i="1"/>
  <c r="H7" i="13" s="1"/>
  <c r="T7" i="13" s="1"/>
  <c r="H29" i="13"/>
  <c r="T29" i="13" s="1"/>
  <c r="AK13" i="1"/>
  <c r="H13" i="13" s="1"/>
  <c r="T13" i="13" s="1"/>
  <c r="H67" i="13"/>
  <c r="T67" i="13" s="1"/>
  <c r="AU39" i="15"/>
  <c r="AW39" i="15" s="1"/>
  <c r="R61" i="26"/>
  <c r="AC5" i="15"/>
  <c r="AE5" i="15" s="1"/>
  <c r="Q25" i="26"/>
  <c r="R29" i="26"/>
  <c r="O29" i="26"/>
  <c r="S61" i="26"/>
  <c r="C12" i="26"/>
  <c r="S12" i="26" s="1"/>
  <c r="P68" i="26"/>
  <c r="F74" i="26"/>
  <c r="R74" i="26" s="1"/>
  <c r="U54" i="26"/>
  <c r="S45" i="26"/>
  <c r="E48" i="26"/>
  <c r="E10" i="26" s="1"/>
  <c r="H30" i="26"/>
  <c r="BJ4" i="26"/>
  <c r="BK29" i="26"/>
  <c r="BK7" i="26" s="1"/>
  <c r="BL30" i="26"/>
  <c r="BX30" i="26" s="1"/>
  <c r="H15" i="26"/>
  <c r="T15" i="26" s="1"/>
  <c r="P65" i="26"/>
  <c r="D61" i="26"/>
  <c r="BK67" i="26"/>
  <c r="BK13" i="26" s="1"/>
  <c r="BL68" i="26"/>
  <c r="BX68" i="26" s="1"/>
  <c r="BX67" i="26" s="1"/>
  <c r="BX13" i="26" s="1"/>
  <c r="P51" i="26"/>
  <c r="D48" i="26"/>
  <c r="H49" i="26"/>
  <c r="T49" i="26" s="1"/>
  <c r="BA63" i="15"/>
  <c r="BC63" i="15" s="1"/>
  <c r="J43" i="26"/>
  <c r="V43" i="26" s="1"/>
  <c r="L43" i="26" s="1"/>
  <c r="Q71" i="26"/>
  <c r="E70" i="26"/>
  <c r="E14" i="26" s="1"/>
  <c r="BL71" i="26"/>
  <c r="BX71" i="26" s="1"/>
  <c r="BK70" i="26"/>
  <c r="BK14" i="26" s="1"/>
  <c r="BL65" i="26"/>
  <c r="BX65" i="26" s="1"/>
  <c r="BK61" i="26"/>
  <c r="BK12" i="26" s="1"/>
  <c r="S71" i="26"/>
  <c r="G70" i="26"/>
  <c r="G14" i="26" s="1"/>
  <c r="J63" i="26"/>
  <c r="V63" i="26" s="1"/>
  <c r="L63" i="26" s="1"/>
  <c r="H36" i="26"/>
  <c r="BM23" i="26"/>
  <c r="BA23" i="15" s="1"/>
  <c r="BC23" i="15" s="1"/>
  <c r="AU23" i="15"/>
  <c r="AW23" i="15" s="1"/>
  <c r="BA43" i="15"/>
  <c r="BC43" i="15" s="1"/>
  <c r="H71" i="26"/>
  <c r="H57" i="26"/>
  <c r="H45" i="26"/>
  <c r="BM37" i="26"/>
  <c r="BL60" i="26"/>
  <c r="BX60" i="26" s="1"/>
  <c r="I60" i="26"/>
  <c r="U60" i="26" s="1"/>
  <c r="J39" i="26"/>
  <c r="V39" i="26" s="1"/>
  <c r="L39" i="26" s="1"/>
  <c r="BM21" i="26"/>
  <c r="BA21" i="15" s="1"/>
  <c r="BC21" i="15" s="1"/>
  <c r="AU21" i="15"/>
  <c r="AW21" i="15" s="1"/>
  <c r="H65" i="26"/>
  <c r="S49" i="26"/>
  <c r="G48" i="26"/>
  <c r="BM47" i="26"/>
  <c r="J55" i="26"/>
  <c r="V55" i="26" s="1"/>
  <c r="L55" i="26" s="1"/>
  <c r="O15" i="26"/>
  <c r="C5" i="26"/>
  <c r="D29" i="26"/>
  <c r="P30" i="26"/>
  <c r="BL57" i="26"/>
  <c r="BX57" i="26" s="1"/>
  <c r="I57" i="26"/>
  <c r="U57" i="26" s="1"/>
  <c r="BL45" i="26"/>
  <c r="BX45" i="26" s="1"/>
  <c r="BK41" i="26"/>
  <c r="BK9" i="26" s="1"/>
  <c r="BM16" i="26"/>
  <c r="AU16" i="15"/>
  <c r="AW16" i="15" s="1"/>
  <c r="O36" i="26"/>
  <c r="C35" i="26"/>
  <c r="R35" i="26" s="1"/>
  <c r="R36" i="26"/>
  <c r="K39" i="26"/>
  <c r="W39" i="26" s="1"/>
  <c r="D25" i="26"/>
  <c r="P26" i="26"/>
  <c r="BK48" i="26"/>
  <c r="BK10" i="26" s="1"/>
  <c r="BL49" i="26"/>
  <c r="BX49" i="26" s="1"/>
  <c r="O42" i="26"/>
  <c r="T42" i="26"/>
  <c r="S42" i="26"/>
  <c r="R42" i="26"/>
  <c r="Q42" i="26"/>
  <c r="C41" i="26"/>
  <c r="Q68" i="26"/>
  <c r="H69" i="26"/>
  <c r="T69" i="26" s="1"/>
  <c r="BL22" i="26"/>
  <c r="BX22" i="26" s="1"/>
  <c r="K22" i="26" s="1"/>
  <c r="W22" i="26" s="1"/>
  <c r="BL56" i="26"/>
  <c r="BX56" i="26" s="1"/>
  <c r="BK53" i="26"/>
  <c r="BK11" i="26" s="1"/>
  <c r="T51" i="26"/>
  <c r="BL25" i="26"/>
  <c r="BL6" i="26" s="1"/>
  <c r="BM26" i="26"/>
  <c r="AU26" i="15"/>
  <c r="AW26" i="15" s="1"/>
  <c r="BK15" i="26"/>
  <c r="BK5" i="26" s="1"/>
  <c r="V54" i="26"/>
  <c r="L54" i="26" s="1"/>
  <c r="BL72" i="26"/>
  <c r="BX72" i="26" s="1"/>
  <c r="I72" i="26"/>
  <c r="U72" i="26" s="1"/>
  <c r="V42" i="26"/>
  <c r="L42" i="26" s="1"/>
  <c r="E35" i="26"/>
  <c r="Q36" i="26"/>
  <c r="BL69" i="26"/>
  <c r="BX69" i="26" s="1"/>
  <c r="I69" i="26"/>
  <c r="U69" i="26" s="1"/>
  <c r="BM28" i="26"/>
  <c r="BL51" i="26"/>
  <c r="BX51" i="26" s="1"/>
  <c r="I51" i="26"/>
  <c r="C53" i="26"/>
  <c r="Q54" i="26"/>
  <c r="T54" i="26"/>
  <c r="S54" i="26"/>
  <c r="O54" i="26"/>
  <c r="R54" i="26"/>
  <c r="Q65" i="26"/>
  <c r="E61" i="26"/>
  <c r="W74" i="26"/>
  <c r="P71" i="26"/>
  <c r="D70" i="26"/>
  <c r="D14" i="26" s="1"/>
  <c r="BM38" i="26"/>
  <c r="I26" i="26"/>
  <c r="P42" i="26"/>
  <c r="BL46" i="26"/>
  <c r="BX46" i="26" s="1"/>
  <c r="I46" i="26"/>
  <c r="U46" i="26" s="1"/>
  <c r="P54" i="26"/>
  <c r="D53" i="26"/>
  <c r="E29" i="26"/>
  <c r="Q30" i="26"/>
  <c r="BM27" i="26"/>
  <c r="BA27" i="15" s="1"/>
  <c r="BC27" i="15" s="1"/>
  <c r="BL36" i="26"/>
  <c r="BX36" i="26" s="1"/>
  <c r="BX35" i="26" s="1"/>
  <c r="BX8" i="26" s="1"/>
  <c r="BK35" i="26"/>
  <c r="BK8" i="26" s="1"/>
  <c r="S36" i="26"/>
  <c r="G35" i="26"/>
  <c r="D35" i="26"/>
  <c r="P36" i="26"/>
  <c r="D5" i="26"/>
  <c r="U42" i="26"/>
  <c r="P67" i="26"/>
  <c r="T12" i="6"/>
  <c r="P12" i="6"/>
  <c r="Q12" i="6"/>
  <c r="N12" i="6"/>
  <c r="G12" i="6"/>
  <c r="W12" i="6"/>
  <c r="I39" i="6"/>
  <c r="J37" i="6"/>
  <c r="AD21" i="6"/>
  <c r="AC22" i="6"/>
  <c r="AC5" i="6"/>
  <c r="D12" i="6"/>
  <c r="AG35" i="6"/>
  <c r="AG15" i="6" s="1"/>
  <c r="AF15" i="6"/>
  <c r="M12" i="6"/>
  <c r="J12" i="6"/>
  <c r="C12" i="6"/>
  <c r="S12" i="6"/>
  <c r="AB63" i="6"/>
  <c r="AB6" i="6"/>
  <c r="AB67" i="6" s="1"/>
  <c r="Z27" i="6"/>
  <c r="AC27" i="6" s="1"/>
  <c r="AF27" i="6" s="1"/>
  <c r="AA27" i="6"/>
  <c r="AD27" i="6" s="1"/>
  <c r="AG27" i="6" s="1"/>
  <c r="R67" i="26"/>
  <c r="F5" i="26"/>
  <c r="S5" i="1"/>
  <c r="E15" i="13"/>
  <c r="Q15" i="13" s="1"/>
  <c r="D6" i="13"/>
  <c r="M4" i="1"/>
  <c r="D4" i="13" s="1"/>
  <c r="C6" i="13"/>
  <c r="O6" i="13" s="1"/>
  <c r="G4" i="1"/>
  <c r="C4" i="13" s="1"/>
  <c r="O4" i="13" s="1"/>
  <c r="Y5" i="1"/>
  <c r="F15" i="13"/>
  <c r="R15" i="13" s="1"/>
  <c r="G6" i="13"/>
  <c r="O67" i="26"/>
  <c r="C13" i="26"/>
  <c r="Q67" i="26"/>
  <c r="S67" i="26"/>
  <c r="G13" i="26"/>
  <c r="O70" i="26"/>
  <c r="C14" i="26"/>
  <c r="F8" i="26"/>
  <c r="O7" i="26"/>
  <c r="R7" i="26"/>
  <c r="O6" i="26"/>
  <c r="Q6" i="26"/>
  <c r="G6" i="26" l="1"/>
  <c r="S6" i="26" s="1"/>
  <c r="F4" i="26"/>
  <c r="Y5" i="15"/>
  <c r="J17" i="26"/>
  <c r="V17" i="26" s="1"/>
  <c r="L17" i="26" s="1"/>
  <c r="AU17" i="15"/>
  <c r="AW17" i="15" s="1"/>
  <c r="BW15" i="26"/>
  <c r="BW5" i="26" s="1"/>
  <c r="BW4" i="26" s="1"/>
  <c r="J24" i="26"/>
  <c r="V24" i="26" s="1"/>
  <c r="L24" i="26" s="1"/>
  <c r="AU24" i="15"/>
  <c r="AW24" i="15" s="1"/>
  <c r="BX62" i="26"/>
  <c r="BM62" i="26"/>
  <c r="AU31" i="15"/>
  <c r="AW31" i="15" s="1"/>
  <c r="BX32" i="26"/>
  <c r="BM32" i="26"/>
  <c r="BX20" i="26"/>
  <c r="K20" i="26" s="1"/>
  <c r="W20" i="26" s="1"/>
  <c r="BM20" i="26"/>
  <c r="BA20" i="15" s="1"/>
  <c r="BC20" i="15" s="1"/>
  <c r="BX18" i="26"/>
  <c r="K18" i="26" s="1"/>
  <c r="W18" i="26" s="1"/>
  <c r="BM18" i="26"/>
  <c r="BA18" i="15" s="1"/>
  <c r="BC18" i="15" s="1"/>
  <c r="BX42" i="26"/>
  <c r="BM42" i="26"/>
  <c r="BX59" i="26"/>
  <c r="BM59" i="26"/>
  <c r="S18" i="26"/>
  <c r="BW61" i="26"/>
  <c r="BW12" i="26" s="1"/>
  <c r="BX19" i="26"/>
  <c r="K19" i="26" s="1"/>
  <c r="W19" i="26" s="1"/>
  <c r="BM19" i="26"/>
  <c r="BA19" i="15" s="1"/>
  <c r="BC19" i="15" s="1"/>
  <c r="Y18" i="15"/>
  <c r="F18" i="26"/>
  <c r="R18" i="26" s="1"/>
  <c r="BX48" i="26"/>
  <c r="BX10" i="26" s="1"/>
  <c r="O5" i="26"/>
  <c r="S29" i="26"/>
  <c r="J31" i="26"/>
  <c r="V31" i="26" s="1"/>
  <c r="L31" i="26" s="1"/>
  <c r="Q15" i="26"/>
  <c r="AU20" i="15"/>
  <c r="AW20" i="15" s="1"/>
  <c r="J20" i="26"/>
  <c r="V20" i="26" s="1"/>
  <c r="L20" i="26" s="1"/>
  <c r="BX73" i="26"/>
  <c r="BM73" i="26"/>
  <c r="BX64" i="26"/>
  <c r="BM64" i="26"/>
  <c r="BX54" i="26"/>
  <c r="BM54" i="26"/>
  <c r="J19" i="26"/>
  <c r="V19" i="26" s="1"/>
  <c r="L19" i="26" s="1"/>
  <c r="AU19" i="15"/>
  <c r="AW19" i="15" s="1"/>
  <c r="J18" i="26"/>
  <c r="V18" i="26" s="1"/>
  <c r="L18" i="26" s="1"/>
  <c r="BS4" i="26"/>
  <c r="BA39" i="15"/>
  <c r="BC39" i="15" s="1"/>
  <c r="AQ7" i="15"/>
  <c r="AQ10" i="15"/>
  <c r="BX17" i="26"/>
  <c r="BM17" i="26"/>
  <c r="BA17" i="15" s="1"/>
  <c r="BC17" i="15" s="1"/>
  <c r="BX24" i="26"/>
  <c r="K24" i="26" s="1"/>
  <c r="W24" i="26" s="1"/>
  <c r="BM24" i="26"/>
  <c r="BX31" i="26"/>
  <c r="BM31" i="26"/>
  <c r="BV5" i="26"/>
  <c r="BV4" i="26" s="1"/>
  <c r="AO15" i="15"/>
  <c r="AQ15" i="15" s="1"/>
  <c r="AQ11" i="15"/>
  <c r="AQ8" i="15"/>
  <c r="O10" i="26"/>
  <c r="S41" i="26"/>
  <c r="Q10" i="26"/>
  <c r="AQ12" i="15"/>
  <c r="E4" i="15"/>
  <c r="G4" i="15" s="1"/>
  <c r="K4" i="15"/>
  <c r="M4" i="15" s="1"/>
  <c r="AI5" i="15"/>
  <c r="AK5" i="15" s="1"/>
  <c r="J28" i="26"/>
  <c r="V28" i="26" s="1"/>
  <c r="L28" i="26" s="1"/>
  <c r="AU28" i="15"/>
  <c r="AW28" i="15" s="1"/>
  <c r="K55" i="26"/>
  <c r="BA55" i="15"/>
  <c r="BC55" i="15" s="1"/>
  <c r="AI13" i="15"/>
  <c r="AK13" i="15" s="1"/>
  <c r="AI67" i="15"/>
  <c r="AK67" i="15" s="1"/>
  <c r="K47" i="26"/>
  <c r="W47" i="26" s="1"/>
  <c r="BA47" i="15"/>
  <c r="BC47" i="15" s="1"/>
  <c r="Q4" i="15"/>
  <c r="S4" i="15" s="1"/>
  <c r="W4" i="15"/>
  <c r="Y4" i="15" s="1"/>
  <c r="AI8" i="15"/>
  <c r="AK8" i="15" s="1"/>
  <c r="AI35" i="15"/>
  <c r="AK35" i="15" s="1"/>
  <c r="AN4" i="15"/>
  <c r="AO4" i="15"/>
  <c r="K28" i="26"/>
  <c r="W28" i="26" s="1"/>
  <c r="BA28" i="15"/>
  <c r="BC28" i="15" s="1"/>
  <c r="AI14" i="15"/>
  <c r="AK14" i="15" s="1"/>
  <c r="AI70" i="15"/>
  <c r="AK70" i="15" s="1"/>
  <c r="H25" i="26"/>
  <c r="J37" i="26"/>
  <c r="V37" i="26" s="1"/>
  <c r="L37" i="26" s="1"/>
  <c r="AU37" i="15"/>
  <c r="AW37" i="15" s="1"/>
  <c r="J33" i="26"/>
  <c r="V33" i="26" s="1"/>
  <c r="L33" i="26" s="1"/>
  <c r="AU33" i="15"/>
  <c r="AW33" i="15" s="1"/>
  <c r="AQ9" i="15"/>
  <c r="J38" i="26"/>
  <c r="V38" i="26" s="1"/>
  <c r="L38" i="26" s="1"/>
  <c r="AU38" i="15"/>
  <c r="AW38" i="15" s="1"/>
  <c r="J47" i="26"/>
  <c r="V47" i="26" s="1"/>
  <c r="L47" i="26" s="1"/>
  <c r="AU47" i="15"/>
  <c r="AW47" i="15" s="1"/>
  <c r="AQ13" i="15"/>
  <c r="G5" i="26"/>
  <c r="K37" i="26"/>
  <c r="W37" i="26" s="1"/>
  <c r="BA37" i="15"/>
  <c r="BC37" i="15" s="1"/>
  <c r="J27" i="26"/>
  <c r="V27" i="26" s="1"/>
  <c r="L27" i="26" s="1"/>
  <c r="AU27" i="15"/>
  <c r="AW27" i="15" s="1"/>
  <c r="AI12" i="15"/>
  <c r="AK12" i="15" s="1"/>
  <c r="AI61" i="15"/>
  <c r="AK61" i="15" s="1"/>
  <c r="AQ14" i="15"/>
  <c r="K38" i="26"/>
  <c r="W38" i="26" s="1"/>
  <c r="BA38" i="15"/>
  <c r="BC38" i="15" s="1"/>
  <c r="AI11" i="15"/>
  <c r="AK11" i="15" s="1"/>
  <c r="AI53" i="15"/>
  <c r="AK53" i="15" s="1"/>
  <c r="AI9" i="15"/>
  <c r="AK9" i="15" s="1"/>
  <c r="AI41" i="15"/>
  <c r="AK41" i="15" s="1"/>
  <c r="AI10" i="15"/>
  <c r="AK10" i="15" s="1"/>
  <c r="AI48" i="15"/>
  <c r="AK48" i="15" s="1"/>
  <c r="AI7" i="15"/>
  <c r="AK7" i="15" s="1"/>
  <c r="AI29" i="15"/>
  <c r="AK29" i="15" s="1"/>
  <c r="AI6" i="15"/>
  <c r="AK6" i="15" s="1"/>
  <c r="AI25" i="15"/>
  <c r="AK25" i="15" s="1"/>
  <c r="AQ6" i="15"/>
  <c r="S5" i="15"/>
  <c r="AQ13" i="1"/>
  <c r="I13" i="13" s="1"/>
  <c r="U13" i="13" s="1"/>
  <c r="BA4" i="1"/>
  <c r="J61" i="13"/>
  <c r="V61" i="13" s="1"/>
  <c r="L61" i="13" s="1"/>
  <c r="AU5" i="1"/>
  <c r="AU4" i="1" s="1"/>
  <c r="J15" i="13"/>
  <c r="V15" i="13" s="1"/>
  <c r="L15" i="13" s="1"/>
  <c r="AO5" i="1"/>
  <c r="AO4" i="1" s="1"/>
  <c r="BC7" i="1"/>
  <c r="K7" i="13" s="1"/>
  <c r="W7" i="13" s="1"/>
  <c r="K29" i="13"/>
  <c r="W29" i="13" s="1"/>
  <c r="AE5" i="1"/>
  <c r="G15" i="13"/>
  <c r="S15" i="13" s="1"/>
  <c r="BC12" i="1"/>
  <c r="K12" i="13" s="1"/>
  <c r="W12" i="13" s="1"/>
  <c r="K61" i="13"/>
  <c r="W61" i="13" s="1"/>
  <c r="S6" i="13"/>
  <c r="P4" i="13"/>
  <c r="Q6" i="13"/>
  <c r="P6" i="13"/>
  <c r="R6" i="13"/>
  <c r="AW10" i="1"/>
  <c r="J10" i="13" s="1"/>
  <c r="V10" i="13" s="1"/>
  <c r="L10" i="13" s="1"/>
  <c r="J48" i="13"/>
  <c r="V48" i="13" s="1"/>
  <c r="L48" i="13" s="1"/>
  <c r="AQ12" i="1"/>
  <c r="I12" i="13" s="1"/>
  <c r="U12" i="13" s="1"/>
  <c r="I61" i="13"/>
  <c r="U61" i="13" s="1"/>
  <c r="AQ11" i="1"/>
  <c r="I11" i="13" s="1"/>
  <c r="U11" i="13" s="1"/>
  <c r="I53" i="13"/>
  <c r="U53" i="13" s="1"/>
  <c r="K70" i="13"/>
  <c r="W70" i="13" s="1"/>
  <c r="BC14" i="1"/>
  <c r="K14" i="13" s="1"/>
  <c r="W14" i="13" s="1"/>
  <c r="AW7" i="1"/>
  <c r="J7" i="13" s="1"/>
  <c r="V7" i="13" s="1"/>
  <c r="L7" i="13" s="1"/>
  <c r="J29" i="13"/>
  <c r="V29" i="13" s="1"/>
  <c r="L29" i="13" s="1"/>
  <c r="AW13" i="1"/>
  <c r="J13" i="13" s="1"/>
  <c r="V13" i="13" s="1"/>
  <c r="L13" i="13" s="1"/>
  <c r="J67" i="13"/>
  <c r="V67" i="13" s="1"/>
  <c r="L67" i="13" s="1"/>
  <c r="BC10" i="1"/>
  <c r="K10" i="13" s="1"/>
  <c r="W10" i="13" s="1"/>
  <c r="K48" i="13"/>
  <c r="W48" i="13" s="1"/>
  <c r="AW14" i="1"/>
  <c r="J14" i="13" s="1"/>
  <c r="V14" i="13" s="1"/>
  <c r="L14" i="13" s="1"/>
  <c r="J70" i="13"/>
  <c r="V70" i="13" s="1"/>
  <c r="L70" i="13" s="1"/>
  <c r="AQ10" i="1"/>
  <c r="I10" i="13" s="1"/>
  <c r="U10" i="13" s="1"/>
  <c r="I48" i="13"/>
  <c r="U48" i="13" s="1"/>
  <c r="AQ14" i="1"/>
  <c r="I14" i="13" s="1"/>
  <c r="U14" i="13" s="1"/>
  <c r="I70" i="13"/>
  <c r="U70" i="13" s="1"/>
  <c r="I29" i="13"/>
  <c r="U29" i="13" s="1"/>
  <c r="AQ7" i="1"/>
  <c r="I7" i="13" s="1"/>
  <c r="U7" i="13" s="1"/>
  <c r="BC9" i="1"/>
  <c r="K9" i="13" s="1"/>
  <c r="W9" i="13" s="1"/>
  <c r="K41" i="13"/>
  <c r="W41" i="13" s="1"/>
  <c r="BC13" i="1"/>
  <c r="K13" i="13" s="1"/>
  <c r="W13" i="13" s="1"/>
  <c r="K67" i="13"/>
  <c r="W67" i="13" s="1"/>
  <c r="AW8" i="1"/>
  <c r="J8" i="13" s="1"/>
  <c r="V8" i="13" s="1"/>
  <c r="L8" i="13" s="1"/>
  <c r="J35" i="13"/>
  <c r="V35" i="13" s="1"/>
  <c r="L35" i="13" s="1"/>
  <c r="I35" i="13"/>
  <c r="U35" i="13" s="1"/>
  <c r="AQ8" i="1"/>
  <c r="I8" i="13" s="1"/>
  <c r="U8" i="13" s="1"/>
  <c r="AQ6" i="1"/>
  <c r="I6" i="13" s="1"/>
  <c r="U6" i="13" s="1"/>
  <c r="I25" i="13"/>
  <c r="U25" i="13" s="1"/>
  <c r="AQ9" i="1"/>
  <c r="I9" i="13" s="1"/>
  <c r="U9" i="13" s="1"/>
  <c r="I41" i="13"/>
  <c r="U41" i="13" s="1"/>
  <c r="J5" i="13"/>
  <c r="V5" i="13" s="1"/>
  <c r="L5" i="13" s="1"/>
  <c r="BC6" i="1"/>
  <c r="K6" i="13" s="1"/>
  <c r="W6" i="13" s="1"/>
  <c r="K25" i="13"/>
  <c r="W25" i="13" s="1"/>
  <c r="AW6" i="1"/>
  <c r="J6" i="13" s="1"/>
  <c r="V6" i="13" s="1"/>
  <c r="L6" i="13" s="1"/>
  <c r="J25" i="13"/>
  <c r="V25" i="13" s="1"/>
  <c r="L25" i="13" s="1"/>
  <c r="AW9" i="1"/>
  <c r="J9" i="13" s="1"/>
  <c r="V9" i="13" s="1"/>
  <c r="L9" i="13" s="1"/>
  <c r="J41" i="13"/>
  <c r="V41" i="13" s="1"/>
  <c r="L41" i="13" s="1"/>
  <c r="BC11" i="1"/>
  <c r="K11" i="13" s="1"/>
  <c r="W11" i="13" s="1"/>
  <c r="K53" i="13"/>
  <c r="W53" i="13" s="1"/>
  <c r="AK9" i="1"/>
  <c r="H9" i="13" s="1"/>
  <c r="T9" i="13" s="1"/>
  <c r="H41" i="13"/>
  <c r="T41" i="13" s="1"/>
  <c r="AK6" i="1"/>
  <c r="H25" i="13"/>
  <c r="T25" i="13" s="1"/>
  <c r="R12" i="26"/>
  <c r="O12" i="26"/>
  <c r="Q70" i="26"/>
  <c r="R5" i="26"/>
  <c r="Q48" i="26"/>
  <c r="S70" i="26"/>
  <c r="H48" i="26"/>
  <c r="T48" i="26" s="1"/>
  <c r="P5" i="26"/>
  <c r="H67" i="26"/>
  <c r="H13" i="26" s="1"/>
  <c r="T13" i="26" s="1"/>
  <c r="P70" i="26"/>
  <c r="C9" i="26"/>
  <c r="S9" i="26" s="1"/>
  <c r="Q41" i="26"/>
  <c r="H6" i="26"/>
  <c r="T6" i="26" s="1"/>
  <c r="T25" i="26"/>
  <c r="P41" i="26"/>
  <c r="AU30" i="15"/>
  <c r="AW30" i="15" s="1"/>
  <c r="BL29" i="26"/>
  <c r="BL7" i="26" s="1"/>
  <c r="BM30" i="26"/>
  <c r="Q5" i="26"/>
  <c r="R41" i="26"/>
  <c r="O41" i="26"/>
  <c r="I30" i="26"/>
  <c r="H29" i="26"/>
  <c r="T30" i="26"/>
  <c r="BM57" i="26"/>
  <c r="G8" i="26"/>
  <c r="S35" i="26"/>
  <c r="BM56" i="26"/>
  <c r="AU56" i="15"/>
  <c r="AW56" i="15" s="1"/>
  <c r="BL53" i="26"/>
  <c r="BL11" i="26" s="1"/>
  <c r="S48" i="26"/>
  <c r="G10" i="26"/>
  <c r="S10" i="26" s="1"/>
  <c r="Q29" i="26"/>
  <c r="E7" i="26"/>
  <c r="Q7" i="26" s="1"/>
  <c r="BA16" i="15"/>
  <c r="BC16" i="15" s="1"/>
  <c r="D7" i="26"/>
  <c r="P7" i="26" s="1"/>
  <c r="P29" i="26"/>
  <c r="H70" i="26"/>
  <c r="T71" i="26"/>
  <c r="BL67" i="26"/>
  <c r="BL13" i="26" s="1"/>
  <c r="BM68" i="26"/>
  <c r="AU68" i="15"/>
  <c r="AW68" i="15" s="1"/>
  <c r="I25" i="26"/>
  <c r="U26" i="26"/>
  <c r="I56" i="26"/>
  <c r="T57" i="26"/>
  <c r="H53" i="26"/>
  <c r="E12" i="26"/>
  <c r="Q12" i="26" s="1"/>
  <c r="Q61" i="26"/>
  <c r="K63" i="26"/>
  <c r="D11" i="26"/>
  <c r="P53" i="26"/>
  <c r="C11" i="26"/>
  <c r="R53" i="26"/>
  <c r="Q53" i="26"/>
  <c r="S53" i="26"/>
  <c r="O53" i="26"/>
  <c r="BM69" i="26"/>
  <c r="W55" i="26"/>
  <c r="BM22" i="26"/>
  <c r="BA22" i="15" s="1"/>
  <c r="BC22" i="15" s="1"/>
  <c r="D6" i="26"/>
  <c r="P6" i="26" s="1"/>
  <c r="P25" i="26"/>
  <c r="BL15" i="26"/>
  <c r="BL5" i="26" s="1"/>
  <c r="T65" i="26"/>
  <c r="H61" i="26"/>
  <c r="BM60" i="26"/>
  <c r="BL70" i="26"/>
  <c r="BL14" i="26" s="1"/>
  <c r="BM71" i="26"/>
  <c r="AU71" i="15"/>
  <c r="AW71" i="15" s="1"/>
  <c r="D8" i="26"/>
  <c r="P35" i="26"/>
  <c r="BL35" i="26"/>
  <c r="BL8" i="26" s="1"/>
  <c r="BM36" i="26"/>
  <c r="AU36" i="15"/>
  <c r="AW36" i="15" s="1"/>
  <c r="U51" i="26"/>
  <c r="BK4" i="26"/>
  <c r="K43" i="26"/>
  <c r="W43" i="26" s="1"/>
  <c r="I71" i="26"/>
  <c r="I68" i="26"/>
  <c r="BM72" i="26"/>
  <c r="BM65" i="26"/>
  <c r="AU65" i="15"/>
  <c r="AW65" i="15" s="1"/>
  <c r="BL61" i="26"/>
  <c r="BL12" i="26" s="1"/>
  <c r="I36" i="26"/>
  <c r="I15" i="26"/>
  <c r="U15" i="26" s="1"/>
  <c r="BM51" i="26"/>
  <c r="E8" i="26"/>
  <c r="Q35" i="26"/>
  <c r="J26" i="26"/>
  <c r="BL48" i="26"/>
  <c r="BL10" i="26" s="1"/>
  <c r="BM49" i="26"/>
  <c r="AU49" i="15"/>
  <c r="AW49" i="15" s="1"/>
  <c r="I45" i="26"/>
  <c r="D12" i="26"/>
  <c r="P12" i="26" s="1"/>
  <c r="P61" i="26"/>
  <c r="BM45" i="26"/>
  <c r="AU45" i="15"/>
  <c r="AW45" i="15" s="1"/>
  <c r="BL41" i="26"/>
  <c r="BL9" i="26" s="1"/>
  <c r="BM46" i="26"/>
  <c r="BM25" i="26"/>
  <c r="BM6" i="26" s="1"/>
  <c r="T45" i="26"/>
  <c r="H41" i="26"/>
  <c r="K27" i="26"/>
  <c r="I49" i="26"/>
  <c r="U49" i="26" s="1"/>
  <c r="O35" i="26"/>
  <c r="C8" i="26"/>
  <c r="H5" i="26"/>
  <c r="H35" i="26"/>
  <c r="T36" i="26"/>
  <c r="I65" i="26"/>
  <c r="P48" i="26"/>
  <c r="D10" i="26"/>
  <c r="P10" i="26" s="1"/>
  <c r="R13" i="26"/>
  <c r="AE21" i="6"/>
  <c r="AD22" i="6"/>
  <c r="AD5" i="6"/>
  <c r="AC63" i="6"/>
  <c r="AC6" i="6"/>
  <c r="AC67" i="6" s="1"/>
  <c r="H39" i="6"/>
  <c r="I37" i="6"/>
  <c r="S13" i="26"/>
  <c r="Y4" i="1"/>
  <c r="F4" i="13" s="1"/>
  <c r="R4" i="13" s="1"/>
  <c r="F5" i="13"/>
  <c r="R5" i="13" s="1"/>
  <c r="S4" i="1"/>
  <c r="E4" i="13" s="1"/>
  <c r="Q4" i="13" s="1"/>
  <c r="E5" i="13"/>
  <c r="Q5" i="13" s="1"/>
  <c r="P13" i="26"/>
  <c r="O14" i="26"/>
  <c r="S14" i="26"/>
  <c r="Q14" i="26"/>
  <c r="R14" i="26"/>
  <c r="P14" i="26"/>
  <c r="O13" i="26"/>
  <c r="Q13" i="26"/>
  <c r="C4" i="26" l="1"/>
  <c r="G4" i="26"/>
  <c r="BX53" i="26"/>
  <c r="BX11" i="26" s="1"/>
  <c r="K54" i="26"/>
  <c r="W54" i="26" s="1"/>
  <c r="S5" i="26"/>
  <c r="D4" i="26"/>
  <c r="K59" i="26"/>
  <c r="W59" i="26" s="1"/>
  <c r="BA59" i="15"/>
  <c r="BC59" i="15" s="1"/>
  <c r="K32" i="26"/>
  <c r="W32" i="26" s="1"/>
  <c r="BA32" i="15"/>
  <c r="BC32" i="15" s="1"/>
  <c r="BX61" i="26"/>
  <c r="BX12" i="26" s="1"/>
  <c r="K62" i="26"/>
  <c r="W62" i="26" s="1"/>
  <c r="BA62" i="15"/>
  <c r="BC62" i="15" s="1"/>
  <c r="K73" i="26"/>
  <c r="W73" i="26" s="1"/>
  <c r="BA73" i="15"/>
  <c r="BC73" i="15" s="1"/>
  <c r="BA31" i="15"/>
  <c r="BC31" i="15" s="1"/>
  <c r="K31" i="26"/>
  <c r="W31" i="26" s="1"/>
  <c r="K17" i="26"/>
  <c r="W17" i="26" s="1"/>
  <c r="BX15" i="26"/>
  <c r="BX5" i="26" s="1"/>
  <c r="K64" i="26"/>
  <c r="W64" i="26" s="1"/>
  <c r="BA64" i="15"/>
  <c r="BC64" i="15" s="1"/>
  <c r="BX70" i="26"/>
  <c r="BX14" i="26" s="1"/>
  <c r="BA24" i="15"/>
  <c r="BC24" i="15" s="1"/>
  <c r="BA54" i="15"/>
  <c r="BC54" i="15" s="1"/>
  <c r="BA42" i="15"/>
  <c r="BC42" i="15" s="1"/>
  <c r="BX41" i="26"/>
  <c r="BX9" i="26" s="1"/>
  <c r="K42" i="26"/>
  <c r="W42" i="26" s="1"/>
  <c r="BX29" i="26"/>
  <c r="BX7" i="26" s="1"/>
  <c r="E4" i="26"/>
  <c r="K51" i="26"/>
  <c r="BA51" i="15"/>
  <c r="BC51" i="15" s="1"/>
  <c r="K72" i="26"/>
  <c r="W72" i="26" s="1"/>
  <c r="BA72" i="15"/>
  <c r="BC72" i="15" s="1"/>
  <c r="K60" i="26"/>
  <c r="W60" i="26" s="1"/>
  <c r="BA60" i="15"/>
  <c r="BC60" i="15" s="1"/>
  <c r="J72" i="26"/>
  <c r="V72" i="26" s="1"/>
  <c r="L72" i="26" s="1"/>
  <c r="AU72" i="15"/>
  <c r="AW72" i="15" s="1"/>
  <c r="J69" i="26"/>
  <c r="V69" i="26" s="1"/>
  <c r="L69" i="26" s="1"/>
  <c r="AU69" i="15"/>
  <c r="AW69" i="15" s="1"/>
  <c r="AU15" i="15"/>
  <c r="AW15" i="15" s="1"/>
  <c r="AU22" i="15"/>
  <c r="AW22" i="15" s="1"/>
  <c r="J60" i="26"/>
  <c r="V60" i="26" s="1"/>
  <c r="L60" i="26" s="1"/>
  <c r="AU60" i="15"/>
  <c r="AW60" i="15" s="1"/>
  <c r="AQ4" i="15"/>
  <c r="AU6" i="15"/>
  <c r="AW6" i="15" s="1"/>
  <c r="AU25" i="15"/>
  <c r="AW25" i="15" s="1"/>
  <c r="K69" i="26"/>
  <c r="W69" i="26" s="1"/>
  <c r="BA69" i="15"/>
  <c r="BC69" i="15" s="1"/>
  <c r="K46" i="26"/>
  <c r="BA46" i="15"/>
  <c r="BC46" i="15" s="1"/>
  <c r="K26" i="26"/>
  <c r="W26" i="26" s="1"/>
  <c r="BA26" i="15"/>
  <c r="BC26" i="15" s="1"/>
  <c r="AC4" i="15"/>
  <c r="AE4" i="15" s="1"/>
  <c r="J57" i="26"/>
  <c r="V57" i="26" s="1"/>
  <c r="L57" i="26" s="1"/>
  <c r="AU57" i="15"/>
  <c r="AW57" i="15" s="1"/>
  <c r="J46" i="26"/>
  <c r="V46" i="26" s="1"/>
  <c r="L46" i="26" s="1"/>
  <c r="AU46" i="15"/>
  <c r="AW46" i="15" s="1"/>
  <c r="J51" i="26"/>
  <c r="V51" i="26" s="1"/>
  <c r="L51" i="26" s="1"/>
  <c r="AU51" i="15"/>
  <c r="AW51" i="15" s="1"/>
  <c r="K57" i="26"/>
  <c r="W57" i="26" s="1"/>
  <c r="BA57" i="15"/>
  <c r="BC57" i="15" s="1"/>
  <c r="BC5" i="1"/>
  <c r="K5" i="13" s="1"/>
  <c r="W5" i="13" s="1"/>
  <c r="K15" i="13"/>
  <c r="W15" i="13" s="1"/>
  <c r="AQ5" i="1"/>
  <c r="I5" i="13" s="1"/>
  <c r="U5" i="13" s="1"/>
  <c r="I15" i="13"/>
  <c r="U15" i="13" s="1"/>
  <c r="G5" i="13"/>
  <c r="S5" i="13" s="1"/>
  <c r="AE4" i="1"/>
  <c r="G4" i="13" s="1"/>
  <c r="S4" i="13" s="1"/>
  <c r="H6" i="13"/>
  <c r="T6" i="13" s="1"/>
  <c r="AK4" i="1"/>
  <c r="H4" i="13" s="1"/>
  <c r="T4" i="13" s="1"/>
  <c r="AW4" i="1"/>
  <c r="J4" i="13" s="1"/>
  <c r="V4" i="13" s="1"/>
  <c r="L4" i="13" s="1"/>
  <c r="H10" i="26"/>
  <c r="T10" i="26" s="1"/>
  <c r="T67" i="26"/>
  <c r="R9" i="26"/>
  <c r="O9" i="26"/>
  <c r="P9" i="26"/>
  <c r="Q9" i="26"/>
  <c r="S8" i="26"/>
  <c r="R4" i="26"/>
  <c r="P11" i="26"/>
  <c r="BM29" i="26"/>
  <c r="BM7" i="26" s="1"/>
  <c r="BA30" i="15"/>
  <c r="BC30" i="15" s="1"/>
  <c r="Q8" i="26"/>
  <c r="H7" i="26"/>
  <c r="T7" i="26" s="1"/>
  <c r="T29" i="26"/>
  <c r="J30" i="26"/>
  <c r="U30" i="26"/>
  <c r="I29" i="26"/>
  <c r="H9" i="26"/>
  <c r="T9" i="26" s="1"/>
  <c r="T41" i="26"/>
  <c r="H11" i="26"/>
  <c r="T11" i="26" s="1"/>
  <c r="T53" i="26"/>
  <c r="J15" i="26"/>
  <c r="V15" i="26" s="1"/>
  <c r="L15" i="26" s="1"/>
  <c r="P8" i="26"/>
  <c r="O8" i="26"/>
  <c r="I35" i="26"/>
  <c r="U36" i="26"/>
  <c r="J36" i="26"/>
  <c r="W63" i="26"/>
  <c r="I70" i="26"/>
  <c r="U71" i="26"/>
  <c r="BM35" i="26"/>
  <c r="BM8" i="26" s="1"/>
  <c r="BA36" i="15"/>
  <c r="BC36" i="15" s="1"/>
  <c r="R11" i="26"/>
  <c r="O11" i="26"/>
  <c r="Q11" i="26"/>
  <c r="S11" i="26"/>
  <c r="U56" i="26"/>
  <c r="I53" i="26"/>
  <c r="J25" i="26"/>
  <c r="V26" i="26"/>
  <c r="L26" i="26" s="1"/>
  <c r="H14" i="26"/>
  <c r="T14" i="26" s="1"/>
  <c r="T70" i="26"/>
  <c r="H12" i="26"/>
  <c r="T12" i="26" s="1"/>
  <c r="T61" i="26"/>
  <c r="J56" i="26"/>
  <c r="J49" i="26"/>
  <c r="V49" i="26" s="1"/>
  <c r="L49" i="26" s="1"/>
  <c r="I5" i="26"/>
  <c r="W46" i="26"/>
  <c r="H8" i="26"/>
  <c r="T8" i="26" s="1"/>
  <c r="T35" i="26"/>
  <c r="U65" i="26"/>
  <c r="I61" i="26"/>
  <c r="J65" i="26"/>
  <c r="I6" i="26"/>
  <c r="U6" i="26" s="1"/>
  <c r="U25" i="26"/>
  <c r="BA15" i="15"/>
  <c r="BC15" i="15" s="1"/>
  <c r="BA56" i="15"/>
  <c r="BC56" i="15" s="1"/>
  <c r="BM53" i="26"/>
  <c r="BM11" i="26" s="1"/>
  <c r="R8" i="26"/>
  <c r="K25" i="26"/>
  <c r="W27" i="26"/>
  <c r="U45" i="26"/>
  <c r="I41" i="26"/>
  <c r="BA65" i="15"/>
  <c r="BC65" i="15" s="1"/>
  <c r="BM61" i="26"/>
  <c r="BM12" i="26" s="1"/>
  <c r="BL4" i="26"/>
  <c r="J68" i="26"/>
  <c r="BM15" i="26"/>
  <c r="BM5" i="26" s="1"/>
  <c r="J45" i="26"/>
  <c r="J71" i="26"/>
  <c r="BM67" i="26"/>
  <c r="BM13" i="26" s="1"/>
  <c r="BA68" i="15"/>
  <c r="BC68" i="15" s="1"/>
  <c r="W51" i="26"/>
  <c r="BA45" i="15"/>
  <c r="BC45" i="15" s="1"/>
  <c r="BM41" i="26"/>
  <c r="BM9" i="26" s="1"/>
  <c r="BM48" i="26"/>
  <c r="BM10" i="26" s="1"/>
  <c r="BA49" i="15"/>
  <c r="BC49" i="15" s="1"/>
  <c r="BM70" i="26"/>
  <c r="BM14" i="26" s="1"/>
  <c r="BA71" i="15"/>
  <c r="BC71" i="15" s="1"/>
  <c r="T5" i="26"/>
  <c r="I67" i="26"/>
  <c r="U68" i="26"/>
  <c r="I48" i="26"/>
  <c r="AD63" i="6"/>
  <c r="AD6" i="6"/>
  <c r="AD67" i="6" s="1"/>
  <c r="G39" i="6"/>
  <c r="H37" i="6"/>
  <c r="AE22" i="6"/>
  <c r="AE5" i="6"/>
  <c r="AF21" i="6"/>
  <c r="BX4" i="26" l="1"/>
  <c r="H4" i="26"/>
  <c r="AU5" i="15"/>
  <c r="AW5" i="15" s="1"/>
  <c r="AU13" i="15"/>
  <c r="AW13" i="15" s="1"/>
  <c r="AU67" i="15"/>
  <c r="AW67" i="15" s="1"/>
  <c r="AU10" i="15"/>
  <c r="AW10" i="15" s="1"/>
  <c r="AU48" i="15"/>
  <c r="AW48" i="15" s="1"/>
  <c r="AI4" i="15"/>
  <c r="AK4" i="15" s="1"/>
  <c r="AU12" i="15"/>
  <c r="AW12" i="15" s="1"/>
  <c r="AU61" i="15"/>
  <c r="AW61" i="15" s="1"/>
  <c r="AU11" i="15"/>
  <c r="AW11" i="15" s="1"/>
  <c r="AU53" i="15"/>
  <c r="AW53" i="15" s="1"/>
  <c r="AU14" i="15"/>
  <c r="AW14" i="15" s="1"/>
  <c r="AU70" i="15"/>
  <c r="AW70" i="15" s="1"/>
  <c r="AU7" i="15"/>
  <c r="AW7" i="15" s="1"/>
  <c r="AU29" i="15"/>
  <c r="AW29" i="15" s="1"/>
  <c r="BA6" i="15"/>
  <c r="BC6" i="15" s="1"/>
  <c r="BA25" i="15"/>
  <c r="BC25" i="15" s="1"/>
  <c r="AU9" i="15"/>
  <c r="AW9" i="15" s="1"/>
  <c r="AU41" i="15"/>
  <c r="AW41" i="15" s="1"/>
  <c r="AU8" i="15"/>
  <c r="AW8" i="15" s="1"/>
  <c r="AU35" i="15"/>
  <c r="AW35" i="15" s="1"/>
  <c r="BC4" i="1"/>
  <c r="K4" i="13" s="1"/>
  <c r="W4" i="13" s="1"/>
  <c r="AQ4" i="1"/>
  <c r="I4" i="13" s="1"/>
  <c r="U4" i="13" s="1"/>
  <c r="P4" i="26"/>
  <c r="Q4" i="26"/>
  <c r="S4" i="26"/>
  <c r="O4" i="26"/>
  <c r="J29" i="26"/>
  <c r="V30" i="26"/>
  <c r="L30" i="26" s="1"/>
  <c r="K30" i="26"/>
  <c r="I7" i="26"/>
  <c r="U7" i="26" s="1"/>
  <c r="U29" i="26"/>
  <c r="I13" i="26"/>
  <c r="U13" i="26" s="1"/>
  <c r="U67" i="26"/>
  <c r="J6" i="26"/>
  <c r="V6" i="26" s="1"/>
  <c r="L6" i="26" s="1"/>
  <c r="V25" i="26"/>
  <c r="L25" i="26" s="1"/>
  <c r="J67" i="26"/>
  <c r="V68" i="26"/>
  <c r="L68" i="26" s="1"/>
  <c r="K45" i="26"/>
  <c r="BM4" i="26"/>
  <c r="K49" i="26"/>
  <c r="J5" i="26"/>
  <c r="K65" i="26"/>
  <c r="K68" i="26"/>
  <c r="I10" i="26"/>
  <c r="U10" i="26" s="1"/>
  <c r="U48" i="26"/>
  <c r="K6" i="26"/>
  <c r="W6" i="26" s="1"/>
  <c r="W25" i="26"/>
  <c r="V65" i="26"/>
  <c r="L65" i="26" s="1"/>
  <c r="J61" i="26"/>
  <c r="U5" i="26"/>
  <c r="K71" i="26"/>
  <c r="I9" i="26"/>
  <c r="U9" i="26" s="1"/>
  <c r="U41" i="26"/>
  <c r="J70" i="26"/>
  <c r="V71" i="26"/>
  <c r="L71" i="26" s="1"/>
  <c r="I12" i="26"/>
  <c r="U12" i="26" s="1"/>
  <c r="U61" i="26"/>
  <c r="K36" i="26"/>
  <c r="J35" i="26"/>
  <c r="V36" i="26"/>
  <c r="L36" i="26" s="1"/>
  <c r="K56" i="26"/>
  <c r="I11" i="26"/>
  <c r="U11" i="26" s="1"/>
  <c r="U53" i="26"/>
  <c r="T4" i="26"/>
  <c r="V45" i="26"/>
  <c r="L45" i="26" s="1"/>
  <c r="J41" i="26"/>
  <c r="J48" i="26"/>
  <c r="BA5" i="15"/>
  <c r="BC5" i="15" s="1"/>
  <c r="K15" i="26"/>
  <c r="W15" i="26" s="1"/>
  <c r="V56" i="26"/>
  <c r="L56" i="26" s="1"/>
  <c r="J53" i="26"/>
  <c r="I14" i="26"/>
  <c r="U14" i="26" s="1"/>
  <c r="U70" i="26"/>
  <c r="I8" i="26"/>
  <c r="U8" i="26" s="1"/>
  <c r="U35" i="26"/>
  <c r="AG21" i="6"/>
  <c r="AF22" i="6"/>
  <c r="AF5" i="6"/>
  <c r="F39" i="6"/>
  <c r="G37" i="6"/>
  <c r="AE63" i="6"/>
  <c r="AE6" i="6"/>
  <c r="AE67" i="6" s="1"/>
  <c r="I4" i="26" l="1"/>
  <c r="BA7" i="15"/>
  <c r="BC7" i="15" s="1"/>
  <c r="BA29" i="15"/>
  <c r="BC29" i="15" s="1"/>
  <c r="BA10" i="15"/>
  <c r="BC10" i="15" s="1"/>
  <c r="BA48" i="15"/>
  <c r="BC48" i="15" s="1"/>
  <c r="BA4" i="15"/>
  <c r="BC4" i="15" s="1"/>
  <c r="AU4" i="15"/>
  <c r="AW4" i="15" s="1"/>
  <c r="BA14" i="15"/>
  <c r="BC14" i="15" s="1"/>
  <c r="BA70" i="15"/>
  <c r="BC70" i="15" s="1"/>
  <c r="BA13" i="15"/>
  <c r="BC13" i="15" s="1"/>
  <c r="BA67" i="15"/>
  <c r="BC67" i="15" s="1"/>
  <c r="BA9" i="15"/>
  <c r="BC9" i="15" s="1"/>
  <c r="BA41" i="15"/>
  <c r="BC41" i="15" s="1"/>
  <c r="BA12" i="15"/>
  <c r="BC12" i="15" s="1"/>
  <c r="BA61" i="15"/>
  <c r="BC61" i="15" s="1"/>
  <c r="BA8" i="15"/>
  <c r="BC8" i="15" s="1"/>
  <c r="BA35" i="15"/>
  <c r="BC35" i="15" s="1"/>
  <c r="BA11" i="15"/>
  <c r="BC11" i="15" s="1"/>
  <c r="BA53" i="15"/>
  <c r="BC53" i="15" s="1"/>
  <c r="K29" i="26"/>
  <c r="W30" i="26"/>
  <c r="J7" i="26"/>
  <c r="V7" i="26" s="1"/>
  <c r="L7" i="26" s="1"/>
  <c r="V29" i="26"/>
  <c r="L29" i="26" s="1"/>
  <c r="J10" i="26"/>
  <c r="V10" i="26" s="1"/>
  <c r="L10" i="26" s="1"/>
  <c r="V48" i="26"/>
  <c r="L48" i="26" s="1"/>
  <c r="V5" i="26"/>
  <c r="L5" i="26" s="1"/>
  <c r="J8" i="26"/>
  <c r="V8" i="26" s="1"/>
  <c r="L8" i="26" s="1"/>
  <c r="V35" i="26"/>
  <c r="L35" i="26" s="1"/>
  <c r="K70" i="26"/>
  <c r="W71" i="26"/>
  <c r="W49" i="26"/>
  <c r="K48" i="26"/>
  <c r="J13" i="26"/>
  <c r="V13" i="26" s="1"/>
  <c r="L13" i="26" s="1"/>
  <c r="V67" i="26"/>
  <c r="L67" i="26" s="1"/>
  <c r="W65" i="26"/>
  <c r="K61" i="26"/>
  <c r="J9" i="26"/>
  <c r="V9" i="26" s="1"/>
  <c r="L9" i="26" s="1"/>
  <c r="V41" i="26"/>
  <c r="L41" i="26" s="1"/>
  <c r="K35" i="26"/>
  <c r="W36" i="26"/>
  <c r="J11" i="26"/>
  <c r="V11" i="26" s="1"/>
  <c r="L11" i="26" s="1"/>
  <c r="V53" i="26"/>
  <c r="L53" i="26" s="1"/>
  <c r="K67" i="26"/>
  <c r="W68" i="26"/>
  <c r="J14" i="26"/>
  <c r="V14" i="26" s="1"/>
  <c r="L14" i="26" s="1"/>
  <c r="V70" i="26"/>
  <c r="L70" i="26" s="1"/>
  <c r="U4" i="26"/>
  <c r="W56" i="26"/>
  <c r="K53" i="26"/>
  <c r="K5" i="26"/>
  <c r="J12" i="26"/>
  <c r="V12" i="26" s="1"/>
  <c r="L12" i="26" s="1"/>
  <c r="V61" i="26"/>
  <c r="L61" i="26" s="1"/>
  <c r="W45" i="26"/>
  <c r="K41" i="26"/>
  <c r="E39" i="6"/>
  <c r="F37" i="6"/>
  <c r="AF63" i="6"/>
  <c r="AF6" i="6"/>
  <c r="AF67" i="6" s="1"/>
  <c r="AG22" i="6"/>
  <c r="AG5" i="6"/>
  <c r="J4" i="26" l="1"/>
  <c r="K7" i="26"/>
  <c r="W7" i="26" s="1"/>
  <c r="W29" i="26"/>
  <c r="K14" i="26"/>
  <c r="W14" i="26" s="1"/>
  <c r="W70" i="26"/>
  <c r="K9" i="26"/>
  <c r="W9" i="26" s="1"/>
  <c r="W41" i="26"/>
  <c r="K12" i="26"/>
  <c r="W12" i="26" s="1"/>
  <c r="W61" i="26"/>
  <c r="K13" i="26"/>
  <c r="W13" i="26" s="1"/>
  <c r="W67" i="26"/>
  <c r="K11" i="26"/>
  <c r="W11" i="26" s="1"/>
  <c r="W53" i="26"/>
  <c r="V4" i="26"/>
  <c r="L4" i="26" s="1"/>
  <c r="K8" i="26"/>
  <c r="W8" i="26" s="1"/>
  <c r="W35" i="26"/>
  <c r="W5" i="26"/>
  <c r="K10" i="26"/>
  <c r="W10" i="26" s="1"/>
  <c r="W48" i="26"/>
  <c r="AG63" i="6"/>
  <c r="AG6" i="6"/>
  <c r="AG67" i="6" s="1"/>
  <c r="D39" i="6"/>
  <c r="E37" i="6"/>
  <c r="K4" i="26" l="1"/>
  <c r="W4" i="26" s="1"/>
  <c r="C39" i="6"/>
  <c r="C37" i="6" s="1"/>
  <c r="D37" i="6"/>
</calcChain>
</file>

<file path=xl/sharedStrings.xml><?xml version="1.0" encoding="utf-8"?>
<sst xmlns="http://schemas.openxmlformats.org/spreadsheetml/2006/main" count="8238" uniqueCount="1390">
  <si>
    <t>昼間人口の推移</t>
    <rPh sb="0" eb="2">
      <t>チュウカン</t>
    </rPh>
    <rPh sb="2" eb="4">
      <t>ジンコウ</t>
    </rPh>
    <rPh sb="5" eb="7">
      <t>スイイ</t>
    </rPh>
    <phoneticPr fontId="4"/>
  </si>
  <si>
    <t>(単位：人）</t>
    <rPh sb="1" eb="3">
      <t>タンイ</t>
    </rPh>
    <rPh sb="4" eb="5">
      <t>ニン</t>
    </rPh>
    <phoneticPr fontId="1"/>
  </si>
  <si>
    <t>夜間人口の推移</t>
    <rPh sb="0" eb="2">
      <t>ヤカン</t>
    </rPh>
    <rPh sb="2" eb="4">
      <t>ジンコウ</t>
    </rPh>
    <rPh sb="5" eb="7">
      <t>スイイ</t>
    </rPh>
    <phoneticPr fontId="1"/>
  </si>
  <si>
    <t>昼間人口－夜間人口</t>
    <rPh sb="0" eb="2">
      <t>チュウカン</t>
    </rPh>
    <rPh sb="2" eb="4">
      <t>ジンコウ</t>
    </rPh>
    <rPh sb="5" eb="7">
      <t>ヤカン</t>
    </rPh>
    <rPh sb="7" eb="9">
      <t>ジンコウ</t>
    </rPh>
    <phoneticPr fontId="1"/>
  </si>
  <si>
    <t>昼夜間人口比率の推移</t>
    <rPh sb="0" eb="1">
      <t>ヒル</t>
    </rPh>
    <rPh sb="1" eb="3">
      <t>ヤカン</t>
    </rPh>
    <rPh sb="3" eb="5">
      <t>ジンコウ</t>
    </rPh>
    <rPh sb="5" eb="7">
      <t>ヒリツ</t>
    </rPh>
    <rPh sb="8" eb="10">
      <t>スイイ</t>
    </rPh>
    <phoneticPr fontId="1"/>
  </si>
  <si>
    <t>(単位：％）</t>
    <rPh sb="1" eb="3">
      <t>タンイ</t>
    </rPh>
    <phoneticPr fontId="1"/>
  </si>
  <si>
    <t>平成2年</t>
    <rPh sb="0" eb="2">
      <t>ヘイセイ</t>
    </rPh>
    <rPh sb="3" eb="4">
      <t>ネン</t>
    </rPh>
    <phoneticPr fontId="1"/>
  </si>
  <si>
    <t>平成7年</t>
    <rPh sb="0" eb="2">
      <t>ヘイセイ</t>
    </rPh>
    <rPh sb="3" eb="4">
      <t>ネン</t>
    </rPh>
    <phoneticPr fontId="1"/>
  </si>
  <si>
    <t>平成12年</t>
    <rPh sb="0" eb="2">
      <t>ヘイセイ</t>
    </rPh>
    <rPh sb="4" eb="5">
      <t>ネン</t>
    </rPh>
    <phoneticPr fontId="1"/>
  </si>
  <si>
    <t>平成17年</t>
    <rPh sb="0" eb="2">
      <t>ヘイセイ</t>
    </rPh>
    <rPh sb="4" eb="5">
      <t>ネン</t>
    </rPh>
    <phoneticPr fontId="1"/>
  </si>
  <si>
    <t>平成22年</t>
    <rPh sb="0" eb="2">
      <t>ヘイセイ</t>
    </rPh>
    <rPh sb="4" eb="5">
      <t>ネン</t>
    </rPh>
    <phoneticPr fontId="4"/>
  </si>
  <si>
    <t>平成27年</t>
    <rPh sb="0" eb="2">
      <t>ヘイセイ</t>
    </rPh>
    <rPh sb="4" eb="5">
      <t>ネン</t>
    </rPh>
    <phoneticPr fontId="4"/>
  </si>
  <si>
    <t>平成22年</t>
    <rPh sb="0" eb="2">
      <t>ヘイセイ</t>
    </rPh>
    <rPh sb="4" eb="5">
      <t>ネン</t>
    </rPh>
    <phoneticPr fontId="1"/>
  </si>
  <si>
    <t>平成27年</t>
    <rPh sb="0" eb="2">
      <t>ヘイセイ</t>
    </rPh>
    <rPh sb="4" eb="5">
      <t>ネン</t>
    </rPh>
    <phoneticPr fontId="1"/>
  </si>
  <si>
    <t>　</t>
    <phoneticPr fontId="1"/>
  </si>
  <si>
    <t>兵庫県</t>
  </si>
  <si>
    <t>神戸市</t>
    <rPh sb="0" eb="3">
      <t>コウベシ</t>
    </rPh>
    <phoneticPr fontId="4"/>
  </si>
  <si>
    <t>阪神南地域</t>
  </si>
  <si>
    <t>阪神北地域</t>
  </si>
  <si>
    <t>東播磨地域</t>
  </si>
  <si>
    <t>北播磨地域</t>
  </si>
  <si>
    <t>中播磨地域</t>
  </si>
  <si>
    <t>西播磨地域</t>
  </si>
  <si>
    <t>但馬地域</t>
  </si>
  <si>
    <t>丹波地域</t>
  </si>
  <si>
    <t>淡路地域</t>
  </si>
  <si>
    <t>神戸市</t>
  </si>
  <si>
    <t>東灘区</t>
    <phoneticPr fontId="1"/>
  </si>
  <si>
    <t>灘区</t>
  </si>
  <si>
    <t>中央区</t>
    <rPh sb="0" eb="3">
      <t>チュウオウク</t>
    </rPh>
    <phoneticPr fontId="10"/>
  </si>
  <si>
    <t>兵庫区</t>
  </si>
  <si>
    <t>北区</t>
  </si>
  <si>
    <t>長田区</t>
  </si>
  <si>
    <t>須磨区</t>
  </si>
  <si>
    <t>垂水区</t>
  </si>
  <si>
    <t>西区</t>
    <rPh sb="0" eb="2">
      <t>ニシク</t>
    </rPh>
    <phoneticPr fontId="10"/>
  </si>
  <si>
    <t>尼崎市</t>
  </si>
  <si>
    <t>西宮市</t>
  </si>
  <si>
    <t>芦屋市</t>
  </si>
  <si>
    <t>伊丹市</t>
  </si>
  <si>
    <t>宝塚市</t>
  </si>
  <si>
    <t>川西市</t>
  </si>
  <si>
    <t>三田市</t>
  </si>
  <si>
    <t>猪名川町</t>
  </si>
  <si>
    <t>明石市</t>
  </si>
  <si>
    <t>加古川市</t>
  </si>
  <si>
    <t>高砂市</t>
  </si>
  <si>
    <t>稲美町</t>
  </si>
  <si>
    <t>播磨町</t>
  </si>
  <si>
    <t>西脇市</t>
    <phoneticPr fontId="10"/>
  </si>
  <si>
    <t>三木市</t>
    <rPh sb="0" eb="3">
      <t>ミキシ</t>
    </rPh>
    <phoneticPr fontId="10"/>
  </si>
  <si>
    <t>小野市</t>
  </si>
  <si>
    <t>加西市</t>
  </si>
  <si>
    <t>加東市</t>
    <rPh sb="0" eb="3">
      <t>カトウシ</t>
    </rPh>
    <phoneticPr fontId="10"/>
  </si>
  <si>
    <t>多可町</t>
    <rPh sb="0" eb="2">
      <t>タカ</t>
    </rPh>
    <rPh sb="2" eb="3">
      <t>チョウ</t>
    </rPh>
    <phoneticPr fontId="10"/>
  </si>
  <si>
    <t>姫路市</t>
    <phoneticPr fontId="10"/>
  </si>
  <si>
    <t>市川町</t>
  </si>
  <si>
    <t>福崎町</t>
  </si>
  <si>
    <t>神河町</t>
    <rPh sb="0" eb="3">
      <t>カミカワチョウ</t>
    </rPh>
    <phoneticPr fontId="10"/>
  </si>
  <si>
    <t>相生市</t>
  </si>
  <si>
    <t>赤穂市</t>
  </si>
  <si>
    <t>宍粟市</t>
    <rPh sb="0" eb="3">
      <t>シソウシ</t>
    </rPh>
    <phoneticPr fontId="10"/>
  </si>
  <si>
    <t>たつの市</t>
    <rPh sb="3" eb="4">
      <t>シ</t>
    </rPh>
    <phoneticPr fontId="10"/>
  </si>
  <si>
    <t>太子町</t>
  </si>
  <si>
    <t>上郡町</t>
  </si>
  <si>
    <t>佐用町</t>
    <phoneticPr fontId="10"/>
  </si>
  <si>
    <t>豊岡市</t>
    <rPh sb="0" eb="3">
      <t>トヨオカシ</t>
    </rPh>
    <phoneticPr fontId="10"/>
  </si>
  <si>
    <t>養父市</t>
    <rPh sb="0" eb="3">
      <t>ヤブシ</t>
    </rPh>
    <phoneticPr fontId="10"/>
  </si>
  <si>
    <t>朝来市</t>
    <rPh sb="0" eb="3">
      <t>アサゴシ</t>
    </rPh>
    <phoneticPr fontId="10"/>
  </si>
  <si>
    <t>香美町</t>
    <rPh sb="0" eb="3">
      <t>カミチョウ</t>
    </rPh>
    <phoneticPr fontId="10"/>
  </si>
  <si>
    <t>新温泉町</t>
    <rPh sb="0" eb="1">
      <t>シン</t>
    </rPh>
    <rPh sb="1" eb="3">
      <t>オンセン</t>
    </rPh>
    <rPh sb="3" eb="4">
      <t>チョウ</t>
    </rPh>
    <phoneticPr fontId="10"/>
  </si>
  <si>
    <t>丹波市</t>
    <rPh sb="0" eb="3">
      <t>タンバシ</t>
    </rPh>
    <phoneticPr fontId="10"/>
  </si>
  <si>
    <t>洲本市</t>
    <phoneticPr fontId="10"/>
  </si>
  <si>
    <t>南あわじ市</t>
    <rPh sb="0" eb="1">
      <t>ミナミ</t>
    </rPh>
    <rPh sb="4" eb="5">
      <t>シ</t>
    </rPh>
    <phoneticPr fontId="10"/>
  </si>
  <si>
    <t>淡路市</t>
    <rPh sb="0" eb="3">
      <t>アワジシ</t>
    </rPh>
    <phoneticPr fontId="10"/>
  </si>
  <si>
    <t>(資料）総務省「国勢調査」</t>
    <rPh sb="1" eb="3">
      <t>シリョウ</t>
    </rPh>
    <rPh sb="4" eb="7">
      <t>ソウムショウ</t>
    </rPh>
    <rPh sb="8" eb="10">
      <t>コクセイ</t>
    </rPh>
    <rPh sb="10" eb="12">
      <t>チョウサ</t>
    </rPh>
    <phoneticPr fontId="1"/>
  </si>
  <si>
    <t>市町別観光客入込数</t>
    <rPh sb="3" eb="6">
      <t>カンコウキャク</t>
    </rPh>
    <phoneticPr fontId="4"/>
  </si>
  <si>
    <t>(単位：人）</t>
    <rPh sb="1" eb="3">
      <t>タンイ</t>
    </rPh>
    <rPh sb="4" eb="5">
      <t>ニン</t>
    </rPh>
    <phoneticPr fontId="4"/>
  </si>
  <si>
    <t>番号</t>
    <rPh sb="0" eb="2">
      <t>バンゴウ</t>
    </rPh>
    <phoneticPr fontId="4"/>
  </si>
  <si>
    <t>県民局</t>
    <rPh sb="0" eb="3">
      <t>ケンミンキョク</t>
    </rPh>
    <phoneticPr fontId="4"/>
  </si>
  <si>
    <t>市町名</t>
    <rPh sb="0" eb="2">
      <t>シチョウ</t>
    </rPh>
    <rPh sb="2" eb="3">
      <t>ナ</t>
    </rPh>
    <phoneticPr fontId="4"/>
  </si>
  <si>
    <t>平成22年度</t>
    <rPh sb="0" eb="2">
      <t>ヘイセイ</t>
    </rPh>
    <rPh sb="4" eb="6">
      <t>ネンド</t>
    </rPh>
    <phoneticPr fontId="4"/>
  </si>
  <si>
    <t>平成23年度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</si>
  <si>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</si>
  <si>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</si>
  <si>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</si>
  <si>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</si>
  <si>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</si>
  <si>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</si>
  <si>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日帰り</t>
    <rPh sb="0" eb="2">
      <t>ヒガエ</t>
    </rPh>
    <phoneticPr fontId="4"/>
  </si>
  <si>
    <t>宿泊</t>
    <rPh sb="0" eb="2">
      <t>シュクハク</t>
    </rPh>
    <phoneticPr fontId="4"/>
  </si>
  <si>
    <t>神戸</t>
    <rPh sb="0" eb="2">
      <t>コウベ</t>
    </rPh>
    <phoneticPr fontId="4"/>
  </si>
  <si>
    <t>神戸市</t>
    <rPh sb="0" eb="2">
      <t>コウベ</t>
    </rPh>
    <rPh sb="2" eb="3">
      <t>シ</t>
    </rPh>
    <phoneticPr fontId="4"/>
  </si>
  <si>
    <t>阪神南</t>
    <rPh sb="0" eb="2">
      <t>ハンシン</t>
    </rPh>
    <rPh sb="2" eb="3">
      <t>ミナミ</t>
    </rPh>
    <phoneticPr fontId="4"/>
  </si>
  <si>
    <t>尼崎市</t>
    <rPh sb="0" eb="2">
      <t>アマガサキ</t>
    </rPh>
    <rPh sb="2" eb="3">
      <t>シ</t>
    </rPh>
    <phoneticPr fontId="4"/>
  </si>
  <si>
    <t>西宮市</t>
    <rPh sb="0" eb="3">
      <t>ニシノミヤシ</t>
    </rPh>
    <phoneticPr fontId="4"/>
  </si>
  <si>
    <t>芦屋市</t>
    <rPh sb="0" eb="2">
      <t>アシヤ</t>
    </rPh>
    <rPh sb="2" eb="3">
      <t>シ</t>
    </rPh>
    <phoneticPr fontId="4"/>
  </si>
  <si>
    <t>阪神北</t>
    <rPh sb="0" eb="2">
      <t>ハンシン</t>
    </rPh>
    <rPh sb="2" eb="3">
      <t>キタ</t>
    </rPh>
    <phoneticPr fontId="4"/>
  </si>
  <si>
    <t>伊丹市</t>
    <rPh sb="0" eb="2">
      <t>イタミ</t>
    </rPh>
    <rPh sb="2" eb="3">
      <t>シ</t>
    </rPh>
    <phoneticPr fontId="4"/>
  </si>
  <si>
    <t>宝塚市</t>
    <rPh sb="0" eb="2">
      <t>タカラヅカ</t>
    </rPh>
    <rPh sb="2" eb="3">
      <t>シ</t>
    </rPh>
    <phoneticPr fontId="4"/>
  </si>
  <si>
    <t>川西市</t>
    <rPh sb="0" eb="2">
      <t>カワニシ</t>
    </rPh>
    <rPh sb="2" eb="3">
      <t>シ</t>
    </rPh>
    <phoneticPr fontId="4"/>
  </si>
  <si>
    <t>三田市</t>
    <rPh sb="0" eb="2">
      <t>サンダ</t>
    </rPh>
    <rPh sb="2" eb="3">
      <t>シ</t>
    </rPh>
    <phoneticPr fontId="4"/>
  </si>
  <si>
    <t>猪名川町</t>
    <rPh sb="0" eb="3">
      <t>イナガワ</t>
    </rPh>
    <rPh sb="3" eb="4">
      <t>マチ</t>
    </rPh>
    <phoneticPr fontId="4"/>
  </si>
  <si>
    <t>東播磨</t>
    <rPh sb="0" eb="1">
      <t>ヒガシ</t>
    </rPh>
    <rPh sb="1" eb="3">
      <t>ハリマ</t>
    </rPh>
    <phoneticPr fontId="4"/>
  </si>
  <si>
    <t>明石市</t>
    <rPh sb="0" eb="2">
      <t>アカシ</t>
    </rPh>
    <rPh sb="2" eb="3">
      <t>シ</t>
    </rPh>
    <phoneticPr fontId="4"/>
  </si>
  <si>
    <t>加古川市</t>
    <rPh sb="0" eb="3">
      <t>カコガワ</t>
    </rPh>
    <rPh sb="3" eb="4">
      <t>シ</t>
    </rPh>
    <phoneticPr fontId="4"/>
  </si>
  <si>
    <t>高砂市</t>
    <rPh sb="0" eb="2">
      <t>タカサゴ</t>
    </rPh>
    <rPh sb="2" eb="3">
      <t>シ</t>
    </rPh>
    <phoneticPr fontId="4"/>
  </si>
  <si>
    <t>稲美町</t>
    <rPh sb="0" eb="2">
      <t>イナミ</t>
    </rPh>
    <rPh sb="2" eb="3">
      <t>マチ</t>
    </rPh>
    <phoneticPr fontId="4"/>
  </si>
  <si>
    <t>播磨町</t>
    <rPh sb="0" eb="2">
      <t>ハリマ</t>
    </rPh>
    <rPh sb="2" eb="3">
      <t>マチ</t>
    </rPh>
    <phoneticPr fontId="4"/>
  </si>
  <si>
    <t>北播磨</t>
    <rPh sb="0" eb="1">
      <t>キタ</t>
    </rPh>
    <rPh sb="1" eb="3">
      <t>ハリマ</t>
    </rPh>
    <phoneticPr fontId="4"/>
  </si>
  <si>
    <t>西脇市</t>
    <rPh sb="0" eb="2">
      <t>ニシワキ</t>
    </rPh>
    <rPh sb="2" eb="3">
      <t>シ</t>
    </rPh>
    <phoneticPr fontId="4"/>
  </si>
  <si>
    <t>三木市</t>
    <rPh sb="0" eb="2">
      <t>ミキ</t>
    </rPh>
    <rPh sb="2" eb="3">
      <t>シ</t>
    </rPh>
    <phoneticPr fontId="4"/>
  </si>
  <si>
    <t>小野市</t>
    <rPh sb="0" eb="2">
      <t>オノ</t>
    </rPh>
    <rPh sb="2" eb="3">
      <t>シ</t>
    </rPh>
    <phoneticPr fontId="4"/>
  </si>
  <si>
    <t>加西市</t>
    <rPh sb="0" eb="2">
      <t>カサイ</t>
    </rPh>
    <rPh sb="2" eb="3">
      <t>シ</t>
    </rPh>
    <phoneticPr fontId="4"/>
  </si>
  <si>
    <t>加東市</t>
    <rPh sb="0" eb="2">
      <t>カトウ</t>
    </rPh>
    <rPh sb="2" eb="3">
      <t>シ</t>
    </rPh>
    <phoneticPr fontId="4"/>
  </si>
  <si>
    <t>多可町</t>
    <rPh sb="0" eb="2">
      <t>タカ</t>
    </rPh>
    <rPh sb="2" eb="3">
      <t>マチ</t>
    </rPh>
    <phoneticPr fontId="4"/>
  </si>
  <si>
    <t>中播磨</t>
    <rPh sb="0" eb="1">
      <t>ナカ</t>
    </rPh>
    <rPh sb="1" eb="3">
      <t>ハリマ</t>
    </rPh>
    <phoneticPr fontId="4"/>
  </si>
  <si>
    <t>姫路市</t>
    <rPh sb="0" eb="2">
      <t>ヒメジ</t>
    </rPh>
    <rPh sb="2" eb="3">
      <t>シ</t>
    </rPh>
    <phoneticPr fontId="4"/>
  </si>
  <si>
    <t>神河町</t>
    <rPh sb="0" eb="2">
      <t>カミカワ</t>
    </rPh>
    <rPh sb="2" eb="3">
      <t>マチ</t>
    </rPh>
    <phoneticPr fontId="4"/>
  </si>
  <si>
    <t>市川町</t>
    <rPh sb="0" eb="2">
      <t>イチカワ</t>
    </rPh>
    <rPh sb="2" eb="3">
      <t>マチ</t>
    </rPh>
    <phoneticPr fontId="4"/>
  </si>
  <si>
    <t>福崎町</t>
    <rPh sb="0" eb="2">
      <t>フクサキ</t>
    </rPh>
    <rPh sb="2" eb="3">
      <t>マチ</t>
    </rPh>
    <phoneticPr fontId="4"/>
  </si>
  <si>
    <t>西播磨</t>
    <rPh sb="0" eb="1">
      <t>ニシ</t>
    </rPh>
    <rPh sb="1" eb="3">
      <t>ハリマ</t>
    </rPh>
    <phoneticPr fontId="4"/>
  </si>
  <si>
    <t>相生市</t>
    <rPh sb="0" eb="2">
      <t>アイオイ</t>
    </rPh>
    <rPh sb="2" eb="3">
      <t>シ</t>
    </rPh>
    <phoneticPr fontId="4"/>
  </si>
  <si>
    <t>たつの市</t>
    <rPh sb="3" eb="4">
      <t>シ</t>
    </rPh>
    <phoneticPr fontId="4"/>
  </si>
  <si>
    <t>赤穂市</t>
    <rPh sb="0" eb="2">
      <t>アコウ</t>
    </rPh>
    <rPh sb="2" eb="3">
      <t>シ</t>
    </rPh>
    <phoneticPr fontId="4"/>
  </si>
  <si>
    <t>宍粟市</t>
    <rPh sb="0" eb="2">
      <t>シソウ</t>
    </rPh>
    <rPh sb="2" eb="3">
      <t>シ</t>
    </rPh>
    <phoneticPr fontId="4"/>
  </si>
  <si>
    <t>太子町</t>
    <rPh sb="0" eb="2">
      <t>タイシ</t>
    </rPh>
    <rPh sb="2" eb="3">
      <t>マチ</t>
    </rPh>
    <phoneticPr fontId="4"/>
  </si>
  <si>
    <t>上郡町</t>
    <rPh sb="0" eb="2">
      <t>カミゴオリ</t>
    </rPh>
    <rPh sb="2" eb="3">
      <t>マチ</t>
    </rPh>
    <phoneticPr fontId="4"/>
  </si>
  <si>
    <t>佐用町</t>
    <rPh sb="0" eb="2">
      <t>サヨウ</t>
    </rPh>
    <rPh sb="2" eb="3">
      <t>マチ</t>
    </rPh>
    <phoneticPr fontId="4"/>
  </si>
  <si>
    <t>但馬</t>
    <rPh sb="0" eb="2">
      <t>タジマ</t>
    </rPh>
    <phoneticPr fontId="4"/>
  </si>
  <si>
    <t>豊岡市</t>
    <rPh sb="0" eb="2">
      <t>トヨオカ</t>
    </rPh>
    <rPh sb="2" eb="3">
      <t>シ</t>
    </rPh>
    <phoneticPr fontId="4"/>
  </si>
  <si>
    <t>養父市</t>
    <rPh sb="0" eb="2">
      <t>ヤブ</t>
    </rPh>
    <rPh sb="2" eb="3">
      <t>シ</t>
    </rPh>
    <phoneticPr fontId="4"/>
  </si>
  <si>
    <t>朝来市</t>
    <rPh sb="0" eb="2">
      <t>アサゴ</t>
    </rPh>
    <rPh sb="2" eb="3">
      <t>シ</t>
    </rPh>
    <phoneticPr fontId="4"/>
  </si>
  <si>
    <t>香美町</t>
    <rPh sb="0" eb="2">
      <t>カミ</t>
    </rPh>
    <rPh sb="2" eb="3">
      <t>マチ</t>
    </rPh>
    <phoneticPr fontId="4"/>
  </si>
  <si>
    <t>新温泉町</t>
    <rPh sb="0" eb="3">
      <t>シンオンセン</t>
    </rPh>
    <rPh sb="3" eb="4">
      <t>マチ</t>
    </rPh>
    <phoneticPr fontId="4"/>
  </si>
  <si>
    <t>丹波</t>
    <rPh sb="0" eb="2">
      <t>タンバ</t>
    </rPh>
    <phoneticPr fontId="4"/>
  </si>
  <si>
    <t>篠山市</t>
    <rPh sb="0" eb="2">
      <t>ササヤマ</t>
    </rPh>
    <rPh sb="2" eb="3">
      <t>シ</t>
    </rPh>
    <phoneticPr fontId="4"/>
  </si>
  <si>
    <t>丹波市</t>
    <rPh sb="0" eb="2">
      <t>タンバ</t>
    </rPh>
    <rPh sb="2" eb="3">
      <t>シ</t>
    </rPh>
    <phoneticPr fontId="4"/>
  </si>
  <si>
    <t>淡路</t>
    <rPh sb="0" eb="2">
      <t>アワジ</t>
    </rPh>
    <phoneticPr fontId="4"/>
  </si>
  <si>
    <t>洲本市</t>
    <rPh sb="0" eb="2">
      <t>スモト</t>
    </rPh>
    <rPh sb="2" eb="3">
      <t>シ</t>
    </rPh>
    <phoneticPr fontId="4"/>
  </si>
  <si>
    <t>南あわじ市</t>
    <rPh sb="0" eb="1">
      <t>ミナミ</t>
    </rPh>
    <rPh sb="4" eb="5">
      <t>シ</t>
    </rPh>
    <phoneticPr fontId="4"/>
  </si>
  <si>
    <t>淡路市</t>
    <rPh sb="0" eb="2">
      <t>アワジ</t>
    </rPh>
    <rPh sb="2" eb="3">
      <t>シ</t>
    </rPh>
    <phoneticPr fontId="4"/>
  </si>
  <si>
    <t>合計</t>
    <rPh sb="0" eb="2">
      <t>ゴウケイ</t>
    </rPh>
    <phoneticPr fontId="4"/>
  </si>
  <si>
    <t>（資料）兵庫県「観光客動態調査」資料</t>
    <rPh sb="1" eb="3">
      <t>シリョウ</t>
    </rPh>
    <rPh sb="4" eb="7">
      <t>ヒョウゴケン</t>
    </rPh>
    <rPh sb="8" eb="11">
      <t>カンコウキャク</t>
    </rPh>
    <rPh sb="11" eb="13">
      <t>ドウタイ</t>
    </rPh>
    <rPh sb="13" eb="15">
      <t>チョウサ</t>
    </rPh>
    <rPh sb="16" eb="18">
      <t>シリョウ</t>
    </rPh>
    <phoneticPr fontId="1"/>
  </si>
  <si>
    <t xml:space="preserve"> </t>
    <phoneticPr fontId="4"/>
  </si>
  <si>
    <t>項目</t>
    <rPh sb="0" eb="2">
      <t>コウモク</t>
    </rPh>
    <phoneticPr fontId="1"/>
  </si>
  <si>
    <t>神戸市</t>
    <rPh sb="0" eb="3">
      <t>コウベシ</t>
    </rPh>
    <phoneticPr fontId="1"/>
  </si>
  <si>
    <t>阪神南地域</t>
    <rPh sb="0" eb="2">
      <t>ハンシン</t>
    </rPh>
    <rPh sb="2" eb="3">
      <t>ミナミ</t>
    </rPh>
    <rPh sb="3" eb="5">
      <t>チイキ</t>
    </rPh>
    <phoneticPr fontId="1"/>
  </si>
  <si>
    <t>阪神北地域</t>
    <rPh sb="0" eb="2">
      <t>ハンシン</t>
    </rPh>
    <rPh sb="2" eb="3">
      <t>キタ</t>
    </rPh>
    <rPh sb="3" eb="5">
      <t>チイキ</t>
    </rPh>
    <phoneticPr fontId="1"/>
  </si>
  <si>
    <t>東播磨地域</t>
    <rPh sb="0" eb="1">
      <t>ヒガシ</t>
    </rPh>
    <rPh sb="1" eb="3">
      <t>ハリマ</t>
    </rPh>
    <rPh sb="3" eb="5">
      <t>チイキ</t>
    </rPh>
    <phoneticPr fontId="1"/>
  </si>
  <si>
    <t>北播磨地域</t>
    <rPh sb="0" eb="1">
      <t>キタ</t>
    </rPh>
    <rPh sb="1" eb="3">
      <t>ハリマ</t>
    </rPh>
    <rPh sb="3" eb="5">
      <t>チイキ</t>
    </rPh>
    <phoneticPr fontId="1"/>
  </si>
  <si>
    <t>中播磨地域</t>
    <rPh sb="0" eb="1">
      <t>ナカ</t>
    </rPh>
    <rPh sb="1" eb="3">
      <t>ハリマ</t>
    </rPh>
    <rPh sb="3" eb="5">
      <t>チイキ</t>
    </rPh>
    <phoneticPr fontId="1"/>
  </si>
  <si>
    <t>西播磨地域</t>
    <rPh sb="0" eb="1">
      <t>ニシ</t>
    </rPh>
    <rPh sb="1" eb="3">
      <t>ハリマ</t>
    </rPh>
    <rPh sb="3" eb="5">
      <t>チイキ</t>
    </rPh>
    <phoneticPr fontId="1"/>
  </si>
  <si>
    <t>但馬地域</t>
    <rPh sb="0" eb="2">
      <t>タジマ</t>
    </rPh>
    <rPh sb="2" eb="4">
      <t>チイキ</t>
    </rPh>
    <phoneticPr fontId="1"/>
  </si>
  <si>
    <t>丹波地域</t>
    <rPh sb="0" eb="2">
      <t>タンバ</t>
    </rPh>
    <rPh sb="2" eb="4">
      <t>チイキ</t>
    </rPh>
    <phoneticPr fontId="1"/>
  </si>
  <si>
    <t>淡路地域</t>
    <rPh sb="0" eb="2">
      <t>アワジ</t>
    </rPh>
    <rPh sb="2" eb="4">
      <t>チイキ</t>
    </rPh>
    <phoneticPr fontId="1"/>
  </si>
  <si>
    <t>合計</t>
    <rPh sb="0" eb="2">
      <t>ゴウケイ</t>
    </rPh>
    <phoneticPr fontId="1"/>
  </si>
  <si>
    <t>就業者総数</t>
    <rPh sb="0" eb="3">
      <t>シュウギョウシャ</t>
    </rPh>
    <rPh sb="3" eb="5">
      <t>ソウスウ</t>
    </rPh>
    <phoneticPr fontId="4"/>
  </si>
  <si>
    <t xml:space="preserve"> </t>
    <phoneticPr fontId="4"/>
  </si>
  <si>
    <t>（単位：人）</t>
    <rPh sb="1" eb="3">
      <t>タンイ</t>
    </rPh>
    <rPh sb="4" eb="5">
      <t>ニン</t>
    </rPh>
    <phoneticPr fontId="4"/>
  </si>
  <si>
    <t>就業地ベース</t>
    <rPh sb="0" eb="2">
      <t>シュウギョウ</t>
    </rPh>
    <rPh sb="2" eb="3">
      <t>チ</t>
    </rPh>
    <phoneticPr fontId="4"/>
  </si>
  <si>
    <t>平成13年度</t>
    <rPh sb="0" eb="2">
      <t>ヘイセイ</t>
    </rPh>
    <rPh sb="4" eb="6">
      <t>ネンド</t>
    </rPh>
    <phoneticPr fontId="4"/>
  </si>
  <si>
    <t>平成14年度</t>
    <rPh sb="0" eb="2">
      <t>ヘイセイ</t>
    </rPh>
    <rPh sb="4" eb="6">
      <t>ネンド</t>
    </rPh>
    <phoneticPr fontId="4"/>
  </si>
  <si>
    <t>平成15年度</t>
    <rPh sb="0" eb="2">
      <t>ヘイセイ</t>
    </rPh>
    <rPh sb="4" eb="6">
      <t>ネンド</t>
    </rPh>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</si>
  <si>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</si>
  <si>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</si>
  <si>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</si>
  <si>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</si>
  <si>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</si>
  <si>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</si>
  <si>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t>
  </si>
  <si>
    <t>県計</t>
  </si>
  <si>
    <t>阪神南地域</t>
    <rPh sb="0" eb="2">
      <t>ハンシン</t>
    </rPh>
    <rPh sb="2" eb="3">
      <t>ミナミ</t>
    </rPh>
    <rPh sb="3" eb="5">
      <t>チイキ</t>
    </rPh>
    <phoneticPr fontId="4"/>
  </si>
  <si>
    <t>阪神北地域</t>
    <rPh sb="0" eb="2">
      <t>ハンシン</t>
    </rPh>
    <rPh sb="2" eb="3">
      <t>キタ</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</si>
  <si>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</si>
  <si>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</si>
  <si>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</si>
  <si>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阪神南地域</t>
    <rPh sb="2" eb="3">
      <t>ミナミ</t>
    </rPh>
    <phoneticPr fontId="4"/>
  </si>
  <si>
    <t>※</t>
    <phoneticPr fontId="4"/>
  </si>
  <si>
    <t>西脇市</t>
  </si>
  <si>
    <t>三木市</t>
  </si>
  <si>
    <t>多可町</t>
    <rPh sb="0" eb="2">
      <t>タカ</t>
    </rPh>
    <rPh sb="2" eb="3">
      <t>チョウ</t>
    </rPh>
    <phoneticPr fontId="4"/>
  </si>
  <si>
    <t>中播磨地域</t>
    <rPh sb="0" eb="1">
      <t>ナカ</t>
    </rPh>
    <phoneticPr fontId="4"/>
  </si>
  <si>
    <t>姫路市</t>
    <rPh sb="0" eb="3">
      <t>ヒメジシ</t>
    </rPh>
    <phoneticPr fontId="4"/>
  </si>
  <si>
    <t>神河町</t>
    <rPh sb="0" eb="1">
      <t>カミ</t>
    </rPh>
    <rPh sb="1" eb="2">
      <t>カワ</t>
    </rPh>
    <rPh sb="2" eb="3">
      <t>チョウ</t>
    </rPh>
    <phoneticPr fontId="4"/>
  </si>
  <si>
    <t>佐用町</t>
  </si>
  <si>
    <t>豊岡市</t>
  </si>
  <si>
    <t>養父市</t>
    <rPh sb="2" eb="3">
      <t>シ</t>
    </rPh>
    <phoneticPr fontId="4"/>
  </si>
  <si>
    <t>香美町</t>
    <rPh sb="0" eb="2">
      <t>カミ</t>
    </rPh>
    <rPh sb="2" eb="3">
      <t>チョウ</t>
    </rPh>
    <phoneticPr fontId="4"/>
  </si>
  <si>
    <t>新温泉町</t>
    <rPh sb="0" eb="1">
      <t>シン</t>
    </rPh>
    <rPh sb="1" eb="3">
      <t>オンセン</t>
    </rPh>
    <rPh sb="3" eb="4">
      <t>チョウ</t>
    </rPh>
    <phoneticPr fontId="4"/>
  </si>
  <si>
    <t>洲本市</t>
  </si>
  <si>
    <t>兵庫県内観光消費額</t>
    <rPh sb="0" eb="2">
      <t>ヒョウゴ</t>
    </rPh>
    <rPh sb="2" eb="4">
      <t>ケンナイ</t>
    </rPh>
    <rPh sb="4" eb="6">
      <t>カンコウ</t>
    </rPh>
    <rPh sb="6" eb="9">
      <t>ショウヒガク</t>
    </rPh>
    <phoneticPr fontId="4"/>
  </si>
  <si>
    <t>(単位：百万円）</t>
    <rPh sb="1" eb="3">
      <t>タンイ</t>
    </rPh>
    <rPh sb="4" eb="5">
      <t>ヒャク</t>
    </rPh>
    <rPh sb="5" eb="7">
      <t>マンエン</t>
    </rPh>
    <phoneticPr fontId="4"/>
  </si>
  <si>
    <t>旧基準</t>
    <rPh sb="0" eb="1">
      <t>キュウ</t>
    </rPh>
    <rPh sb="1" eb="3">
      <t>キジュン</t>
    </rPh>
    <phoneticPr fontId="4"/>
  </si>
  <si>
    <t>新基準</t>
    <rPh sb="0" eb="1">
      <t>シン</t>
    </rPh>
    <rPh sb="1" eb="3">
      <t>キジュン</t>
    </rPh>
    <phoneticPr fontId="4"/>
  </si>
  <si>
    <t>　</t>
    <phoneticPr fontId="4"/>
  </si>
  <si>
    <t>平成2年度</t>
    <rPh sb="0" eb="2">
      <t>ヘイセイ</t>
    </rPh>
    <rPh sb="3" eb="5">
      <t>ネンド</t>
    </rPh>
    <phoneticPr fontId="4"/>
  </si>
  <si>
    <t>平成3年度</t>
    <rPh sb="0" eb="2">
      <t>ヘイセイ</t>
    </rPh>
    <rPh sb="3" eb="5">
      <t>ネンド</t>
    </rPh>
    <phoneticPr fontId="4"/>
  </si>
  <si>
    <t>平成4年度</t>
    <rPh sb="0" eb="2">
      <t>ヘイセイ</t>
    </rPh>
    <rPh sb="3" eb="5">
      <t>ネンド</t>
    </rPh>
    <phoneticPr fontId="4"/>
  </si>
  <si>
    <t>平成5年度</t>
    <rPh sb="0" eb="2">
      <t>ヘイセイ</t>
    </rPh>
    <rPh sb="3" eb="5">
      <t>ネンド</t>
    </rPh>
    <phoneticPr fontId="4"/>
  </si>
  <si>
    <t>平成6年度</t>
    <rPh sb="0" eb="2">
      <t>ヘイセイ</t>
    </rPh>
    <rPh sb="3" eb="5">
      <t>ネンド</t>
    </rPh>
    <phoneticPr fontId="4"/>
  </si>
  <si>
    <t>平成7年度</t>
    <rPh sb="0" eb="2">
      <t>ヘイセイ</t>
    </rPh>
    <rPh sb="3" eb="5">
      <t>ネンド</t>
    </rPh>
    <phoneticPr fontId="4"/>
  </si>
  <si>
    <t>平成8年度</t>
    <rPh sb="0" eb="2">
      <t>ヘイセイ</t>
    </rPh>
    <rPh sb="3" eb="5">
      <t>ネンド</t>
    </rPh>
    <phoneticPr fontId="4"/>
  </si>
  <si>
    <t>平成9年度</t>
    <rPh sb="0" eb="2">
      <t>ヘイセイ</t>
    </rPh>
    <rPh sb="3" eb="5">
      <t>ネンド</t>
    </rPh>
    <phoneticPr fontId="4"/>
  </si>
  <si>
    <t>平成10年度</t>
    <rPh sb="0" eb="2">
      <t>ヘイセイ</t>
    </rPh>
    <rPh sb="4" eb="6">
      <t>ネンド</t>
    </rPh>
    <phoneticPr fontId="4"/>
  </si>
  <si>
    <t>平成11年度</t>
    <rPh sb="0" eb="2">
      <t>ヘイセイ</t>
    </rPh>
    <rPh sb="4" eb="6">
      <t>ネンド</t>
    </rPh>
    <phoneticPr fontId="4"/>
  </si>
  <si>
    <t>平成12年度</t>
    <rPh sb="0" eb="2">
      <t>ヘイセイ</t>
    </rPh>
    <rPh sb="4" eb="6">
      <t>ネンド</t>
    </rPh>
    <phoneticPr fontId="4"/>
  </si>
  <si>
    <t>平成22年度2</t>
    <rPh sb="0" eb="2">
      <t>ヘイセイ</t>
    </rPh>
    <rPh sb="4" eb="6">
      <t>ネンド</t>
    </rPh>
    <phoneticPr fontId="4"/>
  </si>
  <si>
    <t>平成23年度</t>
    <rPh sb="0" eb="2">
      <t>ヘイセイ</t>
    </rPh>
    <rPh sb="4" eb="5">
      <t>ネン</t>
    </rPh>
    <rPh sb="5" eb="6">
      <t>ド</t>
    </rPh>
    <phoneticPr fontId="4"/>
  </si>
  <si>
    <t>平成24年度</t>
    <rPh sb="0" eb="2">
      <t>ヘイセイ</t>
    </rPh>
    <rPh sb="4" eb="5">
      <t>ネン</t>
    </rPh>
    <rPh sb="5" eb="6">
      <t>ド</t>
    </rPh>
    <phoneticPr fontId="4"/>
  </si>
  <si>
    <t>平成25年度</t>
    <rPh sb="0" eb="2">
      <t>ヘイセイ</t>
    </rPh>
    <rPh sb="4" eb="5">
      <t>ネン</t>
    </rPh>
    <rPh sb="5" eb="6">
      <t>ド</t>
    </rPh>
    <phoneticPr fontId="4"/>
  </si>
  <si>
    <t>平成26年度</t>
    <rPh sb="0" eb="2">
      <t>ヘイセイ</t>
    </rPh>
    <rPh sb="4" eb="5">
      <t>ネン</t>
    </rPh>
    <rPh sb="5" eb="6">
      <t>ド</t>
    </rPh>
    <phoneticPr fontId="4"/>
  </si>
  <si>
    <t>平成27年度</t>
    <rPh sb="0" eb="2">
      <t>ヘイセイ</t>
    </rPh>
    <rPh sb="4" eb="5">
      <t>ネン</t>
    </rPh>
    <rPh sb="5" eb="6">
      <t>ド</t>
    </rPh>
    <phoneticPr fontId="4"/>
  </si>
  <si>
    <t>平成28年度</t>
    <rPh sb="0" eb="2">
      <t>ヘイセイ</t>
    </rPh>
    <rPh sb="4" eb="5">
      <t>ネン</t>
    </rPh>
    <rPh sb="5" eb="6">
      <t>ド</t>
    </rPh>
    <phoneticPr fontId="4"/>
  </si>
  <si>
    <t>平成29年度</t>
    <rPh sb="0" eb="2">
      <t>ヘイセイ</t>
    </rPh>
    <rPh sb="4" eb="5">
      <t>ネン</t>
    </rPh>
    <rPh sb="5" eb="6">
      <t>ド</t>
    </rPh>
    <phoneticPr fontId="4"/>
  </si>
  <si>
    <t>リンク係数</t>
    <rPh sb="3" eb="5">
      <t>ケイスウ</t>
    </rPh>
    <phoneticPr fontId="4"/>
  </si>
  <si>
    <t>旧基準換算</t>
    <rPh sb="0" eb="1">
      <t>キュウ</t>
    </rPh>
    <rPh sb="1" eb="3">
      <t>キジュン</t>
    </rPh>
    <rPh sb="3" eb="5">
      <t>カンサン</t>
    </rPh>
    <phoneticPr fontId="4"/>
  </si>
  <si>
    <t>年度</t>
    <rPh sb="0" eb="2">
      <t>ネンド</t>
    </rPh>
    <phoneticPr fontId="4"/>
  </si>
  <si>
    <t>1990年度</t>
    <rPh sb="4" eb="6">
      <t>ネンド</t>
    </rPh>
    <phoneticPr fontId="4"/>
  </si>
  <si>
    <t>1991年度</t>
    <rPh sb="4" eb="6">
      <t>ネンド</t>
    </rPh>
    <phoneticPr fontId="4"/>
  </si>
  <si>
    <t>1992年度</t>
    <rPh sb="4" eb="6">
      <t>ネンド</t>
    </rPh>
    <phoneticPr fontId="4"/>
  </si>
  <si>
    <t>1993年度</t>
    <rPh sb="4" eb="6">
      <t>ネンド</t>
    </rPh>
    <phoneticPr fontId="4"/>
  </si>
  <si>
    <t>1994年度</t>
    <rPh sb="4" eb="6">
      <t>ネンド</t>
    </rPh>
    <phoneticPr fontId="4"/>
  </si>
  <si>
    <t>1995年度</t>
    <rPh sb="4" eb="6">
      <t>ネンド</t>
    </rPh>
    <phoneticPr fontId="4"/>
  </si>
  <si>
    <t>1996年度</t>
    <rPh sb="4" eb="6">
      <t>ネンド</t>
    </rPh>
    <phoneticPr fontId="4"/>
  </si>
  <si>
    <t>1997年度</t>
    <rPh sb="4" eb="6">
      <t>ネンド</t>
    </rPh>
    <phoneticPr fontId="4"/>
  </si>
  <si>
    <t>1998年度</t>
    <rPh sb="4" eb="6">
      <t>ネンド</t>
    </rPh>
    <phoneticPr fontId="4"/>
  </si>
  <si>
    <t>1999年度</t>
    <rPh sb="4" eb="6">
      <t>ネンド</t>
    </rPh>
    <phoneticPr fontId="4"/>
  </si>
  <si>
    <t>2000年度</t>
    <rPh sb="4" eb="6">
      <t>ネンド</t>
    </rPh>
    <phoneticPr fontId="4"/>
  </si>
  <si>
    <t>2001年度</t>
    <rPh sb="4" eb="6">
      <t>ネンド</t>
    </rPh>
    <phoneticPr fontId="4"/>
  </si>
  <si>
    <t>2002年度</t>
    <rPh sb="4" eb="6">
      <t>ネンド</t>
    </rPh>
    <phoneticPr fontId="4"/>
  </si>
  <si>
    <t>2003年度</t>
    <rPh sb="4" eb="6">
      <t>ネンド</t>
    </rPh>
    <phoneticPr fontId="4"/>
  </si>
  <si>
    <t>2004年度</t>
    <rPh sb="4" eb="6">
      <t>ネンド</t>
    </rPh>
    <phoneticPr fontId="4"/>
  </si>
  <si>
    <t>2005年度</t>
    <rPh sb="4" eb="6">
      <t>ネンド</t>
    </rPh>
    <phoneticPr fontId="4"/>
  </si>
  <si>
    <t>2006年度</t>
    <rPh sb="4" eb="6">
      <t>ネンド</t>
    </rPh>
    <phoneticPr fontId="4"/>
  </si>
  <si>
    <t>2007年度</t>
    <rPh sb="4" eb="6">
      <t>ネンド</t>
    </rPh>
    <phoneticPr fontId="4"/>
  </si>
  <si>
    <t>2008年度</t>
    <rPh sb="4" eb="6">
      <t>ネンド</t>
    </rPh>
    <phoneticPr fontId="4"/>
  </si>
  <si>
    <t>2009年度</t>
    <rPh sb="4" eb="6">
      <t>ネンド</t>
    </rPh>
    <phoneticPr fontId="4"/>
  </si>
  <si>
    <t>2010年度</t>
    <rPh sb="4" eb="6">
      <t>ネンド</t>
    </rPh>
    <phoneticPr fontId="4"/>
  </si>
  <si>
    <t>2010年度2</t>
    <rPh sb="4" eb="6">
      <t>ネンド</t>
    </rPh>
    <phoneticPr fontId="4"/>
  </si>
  <si>
    <t>2011年度</t>
    <rPh sb="4" eb="6">
      <t>ネンド</t>
    </rPh>
    <phoneticPr fontId="4"/>
  </si>
  <si>
    <t>2012年度</t>
    <rPh sb="4" eb="6">
      <t>ネンド</t>
    </rPh>
    <phoneticPr fontId="4"/>
  </si>
  <si>
    <t>2013年度</t>
    <rPh sb="4" eb="6">
      <t>ネンド</t>
    </rPh>
    <phoneticPr fontId="4"/>
  </si>
  <si>
    <t>2014年度</t>
    <rPh sb="4" eb="6">
      <t>ネンド</t>
    </rPh>
    <phoneticPr fontId="4"/>
  </si>
  <si>
    <t>2015年度</t>
    <rPh sb="4" eb="6">
      <t>ネンド</t>
    </rPh>
    <phoneticPr fontId="4"/>
  </si>
  <si>
    <t>2016年度</t>
    <rPh sb="4" eb="6">
      <t>ネンド</t>
    </rPh>
    <phoneticPr fontId="4"/>
  </si>
  <si>
    <t>2017年度</t>
    <rPh sb="4" eb="6">
      <t>ネンド</t>
    </rPh>
    <phoneticPr fontId="4"/>
  </si>
  <si>
    <t>日帰り観光消費額(旧)</t>
    <rPh sb="0" eb="2">
      <t>ヒガエ</t>
    </rPh>
    <rPh sb="3" eb="5">
      <t>カンコウ</t>
    </rPh>
    <rPh sb="5" eb="8">
      <t>ショウヒガク</t>
    </rPh>
    <rPh sb="9" eb="10">
      <t>キュウ</t>
    </rPh>
    <phoneticPr fontId="4"/>
  </si>
  <si>
    <t>入込数で延長</t>
    <rPh sb="0" eb="1">
      <t>イ</t>
    </rPh>
    <rPh sb="1" eb="2">
      <t>コ</t>
    </rPh>
    <rPh sb="2" eb="3">
      <t>スウ</t>
    </rPh>
    <rPh sb="4" eb="6">
      <t>エンチョウ</t>
    </rPh>
    <phoneticPr fontId="4"/>
  </si>
  <si>
    <t>宿泊客観光消費額(旧)</t>
    <rPh sb="0" eb="3">
      <t>シュクハクキャク</t>
    </rPh>
    <rPh sb="3" eb="5">
      <t>カンコウ</t>
    </rPh>
    <rPh sb="5" eb="8">
      <t>ショウヒガク</t>
    </rPh>
    <rPh sb="9" eb="10">
      <t>キュウ</t>
    </rPh>
    <phoneticPr fontId="4"/>
  </si>
  <si>
    <t>観光消費額(旧）</t>
    <rPh sb="0" eb="2">
      <t>カンコウ</t>
    </rPh>
    <rPh sb="2" eb="5">
      <t>ショウヒガク</t>
    </rPh>
    <rPh sb="6" eb="7">
      <t>キュウ</t>
    </rPh>
    <phoneticPr fontId="4"/>
  </si>
  <si>
    <t>日帰り客</t>
    <rPh sb="0" eb="2">
      <t>ヒガエ</t>
    </rPh>
    <rPh sb="3" eb="4">
      <t>キャク</t>
    </rPh>
    <phoneticPr fontId="4"/>
  </si>
  <si>
    <t>宿泊客</t>
    <rPh sb="0" eb="2">
      <t>シュクハク</t>
    </rPh>
    <rPh sb="2" eb="3">
      <t>キャク</t>
    </rPh>
    <phoneticPr fontId="4"/>
  </si>
  <si>
    <t>総入込数</t>
    <rPh sb="0" eb="1">
      <t>ソウ</t>
    </rPh>
    <rPh sb="1" eb="3">
      <t>イリコミ</t>
    </rPh>
    <rPh sb="3" eb="4">
      <t>スウ</t>
    </rPh>
    <phoneticPr fontId="4"/>
  </si>
  <si>
    <t>補正日帰り客数</t>
    <rPh sb="0" eb="2">
      <t>ホセイ</t>
    </rPh>
    <rPh sb="2" eb="4">
      <t>ヒガエ</t>
    </rPh>
    <rPh sb="5" eb="7">
      <t>キャクスウ</t>
    </rPh>
    <phoneticPr fontId="4"/>
  </si>
  <si>
    <t xml:space="preserve">   うち域内客</t>
    <rPh sb="5" eb="7">
      <t>イキナイ</t>
    </rPh>
    <rPh sb="7" eb="8">
      <t>キャク</t>
    </rPh>
    <phoneticPr fontId="4"/>
  </si>
  <si>
    <t>　 うち域外客</t>
    <rPh sb="4" eb="6">
      <t>イキガイ</t>
    </rPh>
    <rPh sb="6" eb="7">
      <t>キャク</t>
    </rPh>
    <phoneticPr fontId="4"/>
  </si>
  <si>
    <t>補正宿泊客数</t>
    <rPh sb="0" eb="2">
      <t>ホセイ</t>
    </rPh>
    <rPh sb="2" eb="4">
      <t>シュクハク</t>
    </rPh>
    <rPh sb="4" eb="6">
      <t>キャクスウ</t>
    </rPh>
    <phoneticPr fontId="4"/>
  </si>
  <si>
    <t>県外・県内客別</t>
    <rPh sb="0" eb="2">
      <t>ケンガイ</t>
    </rPh>
    <rPh sb="3" eb="5">
      <t>ケンナイ</t>
    </rPh>
    <rPh sb="5" eb="6">
      <t>キャク</t>
    </rPh>
    <rPh sb="6" eb="7">
      <t>ベツ</t>
    </rPh>
    <phoneticPr fontId="4"/>
  </si>
  <si>
    <t>2002年度</t>
    <rPh sb="4" eb="5">
      <t>ネン</t>
    </rPh>
    <rPh sb="5" eb="6">
      <t>ド</t>
    </rPh>
    <phoneticPr fontId="4"/>
  </si>
  <si>
    <t>県内客</t>
    <rPh sb="0" eb="2">
      <t>ケンナイ</t>
    </rPh>
    <rPh sb="2" eb="3">
      <t>キャク</t>
    </rPh>
    <phoneticPr fontId="4"/>
  </si>
  <si>
    <t xml:space="preserve"> うち域内客</t>
    <rPh sb="3" eb="5">
      <t>イキナイ</t>
    </rPh>
    <rPh sb="5" eb="6">
      <t>キャク</t>
    </rPh>
    <phoneticPr fontId="4"/>
  </si>
  <si>
    <t xml:space="preserve"> うち域外客</t>
    <rPh sb="3" eb="4">
      <t>イキ</t>
    </rPh>
    <rPh sb="4" eb="5">
      <t>ソト</t>
    </rPh>
    <rPh sb="5" eb="6">
      <t>キャク</t>
    </rPh>
    <phoneticPr fontId="4"/>
  </si>
  <si>
    <t>県外客</t>
    <rPh sb="0" eb="2">
      <t>ケンガイ</t>
    </rPh>
    <rPh sb="2" eb="3">
      <t>キャク</t>
    </rPh>
    <phoneticPr fontId="4"/>
  </si>
  <si>
    <t>総入込数</t>
    <rPh sb="0" eb="1">
      <t>ソウ</t>
    </rPh>
    <rPh sb="1" eb="2">
      <t>イ</t>
    </rPh>
    <rPh sb="2" eb="3">
      <t>コ</t>
    </rPh>
    <rPh sb="3" eb="4">
      <t>スウ</t>
    </rPh>
    <phoneticPr fontId="4"/>
  </si>
  <si>
    <t>1人当たり平均訪問地点数</t>
    <rPh sb="1" eb="2">
      <t>ニン</t>
    </rPh>
    <rPh sb="2" eb="3">
      <t>ア</t>
    </rPh>
    <rPh sb="5" eb="7">
      <t>ヘイキン</t>
    </rPh>
    <rPh sb="7" eb="9">
      <t>ホウモン</t>
    </rPh>
    <rPh sb="9" eb="11">
      <t>チテン</t>
    </rPh>
    <rPh sb="11" eb="12">
      <t>スウ</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</si>
  <si>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</si>
  <si>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</si>
  <si>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</si>
  <si>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１人当たり訪問場所</t>
    <rPh sb="1" eb="2">
      <t>ニン</t>
    </rPh>
    <rPh sb="2" eb="3">
      <t>ア</t>
    </rPh>
    <rPh sb="5" eb="7">
      <t>ホウモン</t>
    </rPh>
    <rPh sb="7" eb="9">
      <t>バショ</t>
    </rPh>
    <phoneticPr fontId="4"/>
  </si>
  <si>
    <t>全国値</t>
    <rPh sb="0" eb="2">
      <t>ゼンコク</t>
    </rPh>
    <rPh sb="2" eb="3">
      <t>アタイ</t>
    </rPh>
    <phoneticPr fontId="4"/>
  </si>
  <si>
    <t>最新値固定</t>
    <rPh sb="0" eb="2">
      <t>サイシン</t>
    </rPh>
    <rPh sb="2" eb="3">
      <t>アタイ</t>
    </rPh>
    <rPh sb="3" eb="5">
      <t>コテイ</t>
    </rPh>
    <phoneticPr fontId="4"/>
  </si>
  <si>
    <t>第1四半期</t>
    <phoneticPr fontId="4"/>
  </si>
  <si>
    <t>交通費</t>
    <rPh sb="0" eb="3">
      <t>コウツウヒ</t>
    </rPh>
    <phoneticPr fontId="4"/>
  </si>
  <si>
    <t>第2四半期</t>
    <rPh sb="0" eb="1">
      <t>ダイ</t>
    </rPh>
    <rPh sb="2" eb="5">
      <t>シハンキ</t>
    </rPh>
    <phoneticPr fontId="4"/>
  </si>
  <si>
    <t>　単価</t>
    <rPh sb="1" eb="3">
      <t>タンカ</t>
    </rPh>
    <phoneticPr fontId="4"/>
  </si>
  <si>
    <t>日帰り・宿泊共通</t>
    <rPh sb="0" eb="2">
      <t>ヒガエ</t>
    </rPh>
    <rPh sb="4" eb="6">
      <t>シュクハク</t>
    </rPh>
    <rPh sb="6" eb="8">
      <t>キョウツウ</t>
    </rPh>
    <phoneticPr fontId="4"/>
  </si>
  <si>
    <t>第3四半期</t>
    <rPh sb="0" eb="1">
      <t>ダイ</t>
    </rPh>
    <rPh sb="2" eb="5">
      <t>シハンキ</t>
    </rPh>
    <phoneticPr fontId="4"/>
  </si>
  <si>
    <t>日帰り交通費</t>
    <rPh sb="0" eb="2">
      <t>ヒガエ</t>
    </rPh>
    <rPh sb="3" eb="6">
      <t>コウツウヒ</t>
    </rPh>
    <phoneticPr fontId="4"/>
  </si>
  <si>
    <t>第4四半期</t>
    <rPh sb="0" eb="1">
      <t>ダイ</t>
    </rPh>
    <rPh sb="2" eb="5">
      <t>シハンキ</t>
    </rPh>
    <phoneticPr fontId="4"/>
  </si>
  <si>
    <t>その他費用</t>
    <rPh sb="2" eb="3">
      <t>タ</t>
    </rPh>
    <rPh sb="3" eb="5">
      <t>ヒヨウ</t>
    </rPh>
    <phoneticPr fontId="4"/>
  </si>
  <si>
    <t>旅行費用（日本観光振興協会）</t>
    <rPh sb="0" eb="2">
      <t>リョコウ</t>
    </rPh>
    <rPh sb="2" eb="4">
      <t>ヒヨウ</t>
    </rPh>
    <rPh sb="5" eb="7">
      <t>ニホン</t>
    </rPh>
    <rPh sb="7" eb="9">
      <t>カンコウ</t>
    </rPh>
    <rPh sb="9" eb="11">
      <t>シンコウ</t>
    </rPh>
    <rPh sb="11" eb="13">
      <t>キョウカイ</t>
    </rPh>
    <phoneticPr fontId="4"/>
  </si>
  <si>
    <t>土産の費用</t>
    <rPh sb="0" eb="2">
      <t>ミヤゲ</t>
    </rPh>
    <rPh sb="3" eb="5">
      <t>ヒヨウ</t>
    </rPh>
    <phoneticPr fontId="4"/>
  </si>
  <si>
    <t>C</t>
    <phoneticPr fontId="4"/>
  </si>
  <si>
    <t>日帰り客消費額(旧）</t>
    <rPh sb="0" eb="2">
      <t>ヒガエ</t>
    </rPh>
    <rPh sb="3" eb="4">
      <t>キャク</t>
    </rPh>
    <rPh sb="4" eb="7">
      <t>ショウヒガク</t>
    </rPh>
    <rPh sb="8" eb="9">
      <t>キュウ</t>
    </rPh>
    <phoneticPr fontId="4"/>
  </si>
  <si>
    <t>１人当たり宿泊日数</t>
    <rPh sb="1" eb="2">
      <t>ニン</t>
    </rPh>
    <rPh sb="2" eb="3">
      <t>ア</t>
    </rPh>
    <rPh sb="5" eb="7">
      <t>シュクハク</t>
    </rPh>
    <rPh sb="7" eb="9">
      <t>ニッスウ</t>
    </rPh>
    <phoneticPr fontId="4"/>
  </si>
  <si>
    <t>D</t>
    <phoneticPr fontId="4"/>
  </si>
  <si>
    <t>延長推計</t>
    <rPh sb="0" eb="2">
      <t>エンチョウ</t>
    </rPh>
    <rPh sb="2" eb="4">
      <t>スイケイ</t>
    </rPh>
    <phoneticPr fontId="4"/>
  </si>
  <si>
    <t>宿泊交通費</t>
    <rPh sb="0" eb="2">
      <t>シュクハク</t>
    </rPh>
    <rPh sb="2" eb="5">
      <t>コウツウヒ</t>
    </rPh>
    <phoneticPr fontId="4"/>
  </si>
  <si>
    <t>宿泊費</t>
    <rPh sb="0" eb="3">
      <t>シュクハクヒ</t>
    </rPh>
    <phoneticPr fontId="4"/>
  </si>
  <si>
    <t>補間</t>
    <rPh sb="0" eb="2">
      <t>ホカン</t>
    </rPh>
    <phoneticPr fontId="4"/>
  </si>
  <si>
    <t>旅館</t>
    <rPh sb="0" eb="2">
      <t>リョカン</t>
    </rPh>
    <phoneticPr fontId="4"/>
  </si>
  <si>
    <t>民宿・ペンション</t>
    <rPh sb="0" eb="2">
      <t>ミンシュク</t>
    </rPh>
    <phoneticPr fontId="4"/>
  </si>
  <si>
    <t>公的宿泊施設</t>
    <rPh sb="0" eb="2">
      <t>コウテキ</t>
    </rPh>
    <rPh sb="2" eb="4">
      <t>シュクハク</t>
    </rPh>
    <rPh sb="4" eb="6">
      <t>シセツ</t>
    </rPh>
    <phoneticPr fontId="4"/>
  </si>
  <si>
    <t>寮・保養所</t>
    <rPh sb="0" eb="1">
      <t>リョウ</t>
    </rPh>
    <rPh sb="2" eb="5">
      <t>ホヨウショ</t>
    </rPh>
    <phoneticPr fontId="4"/>
  </si>
  <si>
    <t>その他</t>
    <rPh sb="2" eb="3">
      <t>タ</t>
    </rPh>
    <phoneticPr fontId="4"/>
  </si>
  <si>
    <t>　宿泊者数</t>
    <rPh sb="1" eb="4">
      <t>シュクハクシャ</t>
    </rPh>
    <rPh sb="4" eb="5">
      <t>カズ</t>
    </rPh>
    <phoneticPr fontId="4"/>
  </si>
  <si>
    <t>計</t>
    <rPh sb="0" eb="1">
      <t>ケイ</t>
    </rPh>
    <phoneticPr fontId="4"/>
  </si>
  <si>
    <t>土産・飲食費その他費用</t>
    <rPh sb="0" eb="2">
      <t>ミヤゲ</t>
    </rPh>
    <rPh sb="3" eb="6">
      <t>インショクヒ</t>
    </rPh>
    <rPh sb="8" eb="9">
      <t>タ</t>
    </rPh>
    <rPh sb="9" eb="11">
      <t>ヒヨウ</t>
    </rPh>
    <phoneticPr fontId="4"/>
  </si>
  <si>
    <t>宿泊客消費額(旧）</t>
    <rPh sb="0" eb="2">
      <t>シュクハク</t>
    </rPh>
    <rPh sb="2" eb="3">
      <t>キャク</t>
    </rPh>
    <rPh sb="3" eb="5">
      <t>ショウヒ</t>
    </rPh>
    <rPh sb="5" eb="6">
      <t>ガク</t>
    </rPh>
    <rPh sb="7" eb="8">
      <t>キュウ</t>
    </rPh>
    <phoneticPr fontId="4"/>
  </si>
  <si>
    <t>神戸市観光消費額</t>
    <rPh sb="0" eb="3">
      <t>コウベシ</t>
    </rPh>
    <rPh sb="3" eb="5">
      <t>カンコウ</t>
    </rPh>
    <rPh sb="5" eb="7">
      <t>ショウヒ</t>
    </rPh>
    <rPh sb="7" eb="8">
      <t>ガク</t>
    </rPh>
    <phoneticPr fontId="4"/>
  </si>
  <si>
    <t>観光消費額計(旧）</t>
    <rPh sb="0" eb="2">
      <t>カンコウ</t>
    </rPh>
    <rPh sb="2" eb="4">
      <t>ショウヒ</t>
    </rPh>
    <rPh sb="4" eb="5">
      <t>ガク</t>
    </rPh>
    <rPh sb="5" eb="6">
      <t>ケイ</t>
    </rPh>
    <rPh sb="7" eb="8">
      <t>キュウ</t>
    </rPh>
    <phoneticPr fontId="4"/>
  </si>
  <si>
    <t>（出所）兵庫県産業労働部観光交流課「兵庫県観光動態調査」</t>
    <rPh sb="1" eb="3">
      <t>シュッショ</t>
    </rPh>
    <rPh sb="4" eb="7">
      <t>ヒョウゴケン</t>
    </rPh>
    <rPh sb="7" eb="9">
      <t>サンギョウ</t>
    </rPh>
    <rPh sb="9" eb="11">
      <t>ロウドウ</t>
    </rPh>
    <rPh sb="11" eb="12">
      <t>ブ</t>
    </rPh>
    <rPh sb="12" eb="14">
      <t>カンコウ</t>
    </rPh>
    <rPh sb="14" eb="16">
      <t>コウリュウ</t>
    </rPh>
    <rPh sb="16" eb="17">
      <t>カ</t>
    </rPh>
    <rPh sb="18" eb="21">
      <t>ヒョウゴケン</t>
    </rPh>
    <rPh sb="21" eb="23">
      <t>カンコウ</t>
    </rPh>
    <rPh sb="23" eb="25">
      <t>ドウタイ</t>
    </rPh>
    <rPh sb="25" eb="27">
      <t>チョウサ</t>
    </rPh>
    <phoneticPr fontId="4"/>
  </si>
  <si>
    <t>（出所）（社）日本観光協会「観光の実態と志向」</t>
    <rPh sb="1" eb="3">
      <t>シュッショ</t>
    </rPh>
    <rPh sb="4" eb="7">
      <t>シャ</t>
    </rPh>
    <rPh sb="7" eb="9">
      <t>ニホン</t>
    </rPh>
    <rPh sb="9" eb="11">
      <t>カンコウ</t>
    </rPh>
    <rPh sb="11" eb="13">
      <t>キョウカイ</t>
    </rPh>
    <rPh sb="14" eb="16">
      <t>カンコウ</t>
    </rPh>
    <rPh sb="17" eb="19">
      <t>ジッタイ</t>
    </rPh>
    <rPh sb="20" eb="22">
      <t>シコウ</t>
    </rPh>
    <phoneticPr fontId="4"/>
  </si>
  <si>
    <t>神戸市補正後</t>
    <rPh sb="0" eb="3">
      <t>コウベシ</t>
    </rPh>
    <rPh sb="3" eb="6">
      <t>ホセイゴ</t>
    </rPh>
    <phoneticPr fontId="4"/>
  </si>
  <si>
    <t>(単位：千人）</t>
    <rPh sb="1" eb="3">
      <t>タンイ</t>
    </rPh>
    <rPh sb="4" eb="6">
      <t>センニン</t>
    </rPh>
    <phoneticPr fontId="4"/>
  </si>
  <si>
    <t>観光客入込客数補正</t>
    <rPh sb="0" eb="2">
      <t>カンコウ</t>
    </rPh>
    <rPh sb="2" eb="3">
      <t>キャク</t>
    </rPh>
    <rPh sb="3" eb="5">
      <t>イリコ</t>
    </rPh>
    <rPh sb="5" eb="7">
      <t>キャクスウ</t>
    </rPh>
    <rPh sb="7" eb="9">
      <t>ホセイ</t>
    </rPh>
    <phoneticPr fontId="4"/>
  </si>
  <si>
    <t>姫路市・淡路市</t>
    <rPh sb="0" eb="3">
      <t>ヒメジシ</t>
    </rPh>
    <rPh sb="4" eb="7">
      <t>アワジシ</t>
    </rPh>
    <phoneticPr fontId="4"/>
  </si>
  <si>
    <t>補正</t>
    <rPh sb="0" eb="2">
      <t>ホセイ</t>
    </rPh>
    <phoneticPr fontId="4"/>
  </si>
  <si>
    <t>日帰り観光消費額(A)</t>
    <rPh sb="0" eb="2">
      <t>ヒガエ</t>
    </rPh>
    <rPh sb="3" eb="5">
      <t>カンコウ</t>
    </rPh>
    <rPh sb="5" eb="8">
      <t>ショウヒガク</t>
    </rPh>
    <phoneticPr fontId="4"/>
  </si>
  <si>
    <t>宿泊客観光消費額(B)</t>
    <rPh sb="0" eb="3">
      <t>シュクハクキャク</t>
    </rPh>
    <rPh sb="3" eb="5">
      <t>カンコウ</t>
    </rPh>
    <rPh sb="5" eb="8">
      <t>ショウヒガク</t>
    </rPh>
    <phoneticPr fontId="4"/>
  </si>
  <si>
    <t>観光消費額(A＋B）</t>
    <rPh sb="0" eb="2">
      <t>カンコウ</t>
    </rPh>
    <rPh sb="2" eb="5">
      <t>ショウヒガク</t>
    </rPh>
    <phoneticPr fontId="4"/>
  </si>
  <si>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</si>
  <si>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</si>
  <si>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</si>
  <si>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平成25年度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</si>
  <si>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</si>
  <si>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</si>
  <si>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</si>
  <si>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</si>
  <si>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(単位：人）</t>
    <rPh sb="1" eb="3">
      <t>タンイ</t>
    </rPh>
    <rPh sb="4" eb="5">
      <t>ニン</t>
    </rPh>
    <phoneticPr fontId="1"/>
  </si>
  <si>
    <t>　</t>
    <phoneticPr fontId="1"/>
  </si>
  <si>
    <t>市町別観光客入込数(1日当たり観光人口）</t>
    <rPh sb="3" eb="6">
      <t>カンコウキャク</t>
    </rPh>
    <rPh sb="11" eb="12">
      <t>ニチ</t>
    </rPh>
    <rPh sb="12" eb="13">
      <t>ア</t>
    </rPh>
    <rPh sb="15" eb="17">
      <t>カンコウ</t>
    </rPh>
    <rPh sb="17" eb="19">
      <t>ジンコウ</t>
    </rPh>
    <phoneticPr fontId="4"/>
  </si>
  <si>
    <t>丹波篠山市</t>
    <rPh sb="0" eb="2">
      <t>タンバ</t>
    </rPh>
    <rPh sb="2" eb="5">
      <t>ササヤマシ</t>
    </rPh>
    <phoneticPr fontId="10"/>
  </si>
  <si>
    <t>昼間人口</t>
    <rPh sb="0" eb="2">
      <t>チュウカン</t>
    </rPh>
    <rPh sb="2" eb="4">
      <t>ジンコウ</t>
    </rPh>
    <phoneticPr fontId="1"/>
  </si>
  <si>
    <t>観光人口(1日当たり）</t>
    <rPh sb="0" eb="2">
      <t>カンコウ</t>
    </rPh>
    <rPh sb="2" eb="4">
      <t>ジンコウ</t>
    </rPh>
    <rPh sb="6" eb="7">
      <t>ニチ</t>
    </rPh>
    <rPh sb="7" eb="8">
      <t>ア</t>
    </rPh>
    <phoneticPr fontId="1"/>
  </si>
  <si>
    <t xml:space="preserve"> </t>
    <phoneticPr fontId="1"/>
  </si>
  <si>
    <t>項目</t>
    <rPh sb="0" eb="2">
      <t>コウモク</t>
    </rPh>
    <phoneticPr fontId="1"/>
  </si>
  <si>
    <t>a</t>
  </si>
  <si>
    <t>姫路市</t>
  </si>
  <si>
    <t>篠山市</t>
  </si>
  <si>
    <t>養父市</t>
  </si>
  <si>
    <t>丹波市</t>
  </si>
  <si>
    <t>南あわじ市</t>
  </si>
  <si>
    <t>朝来市</t>
  </si>
  <si>
    <t>淡路市</t>
  </si>
  <si>
    <t>宍粟市</t>
  </si>
  <si>
    <t>加東市</t>
  </si>
  <si>
    <t>たつの市</t>
  </si>
  <si>
    <t>多可町</t>
  </si>
  <si>
    <t>神河町</t>
  </si>
  <si>
    <t>香美町</t>
  </si>
  <si>
    <t>新温泉町</t>
  </si>
  <si>
    <t>男</t>
  </si>
  <si>
    <t>女</t>
  </si>
  <si>
    <t>域外から通勤通学者</t>
    <rPh sb="0" eb="2">
      <t>イキガイ</t>
    </rPh>
    <rPh sb="4" eb="6">
      <t>ツウキン</t>
    </rPh>
    <rPh sb="6" eb="8">
      <t>ツウガク</t>
    </rPh>
    <rPh sb="8" eb="9">
      <t>シャ</t>
    </rPh>
    <phoneticPr fontId="1"/>
  </si>
  <si>
    <t>県推計人口</t>
    <rPh sb="0" eb="1">
      <t>ケン</t>
    </rPh>
    <rPh sb="1" eb="3">
      <t>スイケイ</t>
    </rPh>
    <rPh sb="3" eb="5">
      <t>ジンコウ</t>
    </rPh>
    <phoneticPr fontId="4"/>
  </si>
  <si>
    <t>国勢調査</t>
    <rPh sb="0" eb="2">
      <t>コクセイ</t>
    </rPh>
    <rPh sb="2" eb="4">
      <t>チョウサ</t>
    </rPh>
    <phoneticPr fontId="4"/>
  </si>
  <si>
    <t>県推計人口</t>
    <rPh sb="0" eb="1">
      <t>ケン</t>
    </rPh>
    <rPh sb="1" eb="3">
      <t>スイケイ</t>
    </rPh>
    <rPh sb="3" eb="5">
      <t>ジンコウ</t>
    </rPh>
    <phoneticPr fontId="1"/>
  </si>
  <si>
    <t>区　分</t>
  </si>
  <si>
    <t>大正9年
(1920)</t>
    <rPh sb="0" eb="2">
      <t>タイショウ</t>
    </rPh>
    <rPh sb="3" eb="4">
      <t>ネン</t>
    </rPh>
    <phoneticPr fontId="27"/>
  </si>
  <si>
    <t>大正14年
(1925)</t>
    <rPh sb="0" eb="2">
      <t>タイショウ</t>
    </rPh>
    <rPh sb="4" eb="5">
      <t>ネン</t>
    </rPh>
    <phoneticPr fontId="27"/>
  </si>
  <si>
    <t>昭和5年
(1930)</t>
    <rPh sb="0" eb="2">
      <t>ショウワ</t>
    </rPh>
    <rPh sb="3" eb="4">
      <t>ネン</t>
    </rPh>
    <phoneticPr fontId="27"/>
  </si>
  <si>
    <t>昭和10年
(1935)</t>
    <rPh sb="0" eb="2">
      <t>ショウワ</t>
    </rPh>
    <rPh sb="4" eb="5">
      <t>ネン</t>
    </rPh>
    <phoneticPr fontId="27"/>
  </si>
  <si>
    <t>昭和15年
(1940)</t>
    <rPh sb="0" eb="2">
      <t>ショウワ</t>
    </rPh>
    <rPh sb="4" eb="5">
      <t>ネン</t>
    </rPh>
    <phoneticPr fontId="27"/>
  </si>
  <si>
    <t>昭和22年
(1947)</t>
    <rPh sb="0" eb="2">
      <t>ショウワ</t>
    </rPh>
    <rPh sb="4" eb="5">
      <t>ネン</t>
    </rPh>
    <phoneticPr fontId="4"/>
  </si>
  <si>
    <t>昭和25年
(1950)</t>
    <rPh sb="0" eb="2">
      <t>ショウワ</t>
    </rPh>
    <rPh sb="4" eb="5">
      <t>ネン</t>
    </rPh>
    <phoneticPr fontId="27"/>
  </si>
  <si>
    <t>昭和30年
(1955)</t>
    <rPh sb="0" eb="2">
      <t>ショウワ</t>
    </rPh>
    <rPh sb="4" eb="5">
      <t>ネン</t>
    </rPh>
    <phoneticPr fontId="27"/>
  </si>
  <si>
    <t>昭和35年
(1960)</t>
    <rPh sb="0" eb="2">
      <t>ショウワ</t>
    </rPh>
    <rPh sb="4" eb="5">
      <t>ネン</t>
    </rPh>
    <phoneticPr fontId="27"/>
  </si>
  <si>
    <t>昭和40年
(1965)</t>
    <rPh sb="0" eb="2">
      <t>ショウワ</t>
    </rPh>
    <rPh sb="4" eb="5">
      <t>ネン</t>
    </rPh>
    <phoneticPr fontId="27"/>
  </si>
  <si>
    <t>昭和45年
(1970)</t>
    <rPh sb="0" eb="2">
      <t>ショウワ</t>
    </rPh>
    <rPh sb="4" eb="5">
      <t>ネン</t>
    </rPh>
    <phoneticPr fontId="27"/>
  </si>
  <si>
    <t>昭和50年
(1975)</t>
    <rPh sb="0" eb="2">
      <t>ショウワ</t>
    </rPh>
    <rPh sb="4" eb="5">
      <t>ネン</t>
    </rPh>
    <phoneticPr fontId="27"/>
  </si>
  <si>
    <t>昭和55年
(1980)</t>
    <rPh sb="4" eb="5">
      <t>ネン</t>
    </rPh>
    <phoneticPr fontId="27"/>
  </si>
  <si>
    <t>昭和60年
(1985)</t>
    <rPh sb="4" eb="5">
      <t>ネン</t>
    </rPh>
    <phoneticPr fontId="27"/>
  </si>
  <si>
    <t>平成2年
(1990)</t>
    <rPh sb="3" eb="4">
      <t>ネン</t>
    </rPh>
    <phoneticPr fontId="27"/>
  </si>
  <si>
    <t>平成7年
(1995)</t>
    <rPh sb="3" eb="4">
      <t>ネン</t>
    </rPh>
    <phoneticPr fontId="27"/>
  </si>
  <si>
    <t>平成12年
(2000)</t>
    <rPh sb="4" eb="5">
      <t>ネン</t>
    </rPh>
    <phoneticPr fontId="27"/>
  </si>
  <si>
    <t>平成17年
(2005)</t>
    <rPh sb="4" eb="5">
      <t>ネン</t>
    </rPh>
    <phoneticPr fontId="27"/>
  </si>
  <si>
    <t>平成22年
(2010)</t>
    <rPh sb="4" eb="5">
      <t>ネン</t>
    </rPh>
    <phoneticPr fontId="27"/>
  </si>
  <si>
    <t>平成23年
(2011)</t>
    <rPh sb="4" eb="5">
      <t>ネン</t>
    </rPh>
    <phoneticPr fontId="27"/>
  </si>
  <si>
    <t>平成24年
(2012)</t>
    <rPh sb="4" eb="5">
      <t>ネン</t>
    </rPh>
    <phoneticPr fontId="27"/>
  </si>
  <si>
    <t>平成25年
(2013)</t>
    <rPh sb="4" eb="5">
      <t>ネン</t>
    </rPh>
    <phoneticPr fontId="27"/>
  </si>
  <si>
    <t>平成26年
(2014)</t>
    <rPh sb="4" eb="5">
      <t>ネン</t>
    </rPh>
    <phoneticPr fontId="27"/>
  </si>
  <si>
    <t>平成27年
(2015)</t>
    <rPh sb="4" eb="5">
      <t>ネン</t>
    </rPh>
    <phoneticPr fontId="27"/>
  </si>
  <si>
    <t>平成28年
(2016)</t>
    <rPh sb="4" eb="5">
      <t>ネン</t>
    </rPh>
    <phoneticPr fontId="27"/>
  </si>
  <si>
    <t>平成29年
(2017)</t>
    <rPh sb="4" eb="5">
      <t>ネン</t>
    </rPh>
    <phoneticPr fontId="27"/>
  </si>
  <si>
    <t>平成30年
(2018)</t>
    <rPh sb="4" eb="5">
      <t>ネン</t>
    </rPh>
    <phoneticPr fontId="27"/>
  </si>
  <si>
    <t>調査時点</t>
  </si>
  <si>
    <t>単　位</t>
  </si>
  <si>
    <t>人</t>
  </si>
  <si>
    <t>人</t>
    <rPh sb="0" eb="1">
      <t>ヒト</t>
    </rPh>
    <phoneticPr fontId="10"/>
  </si>
  <si>
    <t>28</t>
  </si>
  <si>
    <t>東灘区</t>
  </si>
  <si>
    <t>被災12市</t>
    <rPh sb="0" eb="2">
      <t>ヒサイ</t>
    </rPh>
    <rPh sb="4" eb="5">
      <t>シ</t>
    </rPh>
    <phoneticPr fontId="4"/>
  </si>
  <si>
    <t>資料　総務庁統計局「昭和55年10月１日の境域による各回国勢調査時の市区町村別人口」　(昭和60年9月）、総務省統計局「国勢調査報告」</t>
    <rPh sb="0" eb="2">
      <t>シリョウ</t>
    </rPh>
    <phoneticPr fontId="4"/>
  </si>
  <si>
    <t>(注)1　大正9年～昭和55年の数値は、各回国勢調査の市区町村別人口を昭和55年国勢調査の市区町の境域に合わせて組替え又は推計した数値を元に市区町単位で再集計したものである。　したがって、各年次の国勢調査結果とは数値が異なる場合がある。</t>
    <rPh sb="8" eb="9">
      <t>ネン</t>
    </rPh>
    <rPh sb="16" eb="18">
      <t>スウチ</t>
    </rPh>
    <rPh sb="20" eb="22">
      <t>カクカイ</t>
    </rPh>
    <rPh sb="22" eb="24">
      <t>コクセイ</t>
    </rPh>
    <rPh sb="24" eb="26">
      <t>チョウサ</t>
    </rPh>
    <rPh sb="27" eb="29">
      <t>シク</t>
    </rPh>
    <rPh sb="29" eb="31">
      <t>チョウソン</t>
    </rPh>
    <rPh sb="31" eb="32">
      <t>ベツ</t>
    </rPh>
    <rPh sb="32" eb="34">
      <t>ジンコウ</t>
    </rPh>
    <rPh sb="40" eb="42">
      <t>コクセイ</t>
    </rPh>
    <rPh sb="42" eb="44">
      <t>チョウサ</t>
    </rPh>
    <rPh sb="45" eb="46">
      <t>シ</t>
    </rPh>
    <rPh sb="46" eb="47">
      <t>ク</t>
    </rPh>
    <rPh sb="47" eb="48">
      <t>チョウ</t>
    </rPh>
    <phoneticPr fontId="4"/>
  </si>
  <si>
    <t>　　 2　昭和60年～平成17年の数値は、各回国勢調査の市区町別人口を元に市区町単位で再集計したものである。</t>
    <rPh sb="5" eb="7">
      <t>ショウワ</t>
    </rPh>
    <rPh sb="9" eb="10">
      <t>ネン</t>
    </rPh>
    <rPh sb="11" eb="13">
      <t>ヘイセイ</t>
    </rPh>
    <rPh sb="15" eb="16">
      <t>ネン</t>
    </rPh>
    <rPh sb="17" eb="19">
      <t>スウチ</t>
    </rPh>
    <rPh sb="21" eb="23">
      <t>カクカイ</t>
    </rPh>
    <rPh sb="23" eb="25">
      <t>コクセイ</t>
    </rPh>
    <rPh sb="25" eb="27">
      <t>チョウサ</t>
    </rPh>
    <rPh sb="28" eb="29">
      <t>シ</t>
    </rPh>
    <rPh sb="29" eb="30">
      <t>ク</t>
    </rPh>
    <rPh sb="30" eb="31">
      <t>チョウ</t>
    </rPh>
    <rPh sb="31" eb="32">
      <t>ベツ</t>
    </rPh>
    <rPh sb="32" eb="34">
      <t>ジンコウ</t>
    </rPh>
    <rPh sb="35" eb="36">
      <t>モト</t>
    </rPh>
    <rPh sb="37" eb="39">
      <t>シク</t>
    </rPh>
    <rPh sb="39" eb="40">
      <t>チョウ</t>
    </rPh>
    <rPh sb="40" eb="42">
      <t>タンイ</t>
    </rPh>
    <rPh sb="43" eb="46">
      <t>サイシュウケイ</t>
    </rPh>
    <phoneticPr fontId="4"/>
  </si>
  <si>
    <t>　　 3　大正9年～昭和55年の数値については昭和55年、それ以降の数値については各調査時点以降の境界変更等に伴う人口移動は原則として反映されていない。</t>
    <rPh sb="5" eb="7">
      <t>タイショウ</t>
    </rPh>
    <rPh sb="8" eb="9">
      <t>ネン</t>
    </rPh>
    <rPh sb="10" eb="12">
      <t>ショウワ</t>
    </rPh>
    <rPh sb="14" eb="15">
      <t>ネン</t>
    </rPh>
    <rPh sb="16" eb="18">
      <t>スウチ</t>
    </rPh>
    <rPh sb="23" eb="25">
      <t>ショウワ</t>
    </rPh>
    <rPh sb="27" eb="28">
      <t>ネン</t>
    </rPh>
    <rPh sb="31" eb="33">
      <t>イコウ</t>
    </rPh>
    <rPh sb="34" eb="36">
      <t>スウチ</t>
    </rPh>
    <rPh sb="41" eb="44">
      <t>カクチョウサ</t>
    </rPh>
    <rPh sb="44" eb="46">
      <t>ジテン</t>
    </rPh>
    <rPh sb="46" eb="48">
      <t>イコウ</t>
    </rPh>
    <phoneticPr fontId="4"/>
  </si>
  <si>
    <t>　　 4　昭和57年に垂水区の一部をもって西区が設置されたため、表中の*印の数値は、分割前の区域　における人口を示している。</t>
    <rPh sb="5" eb="7">
      <t>ショウワ</t>
    </rPh>
    <rPh sb="9" eb="10">
      <t>ネン</t>
    </rPh>
    <rPh sb="11" eb="14">
      <t>タルミク</t>
    </rPh>
    <rPh sb="15" eb="17">
      <t>イチブ</t>
    </rPh>
    <rPh sb="21" eb="23">
      <t>ニシク</t>
    </rPh>
    <rPh sb="24" eb="26">
      <t>セッチ</t>
    </rPh>
    <rPh sb="32" eb="34">
      <t>ヒョウチュウ</t>
    </rPh>
    <rPh sb="36" eb="37">
      <t>シルシ</t>
    </rPh>
    <rPh sb="38" eb="40">
      <t>スウチ</t>
    </rPh>
    <rPh sb="42" eb="44">
      <t>ブンカツ</t>
    </rPh>
    <rPh sb="44" eb="45">
      <t>マエ</t>
    </rPh>
    <rPh sb="46" eb="48">
      <t>クイキ</t>
    </rPh>
    <phoneticPr fontId="4"/>
  </si>
  <si>
    <t>市町別観光客入込数(観光人口:実人員調整後）</t>
    <rPh sb="3" eb="6">
      <t>カンコウキャク</t>
    </rPh>
    <rPh sb="10" eb="12">
      <t>カンコウ</t>
    </rPh>
    <rPh sb="12" eb="14">
      <t>ジンコウ</t>
    </rPh>
    <rPh sb="15" eb="16">
      <t>ジツ</t>
    </rPh>
    <rPh sb="16" eb="18">
      <t>ジンイン</t>
    </rPh>
    <rPh sb="18" eb="20">
      <t>チョウセイ</t>
    </rPh>
    <rPh sb="20" eb="21">
      <t>ゴ</t>
    </rPh>
    <phoneticPr fontId="4"/>
  </si>
  <si>
    <t>A</t>
    <phoneticPr fontId="1"/>
  </si>
  <si>
    <t>B</t>
    <phoneticPr fontId="1"/>
  </si>
  <si>
    <t>C</t>
    <phoneticPr fontId="1"/>
  </si>
  <si>
    <t>D</t>
    <phoneticPr fontId="1"/>
  </si>
  <si>
    <t>総務省「国勢調査」</t>
    <rPh sb="0" eb="3">
      <t>ソウムショウ</t>
    </rPh>
    <rPh sb="4" eb="6">
      <t>コクセイ</t>
    </rPh>
    <rPh sb="6" eb="8">
      <t>チョウサ</t>
    </rPh>
    <phoneticPr fontId="1"/>
  </si>
  <si>
    <t>兵庫県観光振興課「兵庫県観光動態調査」</t>
    <rPh sb="0" eb="3">
      <t>ヒョウゴケン</t>
    </rPh>
    <rPh sb="3" eb="5">
      <t>カンコウ</t>
    </rPh>
    <rPh sb="5" eb="7">
      <t>シンコウ</t>
    </rPh>
    <rPh sb="7" eb="8">
      <t>カ</t>
    </rPh>
    <rPh sb="9" eb="12">
      <t>ヒョウゴケン</t>
    </rPh>
    <rPh sb="12" eb="14">
      <t>カンコウ</t>
    </rPh>
    <rPh sb="14" eb="16">
      <t>ドウタイ</t>
    </rPh>
    <rPh sb="16" eb="18">
      <t>チョウサ</t>
    </rPh>
    <phoneticPr fontId="1"/>
  </si>
  <si>
    <t>昼間人口</t>
    <rPh sb="0" eb="2">
      <t>チュウカン</t>
    </rPh>
    <rPh sb="2" eb="4">
      <t>ジンコウ</t>
    </rPh>
    <phoneticPr fontId="1"/>
  </si>
  <si>
    <t>市町外通勤通学数</t>
    <rPh sb="0" eb="2">
      <t>シチョウ</t>
    </rPh>
    <rPh sb="2" eb="3">
      <t>ガイ</t>
    </rPh>
    <rPh sb="3" eb="5">
      <t>ツウキン</t>
    </rPh>
    <rPh sb="5" eb="7">
      <t>ツウガク</t>
    </rPh>
    <rPh sb="7" eb="8">
      <t>スウ</t>
    </rPh>
    <phoneticPr fontId="1"/>
  </si>
  <si>
    <t>兵庫県「兵庫県推計人口」</t>
    <rPh sb="0" eb="3">
      <t>ヒョウゴケン</t>
    </rPh>
    <rPh sb="4" eb="7">
      <t>ヒョウゴケン</t>
    </rPh>
    <rPh sb="7" eb="9">
      <t>スイケイ</t>
    </rPh>
    <rPh sb="9" eb="11">
      <t>ジンコウ</t>
    </rPh>
    <phoneticPr fontId="1"/>
  </si>
  <si>
    <t>観光GDP推計資料</t>
    <rPh sb="0" eb="2">
      <t>カンコウ</t>
    </rPh>
    <rPh sb="5" eb="7">
      <t>スイケイ</t>
    </rPh>
    <rPh sb="7" eb="9">
      <t>シリョウ</t>
    </rPh>
    <phoneticPr fontId="1"/>
  </si>
  <si>
    <t>総人口</t>
    <rPh sb="0" eb="1">
      <t>ソウ</t>
    </rPh>
    <rPh sb="1" eb="3">
      <t>ジンコウ</t>
    </rPh>
    <phoneticPr fontId="1"/>
  </si>
  <si>
    <t>総人口（夜間人口）</t>
    <rPh sb="0" eb="1">
      <t>ソウ</t>
    </rPh>
    <rPh sb="1" eb="3">
      <t>ジンコウ</t>
    </rPh>
    <rPh sb="4" eb="6">
      <t>ヤカン</t>
    </rPh>
    <rPh sb="6" eb="8">
      <t>ジンコウ</t>
    </rPh>
    <phoneticPr fontId="1"/>
  </si>
  <si>
    <t>（実人員調整後）</t>
    <rPh sb="1" eb="2">
      <t>ジツ</t>
    </rPh>
    <rPh sb="2" eb="4">
      <t>ジンイン</t>
    </rPh>
    <rPh sb="4" eb="6">
      <t>チョウセイ</t>
    </rPh>
    <rPh sb="6" eb="7">
      <t>ゴ</t>
    </rPh>
    <phoneticPr fontId="1"/>
  </si>
  <si>
    <t>項　　目</t>
    <rPh sb="0" eb="1">
      <t>コウ</t>
    </rPh>
    <rPh sb="3" eb="4">
      <t>メ</t>
    </rPh>
    <phoneticPr fontId="1"/>
  </si>
  <si>
    <t>年　次</t>
    <rPh sb="0" eb="1">
      <t>ネン</t>
    </rPh>
    <rPh sb="2" eb="3">
      <t>ツギ</t>
    </rPh>
    <phoneticPr fontId="1"/>
  </si>
  <si>
    <t>推　計　方　法</t>
    <rPh sb="0" eb="1">
      <t>スイ</t>
    </rPh>
    <rPh sb="2" eb="3">
      <t>ケイ</t>
    </rPh>
    <rPh sb="4" eb="5">
      <t>カタ</t>
    </rPh>
    <rPh sb="6" eb="7">
      <t>ホウ</t>
    </rPh>
    <phoneticPr fontId="1"/>
  </si>
  <si>
    <t>資　料</t>
    <rPh sb="0" eb="1">
      <t>シ</t>
    </rPh>
    <rPh sb="2" eb="3">
      <t>リョウ</t>
    </rPh>
    <phoneticPr fontId="1"/>
  </si>
  <si>
    <t>市町別宿泊客観光客入込数(観光人口:実人員調整後）</t>
    <rPh sb="3" eb="6">
      <t>シュクハクキャク</t>
    </rPh>
    <rPh sb="6" eb="9">
      <t>カンコウキャク</t>
    </rPh>
    <rPh sb="13" eb="15">
      <t>カンコウ</t>
    </rPh>
    <rPh sb="15" eb="17">
      <t>ジンコウ</t>
    </rPh>
    <rPh sb="18" eb="19">
      <t>ジツ</t>
    </rPh>
    <rPh sb="19" eb="21">
      <t>ジンイン</t>
    </rPh>
    <rPh sb="21" eb="23">
      <t>チョウセイ</t>
    </rPh>
    <rPh sb="23" eb="24">
      <t>ゴ</t>
    </rPh>
    <phoneticPr fontId="4"/>
  </si>
  <si>
    <t>交流人口＝昼間人口（B)－域外から通勤通学者（C)＋観光人口（実人員調整後）（D)</t>
    <rPh sb="0" eb="2">
      <t>コウリュウ</t>
    </rPh>
    <rPh sb="2" eb="4">
      <t>ジンコウ</t>
    </rPh>
    <rPh sb="34" eb="36">
      <t>チョウセイ</t>
    </rPh>
    <rPh sb="36" eb="37">
      <t>ゴ</t>
    </rPh>
    <phoneticPr fontId="1"/>
  </si>
  <si>
    <t>市区町村名</t>
    <rPh sb="0" eb="4">
      <t>シクチョウソン</t>
    </rPh>
    <rPh sb="4" eb="5">
      <t>メイ</t>
    </rPh>
    <phoneticPr fontId="4"/>
  </si>
  <si>
    <t>猪名川町</t>
    <phoneticPr fontId="1"/>
  </si>
  <si>
    <t>多可町</t>
    <phoneticPr fontId="1"/>
  </si>
  <si>
    <t>稲美町</t>
    <phoneticPr fontId="1"/>
  </si>
  <si>
    <t>播磨町</t>
    <phoneticPr fontId="1"/>
  </si>
  <si>
    <t>市川町</t>
    <phoneticPr fontId="1"/>
  </si>
  <si>
    <t>福崎町</t>
    <phoneticPr fontId="1"/>
  </si>
  <si>
    <t>神河町*</t>
    <phoneticPr fontId="4"/>
  </si>
  <si>
    <t>太子町</t>
    <phoneticPr fontId="1"/>
  </si>
  <si>
    <t>上郡町</t>
    <phoneticPr fontId="1"/>
  </si>
  <si>
    <t>佐用町</t>
    <phoneticPr fontId="1"/>
  </si>
  <si>
    <t>香美町</t>
    <phoneticPr fontId="1"/>
  </si>
  <si>
    <t>新温泉町</t>
    <phoneticPr fontId="1"/>
  </si>
  <si>
    <t>市町名</t>
    <phoneticPr fontId="4"/>
  </si>
  <si>
    <t>県合計</t>
  </si>
  <si>
    <t>中央区</t>
  </si>
  <si>
    <t>西区</t>
  </si>
  <si>
    <t>養父市</t>
    <rPh sb="0" eb="1">
      <t>オサム</t>
    </rPh>
    <rPh sb="1" eb="2">
      <t>チチ</t>
    </rPh>
    <rPh sb="2" eb="3">
      <t>シ</t>
    </rPh>
    <phoneticPr fontId="4"/>
  </si>
  <si>
    <t>丹波市</t>
    <rPh sb="0" eb="1">
      <t>タン</t>
    </rPh>
    <rPh sb="1" eb="2">
      <t>ナミ</t>
    </rPh>
    <rPh sb="2" eb="3">
      <t>シ</t>
    </rPh>
    <phoneticPr fontId="4"/>
  </si>
  <si>
    <t>朝来市</t>
    <rPh sb="0" eb="1">
      <t>アサ</t>
    </rPh>
    <rPh sb="1" eb="2">
      <t>ライ</t>
    </rPh>
    <rPh sb="2" eb="3">
      <t>シ</t>
    </rPh>
    <phoneticPr fontId="4"/>
  </si>
  <si>
    <t>淡路市</t>
    <rPh sb="0" eb="1">
      <t>タン</t>
    </rPh>
    <rPh sb="1" eb="2">
      <t>ロ</t>
    </rPh>
    <rPh sb="2" eb="3">
      <t>シ</t>
    </rPh>
    <phoneticPr fontId="4"/>
  </si>
  <si>
    <t>宍粟市</t>
    <rPh sb="0" eb="1">
      <t>シシ</t>
    </rPh>
    <rPh sb="1" eb="2">
      <t>アワ</t>
    </rPh>
    <rPh sb="2" eb="3">
      <t>シ</t>
    </rPh>
    <phoneticPr fontId="4"/>
  </si>
  <si>
    <t>加東市</t>
    <rPh sb="0" eb="1">
      <t>カ</t>
    </rPh>
    <rPh sb="1" eb="2">
      <t>ヒガシ</t>
    </rPh>
    <rPh sb="2" eb="3">
      <t>シ</t>
    </rPh>
    <phoneticPr fontId="4"/>
  </si>
  <si>
    <t>香美町</t>
    <rPh sb="0" eb="1">
      <t>カ</t>
    </rPh>
    <rPh sb="1" eb="2">
      <t>ミ</t>
    </rPh>
    <rPh sb="2" eb="3">
      <t>チョウ</t>
    </rPh>
    <phoneticPr fontId="4"/>
  </si>
  <si>
    <t>新温泉町</t>
    <rPh sb="0" eb="1">
      <t>シン</t>
    </rPh>
    <rPh sb="1" eb="4">
      <t>オンセンチョウ</t>
    </rPh>
    <phoneticPr fontId="4"/>
  </si>
  <si>
    <t>(単位：人）</t>
    <rPh sb="1" eb="3">
      <t>タンイ</t>
    </rPh>
    <rPh sb="4" eb="5">
      <t>ニン</t>
    </rPh>
    <phoneticPr fontId="1"/>
  </si>
  <si>
    <t>兵庫県</t>
    <rPh sb="0" eb="3">
      <t>ヒョウゴケン</t>
    </rPh>
    <phoneticPr fontId="1"/>
  </si>
  <si>
    <t>(資料）兵庫県統計課「兵庫県推計人口」</t>
    <rPh sb="1" eb="3">
      <t>シリョウ</t>
    </rPh>
    <rPh sb="4" eb="7">
      <t>ヒョウゴケン</t>
    </rPh>
    <rPh sb="7" eb="9">
      <t>トウケイ</t>
    </rPh>
    <rPh sb="9" eb="10">
      <t>カ</t>
    </rPh>
    <rPh sb="11" eb="14">
      <t>ヒョウゴケン</t>
    </rPh>
    <rPh sb="14" eb="16">
      <t>スイケイ</t>
    </rPh>
    <rPh sb="16" eb="18">
      <t>ジンコウ</t>
    </rPh>
    <phoneticPr fontId="1"/>
  </si>
  <si>
    <t>（資料）総務省「住民基本台帳人口」</t>
    <rPh sb="1" eb="3">
      <t>シリョウ</t>
    </rPh>
    <rPh sb="4" eb="7">
      <t>ソウムショウ</t>
    </rPh>
    <rPh sb="8" eb="10">
      <t>ジュウミン</t>
    </rPh>
    <rPh sb="10" eb="12">
      <t>キホン</t>
    </rPh>
    <rPh sb="12" eb="14">
      <t>ダイチョウ</t>
    </rPh>
    <rPh sb="14" eb="16">
      <t>ジンコウ</t>
    </rPh>
    <phoneticPr fontId="1"/>
  </si>
  <si>
    <t>住基人口－推計人口</t>
    <rPh sb="0" eb="2">
      <t>ジュウキ</t>
    </rPh>
    <rPh sb="2" eb="4">
      <t>ジンコウ</t>
    </rPh>
    <rPh sb="5" eb="7">
      <t>スイケイ</t>
    </rPh>
    <rPh sb="7" eb="9">
      <t>ジンコウ</t>
    </rPh>
    <phoneticPr fontId="1"/>
  </si>
  <si>
    <t>(資料）総務省「国勢調査」、「住民基本台帳人口」</t>
    <rPh sb="1" eb="3">
      <t>シリョウ</t>
    </rPh>
    <rPh sb="4" eb="7">
      <t>ソウムショウ</t>
    </rPh>
    <rPh sb="8" eb="10">
      <t>コクセイ</t>
    </rPh>
    <rPh sb="10" eb="12">
      <t>チョウサ</t>
    </rPh>
    <rPh sb="15" eb="17">
      <t>ジュウミン</t>
    </rPh>
    <rPh sb="17" eb="19">
      <t>キホン</t>
    </rPh>
    <rPh sb="19" eb="21">
      <t>ダイチョウ</t>
    </rPh>
    <rPh sb="21" eb="23">
      <t>ジンコウ</t>
    </rPh>
    <phoneticPr fontId="1"/>
  </si>
  <si>
    <t>e-県民</t>
    <rPh sb="2" eb="4">
      <t>ケンミン</t>
    </rPh>
    <phoneticPr fontId="1"/>
  </si>
  <si>
    <t>平成31年</t>
    <rPh sb="0" eb="2">
      <t>ヘイセイ</t>
    </rPh>
    <rPh sb="4" eb="5">
      <t>ネン</t>
    </rPh>
    <phoneticPr fontId="1"/>
  </si>
  <si>
    <t>神戸</t>
    <rPh sb="0" eb="2">
      <t>コウベ</t>
    </rPh>
    <phoneticPr fontId="1"/>
  </si>
  <si>
    <t>阪神</t>
    <rPh sb="0" eb="2">
      <t>ハンシン</t>
    </rPh>
    <phoneticPr fontId="1"/>
  </si>
  <si>
    <t>播磨</t>
    <rPh sb="0" eb="2">
      <t>ハリマ</t>
    </rPh>
    <phoneticPr fontId="1"/>
  </si>
  <si>
    <t>但馬</t>
    <rPh sb="0" eb="2">
      <t>タジマ</t>
    </rPh>
    <phoneticPr fontId="1"/>
  </si>
  <si>
    <t>丹波</t>
    <rPh sb="0" eb="2">
      <t>タンバ</t>
    </rPh>
    <phoneticPr fontId="1"/>
  </si>
  <si>
    <t>淡路</t>
    <rPh sb="0" eb="2">
      <t>アワジ</t>
    </rPh>
    <phoneticPr fontId="1"/>
  </si>
  <si>
    <t>不明</t>
    <rPh sb="0" eb="2">
      <t>フメイ</t>
    </rPh>
    <phoneticPr fontId="1"/>
  </si>
  <si>
    <t>県計</t>
    <rPh sb="0" eb="2">
      <t>ケンケイ</t>
    </rPh>
    <phoneticPr fontId="1"/>
  </si>
  <si>
    <t>県外関係人口(住基人口－推計人口）</t>
    <rPh sb="0" eb="2">
      <t>ケンガイ</t>
    </rPh>
    <rPh sb="2" eb="4">
      <t>カンケイ</t>
    </rPh>
    <rPh sb="4" eb="6">
      <t>ジンコウ</t>
    </rPh>
    <rPh sb="7" eb="9">
      <t>ジュウキ</t>
    </rPh>
    <rPh sb="9" eb="11">
      <t>ジンコウ</t>
    </rPh>
    <rPh sb="12" eb="14">
      <t>スイケイ</t>
    </rPh>
    <rPh sb="14" eb="16">
      <t>ジンコウ</t>
    </rPh>
    <phoneticPr fontId="1"/>
  </si>
  <si>
    <t>消費支援</t>
    <rPh sb="0" eb="2">
      <t>ショウヒ</t>
    </rPh>
    <rPh sb="2" eb="4">
      <t>シエン</t>
    </rPh>
    <phoneticPr fontId="1"/>
  </si>
  <si>
    <t>第１表　居住世帯の有無(8区分)別住宅数及び</t>
    <phoneticPr fontId="35"/>
  </si>
  <si>
    <t xml:space="preserve">Table 1.  Dwellings by Occupancy Status (8 Groups) and Occupied </t>
    <phoneticPr fontId="35"/>
  </si>
  <si>
    <t xml:space="preserve">地域
</t>
    <rPh sb="0" eb="2">
      <t>チイキ</t>
    </rPh>
    <phoneticPr fontId="35"/>
  </si>
  <si>
    <t>住宅総数</t>
    <rPh sb="0" eb="2">
      <t>ジュウタク</t>
    </rPh>
    <phoneticPr fontId="35"/>
  </si>
  <si>
    <t>Dwellings</t>
    <phoneticPr fontId="35"/>
  </si>
  <si>
    <t>住宅以外で人が
居住する建物数</t>
    <phoneticPr fontId="35"/>
  </si>
  <si>
    <t>総　数</t>
    <phoneticPr fontId="35"/>
  </si>
  <si>
    <t>総　数</t>
    <phoneticPr fontId="35"/>
  </si>
  <si>
    <t>同居世帯なし</t>
    <rPh sb="0" eb="2">
      <t>ドウキョ</t>
    </rPh>
    <rPh sb="2" eb="4">
      <t>セタイ</t>
    </rPh>
    <phoneticPr fontId="35"/>
  </si>
  <si>
    <t>同居世帯あり</t>
    <rPh sb="0" eb="2">
      <t>ドウキョ</t>
    </rPh>
    <rPh sb="2" eb="4">
      <t>セタイ</t>
    </rPh>
    <phoneticPr fontId="35"/>
  </si>
  <si>
    <t>一時現在者のみ</t>
    <rPh sb="0" eb="2">
      <t>イチジ</t>
    </rPh>
    <rPh sb="2" eb="4">
      <t>ゲンザイ</t>
    </rPh>
    <rPh sb="4" eb="5">
      <t>シャ</t>
    </rPh>
    <phoneticPr fontId="35"/>
  </si>
  <si>
    <t>建築中</t>
    <rPh sb="0" eb="3">
      <t>ケンチクチュウ</t>
    </rPh>
    <phoneticPr fontId="35"/>
  </si>
  <si>
    <t>総　数</t>
    <phoneticPr fontId="35"/>
  </si>
  <si>
    <t>二次的住宅</t>
    <phoneticPr fontId="35"/>
  </si>
  <si>
    <t>賃貸用の住宅</t>
    <rPh sb="0" eb="3">
      <t>チンタイヨウ</t>
    </rPh>
    <rPh sb="4" eb="6">
      <t>ジュウタク</t>
    </rPh>
    <phoneticPr fontId="35"/>
  </si>
  <si>
    <t>売却用の住宅</t>
    <rPh sb="0" eb="3">
      <t>バイキャクヨウ</t>
    </rPh>
    <rPh sb="4" eb="6">
      <t>ジュウタク</t>
    </rPh>
    <phoneticPr fontId="35"/>
  </si>
  <si>
    <t>その他の住宅</t>
    <rPh sb="2" eb="3">
      <t>タ</t>
    </rPh>
    <rPh sb="4" eb="6">
      <t>ジュウタク</t>
    </rPh>
    <phoneticPr fontId="35"/>
  </si>
  <si>
    <t>Area</t>
    <phoneticPr fontId="35"/>
  </si>
  <si>
    <t>Without shared
households</t>
    <phoneticPr fontId="35"/>
  </si>
  <si>
    <t>With shared
households</t>
    <phoneticPr fontId="35"/>
  </si>
  <si>
    <t>Temporary
occupants only</t>
    <phoneticPr fontId="35"/>
  </si>
  <si>
    <t>Occupied buildings
other than dwelling</t>
    <phoneticPr fontId="35"/>
  </si>
  <si>
    <t>Total</t>
    <phoneticPr fontId="35"/>
  </si>
  <si>
    <t>As second dwellings</t>
    <phoneticPr fontId="35"/>
  </si>
  <si>
    <t>For rent</t>
    <phoneticPr fontId="35"/>
  </si>
  <si>
    <t>For sale</t>
    <phoneticPr fontId="35"/>
  </si>
  <si>
    <t>Others</t>
    <phoneticPr fontId="35"/>
  </si>
  <si>
    <t>Under construction</t>
    <phoneticPr fontId="35"/>
  </si>
  <si>
    <t xml:space="preserve">002  </t>
  </si>
  <si>
    <t xml:space="preserve">2810036     </t>
  </si>
  <si>
    <t xml:space="preserve">            </t>
  </si>
  <si>
    <t xml:space="preserve">  </t>
  </si>
  <si>
    <t xml:space="preserve">100   神　  　戸　  　市 </t>
    <phoneticPr fontId="35"/>
  </si>
  <si>
    <t xml:space="preserve">2810156     </t>
  </si>
  <si>
    <t>101　 東　　  灘　　　区</t>
    <phoneticPr fontId="35"/>
  </si>
  <si>
    <t xml:space="preserve">2810256     </t>
  </si>
  <si>
    <t>102　 灘　　　　　    区</t>
    <phoneticPr fontId="35"/>
  </si>
  <si>
    <t xml:space="preserve">2810556     </t>
  </si>
  <si>
    <t>105　 兵　　  庫　　　区</t>
    <phoneticPr fontId="35"/>
  </si>
  <si>
    <t xml:space="preserve">2810656     </t>
  </si>
  <si>
    <t>106　 長　　  田　　　区</t>
    <phoneticPr fontId="35"/>
  </si>
  <si>
    <t xml:space="preserve">2810756     </t>
  </si>
  <si>
    <t>107　 須　　  磨　　　区</t>
    <phoneticPr fontId="35"/>
  </si>
  <si>
    <t xml:space="preserve">2810856     </t>
  </si>
  <si>
    <t>108　 垂　　  水　　　区</t>
    <phoneticPr fontId="35"/>
  </si>
  <si>
    <t xml:space="preserve">2810956     </t>
  </si>
  <si>
    <t>109　 北　　　　　    区</t>
    <phoneticPr fontId="35"/>
  </si>
  <si>
    <t xml:space="preserve">2811056     </t>
  </si>
  <si>
    <t>110　 中　　  央　　　区</t>
    <phoneticPr fontId="35"/>
  </si>
  <si>
    <t xml:space="preserve">2811156     </t>
  </si>
  <si>
    <t>111　 西　　　　　    区</t>
    <phoneticPr fontId="35"/>
  </si>
  <si>
    <t xml:space="preserve">2820146     </t>
  </si>
  <si>
    <t>201　 姫　　  路　　　市</t>
    <phoneticPr fontId="35"/>
  </si>
  <si>
    <t xml:space="preserve">2820246     </t>
  </si>
  <si>
    <t>202　 尼　　  崎　　　市</t>
    <phoneticPr fontId="35"/>
  </si>
  <si>
    <t xml:space="preserve">2820346     </t>
  </si>
  <si>
    <t>203　 明　　  石　　　市</t>
    <phoneticPr fontId="35"/>
  </si>
  <si>
    <t xml:space="preserve">2820446     </t>
  </si>
  <si>
    <t>204　 西　　  宮　　　市</t>
    <phoneticPr fontId="35"/>
  </si>
  <si>
    <t xml:space="preserve">2820546     </t>
  </si>
  <si>
    <t>205　 洲　　  本　　　市</t>
    <phoneticPr fontId="35"/>
  </si>
  <si>
    <t xml:space="preserve">2820646     </t>
  </si>
  <si>
    <t>206　 芦　　  屋　　　市</t>
    <phoneticPr fontId="35"/>
  </si>
  <si>
    <t xml:space="preserve">2820746     </t>
  </si>
  <si>
    <t>207　 伊　　  丹　　　市</t>
    <phoneticPr fontId="35"/>
  </si>
  <si>
    <t xml:space="preserve">2820846     </t>
  </si>
  <si>
    <t>208　 相　　  生　　　市</t>
    <phoneticPr fontId="35"/>
  </si>
  <si>
    <t xml:space="preserve">2820946     </t>
  </si>
  <si>
    <t>209　 豊　　  岡　　　市</t>
    <phoneticPr fontId="35"/>
  </si>
  <si>
    <t xml:space="preserve">2821046     </t>
  </si>
  <si>
    <t>210　 加　 古　 川　  市</t>
    <phoneticPr fontId="35"/>
  </si>
  <si>
    <t xml:space="preserve">2821246     </t>
  </si>
  <si>
    <t>212　 赤　　  穂　　　市</t>
    <phoneticPr fontId="35"/>
  </si>
  <si>
    <t xml:space="preserve">2821346     </t>
  </si>
  <si>
    <t>213　 西　　  脇　　　市</t>
    <phoneticPr fontId="35"/>
  </si>
  <si>
    <t xml:space="preserve">2821446     </t>
  </si>
  <si>
    <t>214　 宝　　  塚　　　市</t>
    <phoneticPr fontId="35"/>
  </si>
  <si>
    <t xml:space="preserve">2821546     </t>
  </si>
  <si>
    <t>215　 三　　  木　　　市</t>
    <phoneticPr fontId="35"/>
  </si>
  <si>
    <t xml:space="preserve">2821646     </t>
  </si>
  <si>
    <t>216　 高　　  砂　　　市</t>
    <phoneticPr fontId="35"/>
  </si>
  <si>
    <t xml:space="preserve">2821746     </t>
  </si>
  <si>
    <t>217　 川　　  西　　　市</t>
    <phoneticPr fontId="35"/>
  </si>
  <si>
    <t xml:space="preserve">2821846     </t>
  </si>
  <si>
    <t>218　 小　　  野　　　市</t>
    <phoneticPr fontId="35"/>
  </si>
  <si>
    <t xml:space="preserve">2821946     </t>
  </si>
  <si>
    <t>219　 三　　  田　　　市</t>
    <phoneticPr fontId="35"/>
  </si>
  <si>
    <t xml:space="preserve">2822046     </t>
  </si>
  <si>
    <t>220　 加　　  西　　　市</t>
    <phoneticPr fontId="35"/>
  </si>
  <si>
    <t xml:space="preserve">2822146     </t>
  </si>
  <si>
    <t xml:space="preserve">2822246     </t>
  </si>
  <si>
    <t>222   養　　　父　　　市</t>
    <phoneticPr fontId="35"/>
  </si>
  <si>
    <t xml:space="preserve">2822346     </t>
  </si>
  <si>
    <t>223   丹　　　波　　　市</t>
    <phoneticPr fontId="35"/>
  </si>
  <si>
    <t xml:space="preserve">2822446     </t>
  </si>
  <si>
    <t>224   南　あ　わ　じ　市</t>
    <phoneticPr fontId="35"/>
  </si>
  <si>
    <t xml:space="preserve">2822546     </t>
  </si>
  <si>
    <t>225   朝　　　来　　　市</t>
    <phoneticPr fontId="35"/>
  </si>
  <si>
    <t xml:space="preserve">2822646     </t>
  </si>
  <si>
    <t>226　 淡　　　路　　　市</t>
    <phoneticPr fontId="35"/>
  </si>
  <si>
    <t xml:space="preserve">2822746     </t>
  </si>
  <si>
    <t>227   宍　　　粟　　　市</t>
    <phoneticPr fontId="35"/>
  </si>
  <si>
    <t xml:space="preserve">2822846     </t>
  </si>
  <si>
    <t>228　 加　　　東　　　市</t>
    <phoneticPr fontId="35"/>
  </si>
  <si>
    <t xml:space="preserve">2822946     </t>
  </si>
  <si>
    <t>229　 た   つ   の    市</t>
    <phoneticPr fontId="35"/>
  </si>
  <si>
    <t xml:space="preserve">2830166     </t>
  </si>
  <si>
    <t>301　 猪　 名　 川　  町</t>
    <phoneticPr fontId="35"/>
  </si>
  <si>
    <t xml:space="preserve">2836566     </t>
  </si>
  <si>
    <t>365   多　　　可　　　町</t>
    <phoneticPr fontId="35"/>
  </si>
  <si>
    <t xml:space="preserve">2838166     </t>
  </si>
  <si>
    <t>381　 稲　　  美　　　町</t>
    <phoneticPr fontId="35"/>
  </si>
  <si>
    <t xml:space="preserve">2838266     </t>
  </si>
  <si>
    <t>382　 播　　  磨　　　町</t>
    <phoneticPr fontId="35"/>
  </si>
  <si>
    <t xml:space="preserve">2844366     </t>
  </si>
  <si>
    <t>443　 福　　  崎　　　町</t>
    <phoneticPr fontId="35"/>
  </si>
  <si>
    <t xml:space="preserve">2846466     </t>
  </si>
  <si>
    <t>464　 太　　  子　　　町</t>
    <phoneticPr fontId="35"/>
  </si>
  <si>
    <t xml:space="preserve">2848166     </t>
  </si>
  <si>
    <t>481　 上　　  郡　　　町</t>
    <phoneticPr fontId="35"/>
  </si>
  <si>
    <t xml:space="preserve">2850166     </t>
  </si>
  <si>
    <t>501　 佐　　  用　　　町</t>
    <phoneticPr fontId="35"/>
  </si>
  <si>
    <t xml:space="preserve">2858566     </t>
  </si>
  <si>
    <t>585   香　　　美　　　町</t>
    <phoneticPr fontId="35"/>
  </si>
  <si>
    <t xml:space="preserve">2858666     </t>
  </si>
  <si>
    <t>586   新   温   泉    町</t>
    <phoneticPr fontId="35"/>
  </si>
  <si>
    <t>（単位：千円、件）</t>
    <rPh sb="1" eb="3">
      <t>タンイ</t>
    </rPh>
    <rPh sb="4" eb="6">
      <t>センエン</t>
    </rPh>
    <rPh sb="7" eb="8">
      <t>ケン</t>
    </rPh>
    <phoneticPr fontId="1"/>
  </si>
  <si>
    <t>団体名</t>
    <rPh sb="0" eb="2">
      <t>ダンタイ</t>
    </rPh>
    <rPh sb="2" eb="3">
      <t>メイ</t>
    </rPh>
    <phoneticPr fontId="0"/>
  </si>
  <si>
    <t>金額</t>
    <rPh sb="0" eb="2">
      <t>キンガク</t>
    </rPh>
    <phoneticPr fontId="36"/>
  </si>
  <si>
    <t>件数</t>
    <rPh sb="0" eb="2">
      <t>ケンスウ</t>
    </rPh>
    <phoneticPr fontId="36"/>
  </si>
  <si>
    <t>市町村合計</t>
    <rPh sb="0" eb="3">
      <t>シチョウソン</t>
    </rPh>
    <rPh sb="3" eb="5">
      <t>ゴウケイ</t>
    </rPh>
    <phoneticPr fontId="36"/>
  </si>
  <si>
    <t>合計</t>
  </si>
  <si>
    <t>住宅以外で人が居住する建物数０市区町村</t>
  </si>
  <si>
    <t>ふるさと納税件数</t>
    <rPh sb="4" eb="6">
      <t>ノウゼイ</t>
    </rPh>
    <rPh sb="6" eb="8">
      <t>ケンスウ</t>
    </rPh>
    <phoneticPr fontId="1"/>
  </si>
  <si>
    <t>ふるさと納税金額・件数</t>
    <rPh sb="4" eb="6">
      <t>ノウゼイ</t>
    </rPh>
    <rPh sb="6" eb="8">
      <t>キンガク</t>
    </rPh>
    <rPh sb="9" eb="11">
      <t>ケンスウ</t>
    </rPh>
    <phoneticPr fontId="1"/>
  </si>
  <si>
    <t>平成25年住宅・土地統計調査</t>
    <rPh sb="0" eb="2">
      <t>ヘイセイ</t>
    </rPh>
    <rPh sb="4" eb="5">
      <t>ネン</t>
    </rPh>
    <rPh sb="5" eb="7">
      <t>ジュウタク</t>
    </rPh>
    <rPh sb="8" eb="10">
      <t>トチ</t>
    </rPh>
    <rPh sb="10" eb="12">
      <t>トウケイ</t>
    </rPh>
    <rPh sb="12" eb="14">
      <t>チョウサ</t>
    </rPh>
    <phoneticPr fontId="1"/>
  </si>
  <si>
    <t>0</t>
    <phoneticPr fontId="1"/>
  </si>
  <si>
    <t>兵庫県(別掲）</t>
    <rPh sb="0" eb="3">
      <t>ヒョウゴケン</t>
    </rPh>
    <rPh sb="4" eb="5">
      <t>ベツ</t>
    </rPh>
    <phoneticPr fontId="1"/>
  </si>
  <si>
    <t>総務省「住民基本台帳人口」</t>
    <rPh sb="0" eb="3">
      <t>ソウムショウ</t>
    </rPh>
    <rPh sb="4" eb="6">
      <t>ジュウミン</t>
    </rPh>
    <rPh sb="6" eb="8">
      <t>キホン</t>
    </rPh>
    <rPh sb="8" eb="10">
      <t>ダイチョウ</t>
    </rPh>
    <rPh sb="10" eb="12">
      <t>ジンコウ</t>
    </rPh>
    <phoneticPr fontId="1"/>
  </si>
  <si>
    <t>兵庫県「推計人口」</t>
    <rPh sb="0" eb="3">
      <t>ヒョウゴケン</t>
    </rPh>
    <rPh sb="4" eb="6">
      <t>スイケイ</t>
    </rPh>
    <rPh sb="6" eb="8">
      <t>ジンコウ</t>
    </rPh>
    <phoneticPr fontId="1"/>
  </si>
  <si>
    <t>平成31年</t>
    <rPh sb="0" eb="2">
      <t>ヘイセイ</t>
    </rPh>
    <rPh sb="4" eb="5">
      <t>ネン</t>
    </rPh>
    <phoneticPr fontId="1"/>
  </si>
  <si>
    <t>総務省「住宅・土地統計調査」</t>
    <rPh sb="0" eb="3">
      <t>ソウムショウ</t>
    </rPh>
    <rPh sb="4" eb="6">
      <t>ジュウタク</t>
    </rPh>
    <rPh sb="7" eb="9">
      <t>トチ</t>
    </rPh>
    <rPh sb="9" eb="11">
      <t>トウケイ</t>
    </rPh>
    <rPh sb="11" eb="13">
      <t>チョウサ</t>
    </rPh>
    <phoneticPr fontId="1"/>
  </si>
  <si>
    <t>総務省「ふるさと納税に関する現況調査」</t>
    <rPh sb="0" eb="3">
      <t>ソウムショウ</t>
    </rPh>
    <rPh sb="8" eb="10">
      <t>ノウゼイ</t>
    </rPh>
    <rPh sb="11" eb="12">
      <t>カン</t>
    </rPh>
    <rPh sb="14" eb="16">
      <t>ゲンキョウ</t>
    </rPh>
    <rPh sb="16" eb="18">
      <t>チョウサ</t>
    </rPh>
    <phoneticPr fontId="1"/>
  </si>
  <si>
    <t>県外関係人口（住基人口－推計人口）※マイナス値はゼロ</t>
    <rPh sb="0" eb="2">
      <t>ケンガイ</t>
    </rPh>
    <rPh sb="2" eb="4">
      <t>カンケイ</t>
    </rPh>
    <rPh sb="4" eb="6">
      <t>ジンコウ</t>
    </rPh>
    <rPh sb="7" eb="9">
      <t>ジュウキ</t>
    </rPh>
    <rPh sb="9" eb="11">
      <t>ジンコウ</t>
    </rPh>
    <rPh sb="12" eb="14">
      <t>スイケイ</t>
    </rPh>
    <rPh sb="14" eb="16">
      <t>ジンコウ</t>
    </rPh>
    <rPh sb="22" eb="23">
      <t>アタイ</t>
    </rPh>
    <phoneticPr fontId="1"/>
  </si>
  <si>
    <t>ひょうごe-県民登録者(概数）</t>
    <rPh sb="6" eb="8">
      <t>ケンミン</t>
    </rPh>
    <rPh sb="8" eb="11">
      <t>トウロクシャ</t>
    </rPh>
    <rPh sb="12" eb="14">
      <t>ガイスウ</t>
    </rPh>
    <phoneticPr fontId="1"/>
  </si>
  <si>
    <t>E</t>
    <phoneticPr fontId="1"/>
  </si>
  <si>
    <t>Ｆ</t>
    <phoneticPr fontId="1"/>
  </si>
  <si>
    <t>Ｇ</t>
    <phoneticPr fontId="1"/>
  </si>
  <si>
    <t>県外滞在者</t>
    <rPh sb="0" eb="2">
      <t>ケンガイ</t>
    </rPh>
    <rPh sb="2" eb="5">
      <t>タイザイシャ</t>
    </rPh>
    <phoneticPr fontId="1"/>
  </si>
  <si>
    <t>県内一時滞在者</t>
    <rPh sb="0" eb="2">
      <t>ケンアイ</t>
    </rPh>
    <rPh sb="2" eb="4">
      <t>イチジ</t>
    </rPh>
    <rPh sb="4" eb="7">
      <t>タイザイシャ</t>
    </rPh>
    <phoneticPr fontId="1"/>
  </si>
  <si>
    <t>消費支援者</t>
    <rPh sb="0" eb="2">
      <t>ショウヒ</t>
    </rPh>
    <rPh sb="2" eb="5">
      <t>シエンシャ</t>
    </rPh>
    <phoneticPr fontId="1"/>
  </si>
  <si>
    <t>Ｈ</t>
    <phoneticPr fontId="1"/>
  </si>
  <si>
    <t>Ｉ</t>
    <phoneticPr fontId="1"/>
  </si>
  <si>
    <t>総務省「ふるさと納税に関する現況調査」</t>
    <rPh sb="0" eb="3">
      <t>ソウムショウ</t>
    </rPh>
    <rPh sb="8" eb="10">
      <t>ノウゼイ</t>
    </rPh>
    <rPh sb="11" eb="12">
      <t>カン</t>
    </rPh>
    <rPh sb="14" eb="16">
      <t>ゲンキョウ</t>
    </rPh>
    <rPh sb="16" eb="18">
      <t>チョウサ</t>
    </rPh>
    <phoneticPr fontId="1"/>
  </si>
  <si>
    <t>市町別一時現在者(住宅戸数）</t>
    <rPh sb="0" eb="1">
      <t>シチョウ</t>
    </rPh>
    <rPh sb="1" eb="2">
      <t>ベツ</t>
    </rPh>
    <rPh sb="2" eb="4">
      <t>イチジ</t>
    </rPh>
    <rPh sb="4" eb="6">
      <t>ゲンザイ</t>
    </rPh>
    <rPh sb="6" eb="7">
      <t>シャ</t>
    </rPh>
    <rPh sb="9" eb="11">
      <t>ジュウタク</t>
    </rPh>
    <rPh sb="11" eb="13">
      <t>コスウ</t>
    </rPh>
    <phoneticPr fontId="1"/>
  </si>
  <si>
    <t>昼間人口A</t>
    <rPh sb="0" eb="2">
      <t>チュウカン</t>
    </rPh>
    <rPh sb="2" eb="4">
      <t>ジンコウ</t>
    </rPh>
    <phoneticPr fontId="1"/>
  </si>
  <si>
    <t>域外から通勤通学者B</t>
    <rPh sb="0" eb="2">
      <t>イキガイ</t>
    </rPh>
    <rPh sb="4" eb="6">
      <t>ツウキン</t>
    </rPh>
    <rPh sb="6" eb="8">
      <t>ツウガク</t>
    </rPh>
    <rPh sb="8" eb="9">
      <t>シャ</t>
    </rPh>
    <phoneticPr fontId="1"/>
  </si>
  <si>
    <t>1日当たり観光人口C</t>
    <rPh sb="1" eb="2">
      <t>ニチ</t>
    </rPh>
    <rPh sb="2" eb="3">
      <t>ア</t>
    </rPh>
    <rPh sb="5" eb="7">
      <t>カンコウ</t>
    </rPh>
    <rPh sb="7" eb="9">
      <t>ジンコウ</t>
    </rPh>
    <phoneticPr fontId="1"/>
  </si>
  <si>
    <t>交流人口D=A-B+C</t>
    <rPh sb="0" eb="2">
      <t>コウリュウ</t>
    </rPh>
    <rPh sb="2" eb="4">
      <t>ジンコウ</t>
    </rPh>
    <phoneticPr fontId="1"/>
  </si>
  <si>
    <t>推計</t>
    <rPh sb="0" eb="2">
      <t>スイケイ</t>
    </rPh>
    <phoneticPr fontId="1"/>
  </si>
  <si>
    <t>平成30年度</t>
    <rPh sb="0" eb="2">
      <t>ヘイセイ</t>
    </rPh>
    <rPh sb="4" eb="6">
      <t>ネンド</t>
    </rPh>
    <phoneticPr fontId="1"/>
  </si>
  <si>
    <t>http://www.soumu.go.jp/main_sosiki/jichi_zeisei/czaisei/czaisei_seido/furusato/topics/20170704.html</t>
    <phoneticPr fontId="1"/>
  </si>
  <si>
    <t>平成30年度</t>
    <rPh sb="0" eb="2">
      <t>ヘイセイ</t>
    </rPh>
    <rPh sb="4" eb="6">
      <t>ネンド</t>
    </rPh>
    <phoneticPr fontId="4"/>
  </si>
  <si>
    <t>平成30年度</t>
    <rPh sb="0" eb="2">
      <t>ヘイセイ</t>
    </rPh>
    <rPh sb="4" eb="5">
      <t>ネン</t>
    </rPh>
    <rPh sb="5" eb="6">
      <t>ド</t>
    </rPh>
    <phoneticPr fontId="4"/>
  </si>
  <si>
    <t>2018年度</t>
    <rPh sb="4" eb="6">
      <t>ネンド</t>
    </rPh>
    <phoneticPr fontId="4"/>
  </si>
  <si>
    <t>H21</t>
    <phoneticPr fontId="4"/>
  </si>
  <si>
    <t>H22</t>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</si>
  <si>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</si>
  <si>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</si>
  <si>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</si>
  <si>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A</t>
    <phoneticPr fontId="4"/>
  </si>
  <si>
    <t>B</t>
    <phoneticPr fontId="4"/>
  </si>
  <si>
    <t>ホテル・ビジネスホテル、旅館平均</t>
    <rPh sb="12" eb="14">
      <t>リョカン</t>
    </rPh>
    <rPh sb="14" eb="16">
      <t>ヘイキン</t>
    </rPh>
    <phoneticPr fontId="4"/>
  </si>
  <si>
    <t>E</t>
    <phoneticPr fontId="4"/>
  </si>
  <si>
    <t>ホテル</t>
    <phoneticPr fontId="4"/>
  </si>
  <si>
    <t>ユースホステル</t>
    <phoneticPr fontId="4"/>
  </si>
  <si>
    <t>F</t>
    <phoneticPr fontId="4"/>
  </si>
  <si>
    <t>G</t>
    <phoneticPr fontId="4"/>
  </si>
  <si>
    <t>H</t>
    <phoneticPr fontId="4"/>
  </si>
  <si>
    <t>－</t>
    <phoneticPr fontId="4"/>
  </si>
  <si>
    <t>I</t>
    <phoneticPr fontId="4"/>
  </si>
  <si>
    <t>J</t>
  </si>
  <si>
    <t>J</t>
    <phoneticPr fontId="39"/>
  </si>
  <si>
    <t>D</t>
  </si>
  <si>
    <t>平成30年住宅・土地統計調査　住宅及び世帯に関する基本集計</t>
  </si>
  <si>
    <t>住宅数</t>
  </si>
  <si>
    <t>住宅以外で人が居住する建物数</t>
  </si>
  <si>
    <t>居住世帯の有無</t>
  </si>
  <si>
    <t>0_総数</t>
  </si>
  <si>
    <t>1_居住世帯あり</t>
  </si>
  <si>
    <t>11_同居世帯なし</t>
  </si>
  <si>
    <t>12_同居世帯あり</t>
  </si>
  <si>
    <t>2_居住世帯なし</t>
  </si>
  <si>
    <t>21_一時現在者のみ</t>
  </si>
  <si>
    <t>22_空き家</t>
  </si>
  <si>
    <t>221_二次的住宅</t>
  </si>
  <si>
    <t>222_賃貸用の住宅</t>
  </si>
  <si>
    <t>223_売却用の住宅</t>
  </si>
  <si>
    <t>224_その他の住宅</t>
  </si>
  <si>
    <t>23_建築中</t>
  </si>
  <si>
    <t>戸</t>
  </si>
  <si>
    <t>棟</t>
  </si>
  <si>
    <t>地域識別コード</t>
    <phoneticPr fontId="39"/>
  </si>
  <si>
    <t xml:space="preserve"> </t>
  </si>
  <si>
    <t>28000_兵庫県</t>
  </si>
  <si>
    <t>28100_神戸市</t>
  </si>
  <si>
    <t>28101_神戸市　東灘区</t>
  </si>
  <si>
    <t>28102_神戸市　灘区</t>
  </si>
  <si>
    <t>28105_神戸市　兵庫区</t>
  </si>
  <si>
    <t>28106_神戸市　長田区</t>
  </si>
  <si>
    <t>28107_神戸市　須磨区</t>
  </si>
  <si>
    <t>28108_神戸市　垂水区</t>
  </si>
  <si>
    <t>28109_神戸市　北区</t>
  </si>
  <si>
    <t>28110_神戸市　中央区</t>
  </si>
  <si>
    <t>28111_神戸市　西区</t>
  </si>
  <si>
    <t>28201_姫路市</t>
  </si>
  <si>
    <t>28202_尼崎市</t>
  </si>
  <si>
    <t>28203_明石市</t>
  </si>
  <si>
    <t>28204_西宮市</t>
  </si>
  <si>
    <t>28205_洲本市</t>
  </si>
  <si>
    <t>28206_芦屋市</t>
  </si>
  <si>
    <t>28207_伊丹市</t>
  </si>
  <si>
    <t>28208_相生市</t>
  </si>
  <si>
    <t>28209_豊岡市</t>
  </si>
  <si>
    <t>28210_加古川市</t>
  </si>
  <si>
    <t>28212_赤穂市</t>
  </si>
  <si>
    <t>28213_西脇市</t>
  </si>
  <si>
    <t>28214_宝塚市</t>
  </si>
  <si>
    <t>28215_三木市</t>
  </si>
  <si>
    <t>28216_高砂市</t>
  </si>
  <si>
    <t>28217_川西市</t>
  </si>
  <si>
    <t>28218_小野市</t>
  </si>
  <si>
    <t>28219_三田市</t>
  </si>
  <si>
    <t>28220_加西市</t>
  </si>
  <si>
    <t>28221_篠山市</t>
  </si>
  <si>
    <t>28222_養父市</t>
  </si>
  <si>
    <t>28223_丹波市</t>
  </si>
  <si>
    <t>28224_南あわじ市</t>
  </si>
  <si>
    <t>28225_朝来市</t>
  </si>
  <si>
    <t>28226_淡路市</t>
  </si>
  <si>
    <t>28227_宍粟市</t>
  </si>
  <si>
    <t>28228_加東市</t>
  </si>
  <si>
    <t>28229_たつの市</t>
  </si>
  <si>
    <t>28301_猪名川町</t>
  </si>
  <si>
    <t>28365_多可町</t>
  </si>
  <si>
    <t>28381_稲美町</t>
  </si>
  <si>
    <t>28382_播磨町</t>
  </si>
  <si>
    <t>28443_福崎町</t>
  </si>
  <si>
    <t>28464_太子町</t>
  </si>
  <si>
    <t>28481_上郡町</t>
  </si>
  <si>
    <t>28501_佐用町</t>
  </si>
  <si>
    <t>28585_香美町</t>
  </si>
  <si>
    <t>第１0２表　居住世帯の有無(8区分)別住宅数及び住宅以外で人が居住する建物数0全国，都道府県，市区町村</t>
  </si>
  <si>
    <t>地域区分0全国・都道府県・市区町村</t>
  </si>
  <si>
    <t>0</t>
  </si>
  <si>
    <t xml:space="preserve"> </t>
    <phoneticPr fontId="1"/>
  </si>
  <si>
    <t>一時滞在者住居数</t>
    <rPh sb="0" eb="2">
      <t>イチジ</t>
    </rPh>
    <rPh sb="2" eb="5">
      <t>タイザイシャ</t>
    </rPh>
    <rPh sb="5" eb="7">
      <t>ジュウキョ</t>
    </rPh>
    <rPh sb="7" eb="8">
      <t>スウ</t>
    </rPh>
    <phoneticPr fontId="1"/>
  </si>
  <si>
    <t>世帯当たり人員</t>
    <rPh sb="0" eb="2">
      <t>セタイ</t>
    </rPh>
    <rPh sb="2" eb="3">
      <t>ア</t>
    </rPh>
    <rPh sb="5" eb="7">
      <t>ジンイン</t>
    </rPh>
    <phoneticPr fontId="1"/>
  </si>
  <si>
    <t>一時滞在者数</t>
    <rPh sb="0" eb="2">
      <t>イチジ</t>
    </rPh>
    <rPh sb="2" eb="5">
      <t>タイザイシャ</t>
    </rPh>
    <rPh sb="5" eb="6">
      <t>スウ</t>
    </rPh>
    <phoneticPr fontId="1"/>
  </si>
  <si>
    <t>1人当たり申込件数</t>
    <rPh sb="1" eb="2">
      <t>ニン</t>
    </rPh>
    <rPh sb="2" eb="3">
      <t>ア</t>
    </rPh>
    <rPh sb="5" eb="7">
      <t>モウシコ</t>
    </rPh>
    <rPh sb="7" eb="9">
      <t>ケンスウ</t>
    </rPh>
    <phoneticPr fontId="1"/>
  </si>
  <si>
    <t>Ａ県外滞在者（学生、単身赴任等）</t>
    <rPh sb="1" eb="3">
      <t>ケンガイ</t>
    </rPh>
    <rPh sb="3" eb="5">
      <t>タイザイ</t>
    </rPh>
    <rPh sb="5" eb="6">
      <t>シャ</t>
    </rPh>
    <rPh sb="7" eb="9">
      <t>ガクセイ</t>
    </rPh>
    <rPh sb="10" eb="12">
      <t>タンシン</t>
    </rPh>
    <rPh sb="12" eb="14">
      <t>フニン</t>
    </rPh>
    <rPh sb="14" eb="15">
      <t>トウ</t>
    </rPh>
    <phoneticPr fontId="1"/>
  </si>
  <si>
    <t>Ｂ消費支援</t>
    <rPh sb="1" eb="3">
      <t>ショウヒ</t>
    </rPh>
    <rPh sb="3" eb="5">
      <t>シエン</t>
    </rPh>
    <phoneticPr fontId="1"/>
  </si>
  <si>
    <t>Ｃ一時滞在者</t>
    <rPh sb="1" eb="3">
      <t>イチジ</t>
    </rPh>
    <rPh sb="3" eb="6">
      <t>タイザイシャ</t>
    </rPh>
    <phoneticPr fontId="1"/>
  </si>
  <si>
    <t>課税件数</t>
    <rPh sb="0" eb="2">
      <t>カゼイ</t>
    </rPh>
    <rPh sb="2" eb="4">
      <t>ケンスウ</t>
    </rPh>
    <phoneticPr fontId="1"/>
  </si>
  <si>
    <t>ふるさと納税件数2（納税者調整済）</t>
    <rPh sb="4" eb="6">
      <t>ノウゼイ</t>
    </rPh>
    <rPh sb="6" eb="8">
      <t>ケンスウ</t>
    </rPh>
    <rPh sb="10" eb="13">
      <t>ノウゼイシャ</t>
    </rPh>
    <rPh sb="13" eb="15">
      <t>チョウセイ</t>
    </rPh>
    <rPh sb="15" eb="16">
      <t>スミ</t>
    </rPh>
    <phoneticPr fontId="1"/>
  </si>
  <si>
    <t>寄付件数</t>
    <rPh sb="0" eb="2">
      <t>キフ</t>
    </rPh>
    <rPh sb="2" eb="4">
      <t>ケンスウ</t>
    </rPh>
    <phoneticPr fontId="1"/>
  </si>
  <si>
    <t>　</t>
    <phoneticPr fontId="1"/>
  </si>
  <si>
    <t>関係人口(試算値）</t>
    <rPh sb="0" eb="2">
      <t>カンケイ</t>
    </rPh>
    <rPh sb="2" eb="4">
      <t>ジンコウ</t>
    </rPh>
    <rPh sb="5" eb="7">
      <t>シサン</t>
    </rPh>
    <rPh sb="7" eb="8">
      <t>アタイ</t>
    </rPh>
    <phoneticPr fontId="1"/>
  </si>
  <si>
    <t>D　1日当たり観光入込客数</t>
    <rPh sb="3" eb="4">
      <t>ニチ</t>
    </rPh>
    <rPh sb="4" eb="5">
      <t>ア</t>
    </rPh>
    <rPh sb="7" eb="9">
      <t>カンコウ</t>
    </rPh>
    <rPh sb="9" eb="11">
      <t>イリコ</t>
    </rPh>
    <rPh sb="11" eb="13">
      <t>キャクスウ</t>
    </rPh>
    <phoneticPr fontId="1"/>
  </si>
  <si>
    <t>その他</t>
    <rPh sb="2" eb="3">
      <t>タ</t>
    </rPh>
    <phoneticPr fontId="1"/>
  </si>
  <si>
    <t>1日当たり宿泊客(実人員調整済）</t>
    <rPh sb="1" eb="2">
      <t>ニチ</t>
    </rPh>
    <rPh sb="2" eb="3">
      <t>ア</t>
    </rPh>
    <rPh sb="5" eb="7">
      <t>シュクハク</t>
    </rPh>
    <rPh sb="7" eb="8">
      <t>キャク</t>
    </rPh>
    <rPh sb="9" eb="10">
      <t>ジツ</t>
    </rPh>
    <rPh sb="10" eb="12">
      <t>ジンイン</t>
    </rPh>
    <rPh sb="12" eb="14">
      <t>チョウセイ</t>
    </rPh>
    <rPh sb="14" eb="15">
      <t>スミ</t>
    </rPh>
    <phoneticPr fontId="1"/>
  </si>
  <si>
    <t>県市町別ふるさと納税者(納税者数調整済）</t>
    <rPh sb="0" eb="2">
      <t>シチョウ</t>
    </rPh>
    <rPh sb="2" eb="3">
      <t>ベツ</t>
    </rPh>
    <rPh sb="7" eb="10">
      <t>ノウゼイシャ</t>
    </rPh>
    <rPh sb="12" eb="15">
      <t>ノウゼイシャ</t>
    </rPh>
    <rPh sb="15" eb="16">
      <t>スウ</t>
    </rPh>
    <rPh sb="16" eb="18">
      <t>チョウセイ</t>
    </rPh>
    <rPh sb="18" eb="19">
      <t>スミ</t>
    </rPh>
    <phoneticPr fontId="1"/>
  </si>
  <si>
    <t>「関係人口」は、移住した「定住人口」でもなく、観光に来た「交流人口」でもない、地域や地域の人々と多様に関わる人々である。</t>
  </si>
  <si>
    <t>2015年</t>
    <rPh sb="4" eb="5">
      <t>ネン</t>
    </rPh>
    <phoneticPr fontId="1"/>
  </si>
  <si>
    <t>2016年</t>
    <rPh sb="4" eb="5">
      <t>ネン</t>
    </rPh>
    <phoneticPr fontId="1"/>
  </si>
  <si>
    <t>2017年</t>
    <rPh sb="4" eb="5">
      <t>ネン</t>
    </rPh>
    <phoneticPr fontId="1"/>
  </si>
  <si>
    <t>2018年</t>
    <rPh sb="4" eb="5">
      <t>ネン</t>
    </rPh>
    <phoneticPr fontId="1"/>
  </si>
  <si>
    <t>2013年</t>
    <rPh sb="4" eb="5">
      <t>ネン</t>
    </rPh>
    <phoneticPr fontId="1"/>
  </si>
  <si>
    <t>2014年</t>
    <rPh sb="4" eb="5">
      <t>ネン</t>
    </rPh>
    <phoneticPr fontId="1"/>
  </si>
  <si>
    <t>2010年度</t>
    <rPh sb="4" eb="6">
      <t>ネンド</t>
    </rPh>
    <phoneticPr fontId="1"/>
  </si>
  <si>
    <t>2015年度</t>
    <rPh sb="4" eb="6">
      <t>ネンド</t>
    </rPh>
    <phoneticPr fontId="1"/>
  </si>
  <si>
    <t>2016年度</t>
    <rPh sb="4" eb="6">
      <t>ネンド</t>
    </rPh>
    <phoneticPr fontId="1"/>
  </si>
  <si>
    <t>2017年度</t>
    <rPh sb="4" eb="6">
      <t>ネンド</t>
    </rPh>
    <phoneticPr fontId="1"/>
  </si>
  <si>
    <t>2018年度</t>
    <rPh sb="4" eb="6">
      <t>ネンド</t>
    </rPh>
    <phoneticPr fontId="1"/>
  </si>
  <si>
    <t>2015年=100</t>
    <rPh sb="4" eb="5">
      <t>ネン</t>
    </rPh>
    <phoneticPr fontId="1"/>
  </si>
  <si>
    <t>2008年度</t>
    <rPh sb="4" eb="6">
      <t>ネンド</t>
    </rPh>
    <phoneticPr fontId="36"/>
  </si>
  <si>
    <t>2009年度</t>
    <rPh sb="4" eb="6">
      <t>ネンド</t>
    </rPh>
    <phoneticPr fontId="36"/>
  </si>
  <si>
    <t>2010年度</t>
    <rPh sb="4" eb="6">
      <t>ネンド</t>
    </rPh>
    <phoneticPr fontId="36"/>
  </si>
  <si>
    <t>2011年度</t>
    <rPh sb="4" eb="6">
      <t>ネンド</t>
    </rPh>
    <phoneticPr fontId="36"/>
  </si>
  <si>
    <t>2012年度</t>
    <rPh sb="4" eb="6">
      <t>ネンド</t>
    </rPh>
    <phoneticPr fontId="36"/>
  </si>
  <si>
    <t>2013年度</t>
    <rPh sb="4" eb="6">
      <t>ネンド</t>
    </rPh>
    <phoneticPr fontId="36"/>
  </si>
  <si>
    <t>2014年度</t>
    <rPh sb="4" eb="6">
      <t>ネンド</t>
    </rPh>
    <phoneticPr fontId="36"/>
  </si>
  <si>
    <t>2015年度</t>
    <rPh sb="4" eb="6">
      <t>ネンド</t>
    </rPh>
    <phoneticPr fontId="36"/>
  </si>
  <si>
    <t>2016年度</t>
    <rPh sb="4" eb="6">
      <t>ネンド</t>
    </rPh>
    <phoneticPr fontId="36"/>
  </si>
  <si>
    <t>2017年度</t>
    <rPh sb="4" eb="6">
      <t>ネンド</t>
    </rPh>
    <phoneticPr fontId="36"/>
  </si>
  <si>
    <t>2018年度</t>
    <rPh sb="4" eb="6">
      <t>ネンド</t>
    </rPh>
    <phoneticPr fontId="36"/>
  </si>
  <si>
    <t>2011年度</t>
    <rPh sb="4" eb="6">
      <t>ネンド</t>
    </rPh>
    <phoneticPr fontId="1"/>
  </si>
  <si>
    <t>2012年度</t>
    <rPh sb="4" eb="6">
      <t>ネンド</t>
    </rPh>
    <phoneticPr fontId="1"/>
  </si>
  <si>
    <t>2013年度</t>
    <rPh sb="4" eb="6">
      <t>ネンド</t>
    </rPh>
    <phoneticPr fontId="1"/>
  </si>
  <si>
    <t>2014年度</t>
    <rPh sb="4" eb="6">
      <t>ネンド</t>
    </rPh>
    <phoneticPr fontId="1"/>
  </si>
  <si>
    <t>2015/1/1</t>
    <phoneticPr fontId="1"/>
  </si>
  <si>
    <t>2016/1/1</t>
    <phoneticPr fontId="1"/>
  </si>
  <si>
    <t>2017/1/1</t>
    <phoneticPr fontId="1"/>
  </si>
  <si>
    <t>2018/1/1</t>
    <phoneticPr fontId="1"/>
  </si>
  <si>
    <t>2019/1/1</t>
    <phoneticPr fontId="1"/>
  </si>
  <si>
    <t>令和元年
(2019)</t>
    <rPh sb="0" eb="1">
      <t>レイ</t>
    </rPh>
    <rPh sb="1" eb="2">
      <t>ワ</t>
    </rPh>
    <rPh sb="2" eb="3">
      <t>ガン</t>
    </rPh>
    <rPh sb="3" eb="4">
      <t>ネン</t>
    </rPh>
    <phoneticPr fontId="27"/>
  </si>
  <si>
    <t>…</t>
    <phoneticPr fontId="10"/>
  </si>
  <si>
    <t>*</t>
    <phoneticPr fontId="10"/>
  </si>
  <si>
    <t xml:space="preserve">     </t>
    <phoneticPr fontId="10"/>
  </si>
  <si>
    <t>丹波篠山市</t>
    <rPh sb="0" eb="2">
      <t>タンバ</t>
    </rPh>
    <rPh sb="4" eb="5">
      <t>シ</t>
    </rPh>
    <phoneticPr fontId="19"/>
  </si>
  <si>
    <t>221 　丹　波　篠　山　市</t>
    <rPh sb="5" eb="6">
      <t>タン</t>
    </rPh>
    <rPh sb="7" eb="8">
      <t>ナミ</t>
    </rPh>
    <rPh sb="9" eb="10">
      <t>シノ</t>
    </rPh>
    <phoneticPr fontId="35"/>
  </si>
  <si>
    <t xml:space="preserve">Buildings Other than Dwelling 0 Shi, Ku, Machi and Mura </t>
  </si>
  <si>
    <t>Kobe0shi</t>
  </si>
  <si>
    <t>Higashinada0ku</t>
  </si>
  <si>
    <t>Nada0ku</t>
  </si>
  <si>
    <t>Hyogo0ku</t>
  </si>
  <si>
    <t>Nagata0ku</t>
  </si>
  <si>
    <t>Suma0ku</t>
  </si>
  <si>
    <t>Tarumi0ku</t>
  </si>
  <si>
    <t>Kita0ku</t>
  </si>
  <si>
    <t>Chuo0ku</t>
  </si>
  <si>
    <t>Nishi0ku</t>
  </si>
  <si>
    <t>Himeji0shi</t>
  </si>
  <si>
    <t>Amagasaki0shi</t>
  </si>
  <si>
    <t>Akashi0shi</t>
  </si>
  <si>
    <t>Nishinomiya0shi</t>
  </si>
  <si>
    <t>Sumoto0shi</t>
  </si>
  <si>
    <t>Ashiya0shi</t>
  </si>
  <si>
    <t>Itami0shi</t>
  </si>
  <si>
    <t>Aioi0shi</t>
  </si>
  <si>
    <t>Toyooka0shi</t>
  </si>
  <si>
    <t>Kakogawa0shi</t>
  </si>
  <si>
    <t>Ako0shi</t>
  </si>
  <si>
    <t>Nishiwaki0shi</t>
  </si>
  <si>
    <t>Takarazuka0shi</t>
  </si>
  <si>
    <t>Miki0shi</t>
  </si>
  <si>
    <t>Takasago0shi</t>
  </si>
  <si>
    <t>Kawanishi0shi</t>
  </si>
  <si>
    <t>Ono0shi</t>
  </si>
  <si>
    <t>Sanda0shi</t>
  </si>
  <si>
    <t>Kasai0shi</t>
  </si>
  <si>
    <t>Sasayama0shi</t>
  </si>
  <si>
    <t>Yabu0shi</t>
  </si>
  <si>
    <t>Tamba0shi</t>
  </si>
  <si>
    <t>Minamiawaji0shi</t>
  </si>
  <si>
    <t>Asago0shi</t>
  </si>
  <si>
    <t>Awaji0shi</t>
  </si>
  <si>
    <t>Shiso0shi</t>
  </si>
  <si>
    <t>Kato0shi</t>
  </si>
  <si>
    <t>Tatsuno0shi</t>
  </si>
  <si>
    <t>Inagawa0cho</t>
  </si>
  <si>
    <t>Taka0cho</t>
  </si>
  <si>
    <t>Inami0cho</t>
  </si>
  <si>
    <t>Harima0cho</t>
  </si>
  <si>
    <t>Fukusaki0cho</t>
  </si>
  <si>
    <t>Taishi0cho</t>
  </si>
  <si>
    <t>Kamigori0cho</t>
  </si>
  <si>
    <t>Sayo0cho</t>
  </si>
  <si>
    <t>Kami0cho</t>
  </si>
  <si>
    <t>Shinonsen0cho</t>
  </si>
  <si>
    <t>2019年</t>
    <rPh sb="4" eb="5">
      <t>ネン</t>
    </rPh>
    <phoneticPr fontId="1"/>
  </si>
  <si>
    <t>2019年度</t>
    <rPh sb="4" eb="6">
      <t>ネンド</t>
    </rPh>
    <phoneticPr fontId="1"/>
  </si>
  <si>
    <t>阪神・淡路大震災前</t>
    <rPh sb="0" eb="2">
      <t>ハンシン</t>
    </rPh>
    <rPh sb="3" eb="5">
      <t>アワジ</t>
    </rPh>
    <rPh sb="5" eb="6">
      <t>ダイ</t>
    </rPh>
    <rPh sb="6" eb="8">
      <t>シンサイ</t>
    </rPh>
    <rPh sb="8" eb="9">
      <t>マエ</t>
    </rPh>
    <phoneticPr fontId="4"/>
  </si>
  <si>
    <t>H7.1.1比</t>
    <rPh sb="6" eb="7">
      <t>ヒ</t>
    </rPh>
    <phoneticPr fontId="4"/>
  </si>
  <si>
    <t>令和2年
(2020)</t>
    <rPh sb="0" eb="1">
      <t>レイ</t>
    </rPh>
    <rPh sb="1" eb="2">
      <t>ワ</t>
    </rPh>
    <rPh sb="3" eb="4">
      <t>ネン</t>
    </rPh>
    <phoneticPr fontId="27"/>
  </si>
  <si>
    <t>令和3年
(2021)</t>
    <rPh sb="0" eb="1">
      <t>レイ</t>
    </rPh>
    <rPh sb="1" eb="2">
      <t>ワ</t>
    </rPh>
    <rPh sb="3" eb="4">
      <t>ネン</t>
    </rPh>
    <phoneticPr fontId="27"/>
  </si>
  <si>
    <t>H27-H22</t>
    <phoneticPr fontId="1"/>
  </si>
  <si>
    <t>R2-H27</t>
    <phoneticPr fontId="1"/>
  </si>
  <si>
    <t>H28-H27</t>
    <phoneticPr fontId="1"/>
  </si>
  <si>
    <t>H29-H28</t>
    <phoneticPr fontId="1"/>
  </si>
  <si>
    <t>H30-H29</t>
    <phoneticPr fontId="1"/>
  </si>
  <si>
    <t>R1-H30</t>
    <phoneticPr fontId="1"/>
  </si>
  <si>
    <t>R2-R1</t>
    <phoneticPr fontId="1"/>
  </si>
  <si>
    <t>R3-R2</t>
    <phoneticPr fontId="1"/>
  </si>
  <si>
    <t>令和2年
(2020)</t>
    <rPh sb="0" eb="2">
      <t>レイワ</t>
    </rPh>
    <rPh sb="3" eb="4">
      <t>ネン</t>
    </rPh>
    <phoneticPr fontId="27"/>
  </si>
  <si>
    <t>人</t>
    <rPh sb="0" eb="1">
      <t>ニン</t>
    </rPh>
    <phoneticPr fontId="1"/>
  </si>
  <si>
    <t>令和元年度</t>
    <rPh sb="0" eb="2">
      <t>レイワ</t>
    </rPh>
    <rPh sb="2" eb="3">
      <t>ガン</t>
    </rPh>
    <rPh sb="3" eb="4">
      <t>ネン</t>
    </rPh>
    <rPh sb="4" eb="5">
      <t>ド</t>
    </rPh>
    <phoneticPr fontId="4"/>
  </si>
  <si>
    <t>2019年度</t>
    <rPh sb="4" eb="6">
      <t>ネンド</t>
    </rPh>
    <phoneticPr fontId="4"/>
  </si>
  <si>
    <t>令和元年</t>
    <rPh sb="0" eb="2">
      <t>レイワ</t>
    </rPh>
    <rPh sb="2" eb="4">
      <t>ガンネン</t>
    </rPh>
    <phoneticPr fontId="4"/>
  </si>
  <si>
    <t>実人員(表2)</t>
    <rPh sb="0" eb="3">
      <t>ジツジンイン</t>
    </rPh>
    <rPh sb="4" eb="5">
      <t>ヒョウ</t>
    </rPh>
    <phoneticPr fontId="4"/>
  </si>
  <si>
    <t>延人員(表3)</t>
    <rPh sb="0" eb="1">
      <t>ノ</t>
    </rPh>
    <rPh sb="1" eb="3">
      <t>ジンイン</t>
    </rPh>
    <rPh sb="4" eb="5">
      <t>ヒョウ</t>
    </rPh>
    <phoneticPr fontId="4"/>
  </si>
  <si>
    <t>延／実比率</t>
    <rPh sb="0" eb="1">
      <t>ノ</t>
    </rPh>
    <rPh sb="2" eb="3">
      <t>ジツ</t>
    </rPh>
    <rPh sb="3" eb="5">
      <t>ヒリツ</t>
    </rPh>
    <phoneticPr fontId="4"/>
  </si>
  <si>
    <t>宿泊客</t>
    <rPh sb="0" eb="3">
      <t>シュクハクキャク</t>
    </rPh>
    <phoneticPr fontId="4"/>
  </si>
  <si>
    <t>R1/H30</t>
    <phoneticPr fontId="4"/>
  </si>
  <si>
    <t>令和元年度</t>
    <rPh sb="0" eb="2">
      <t>レイワ</t>
    </rPh>
    <rPh sb="2" eb="5">
      <t>ガンネンド</t>
    </rPh>
    <phoneticPr fontId="4"/>
  </si>
  <si>
    <t>2020/1/1</t>
    <phoneticPr fontId="1"/>
  </si>
  <si>
    <t>令和元年度</t>
    <rPh sb="0" eb="2">
      <t>レイワ</t>
    </rPh>
    <rPh sb="2" eb="5">
      <t>ガンネンド</t>
    </rPh>
    <phoneticPr fontId="1"/>
  </si>
  <si>
    <t>令和元年度</t>
    <rPh sb="0" eb="2">
      <t>レイワ</t>
    </rPh>
    <rPh sb="2" eb="3">
      <t>ガン</t>
    </rPh>
    <rPh sb="3" eb="5">
      <t>ネンド</t>
    </rPh>
    <phoneticPr fontId="1"/>
  </si>
  <si>
    <t>2019年度</t>
    <rPh sb="4" eb="6">
      <t>ネンド</t>
    </rPh>
    <phoneticPr fontId="36"/>
  </si>
  <si>
    <t xml:space="preserve"> </t>
    <phoneticPr fontId="1"/>
  </si>
  <si>
    <t>暫定固定</t>
    <rPh sb="0" eb="2">
      <t>ザンテイ</t>
    </rPh>
    <rPh sb="2" eb="4">
      <t>コテイ</t>
    </rPh>
    <phoneticPr fontId="1"/>
  </si>
  <si>
    <t>2013年、2018年</t>
    <rPh sb="4" eb="5">
      <t>ネン</t>
    </rPh>
    <rPh sb="10" eb="11">
      <t>ネン</t>
    </rPh>
    <phoneticPr fontId="1"/>
  </si>
  <si>
    <t>世帯数・人口の推移(兵庫県）</t>
    <rPh sb="0" eb="2">
      <t>セタイスウ</t>
    </rPh>
    <rPh sb="3" eb="5">
      <t>ジンコウ</t>
    </rPh>
    <rPh sb="6" eb="8">
      <t>スイイ</t>
    </rPh>
    <rPh sb="10" eb="13">
      <t>ヒョウゴケン</t>
    </rPh>
    <phoneticPr fontId="19"/>
  </si>
  <si>
    <t>（単位：世帯、人）</t>
  </si>
  <si>
    <t>区    分</t>
    <phoneticPr fontId="19"/>
  </si>
  <si>
    <t>世帯数
(注5)</t>
    <rPh sb="5" eb="6">
      <t>チュウ</t>
    </rPh>
    <phoneticPr fontId="19"/>
  </si>
  <si>
    <t>人      口</t>
    <phoneticPr fontId="19"/>
  </si>
  <si>
    <t>平均世帯人員</t>
    <rPh sb="4" eb="6">
      <t>ジンイン</t>
    </rPh>
    <phoneticPr fontId="19"/>
  </si>
  <si>
    <t>人口密度</t>
  </si>
  <si>
    <t>人口の
増減実数</t>
    <rPh sb="0" eb="2">
      <t>ジンコウ</t>
    </rPh>
    <rPh sb="4" eb="6">
      <t>ゾウゲン</t>
    </rPh>
    <rPh sb="6" eb="8">
      <t>ジッスウ</t>
    </rPh>
    <phoneticPr fontId="19"/>
  </si>
  <si>
    <t>人口指数</t>
  </si>
  <si>
    <t>女100人につき男</t>
    <rPh sb="0" eb="1">
      <t>オンナ</t>
    </rPh>
    <rPh sb="4" eb="5">
      <t>ヒト</t>
    </rPh>
    <rPh sb="8" eb="9">
      <t>オトコ</t>
    </rPh>
    <phoneticPr fontId="19"/>
  </si>
  <si>
    <t>総  数</t>
    <phoneticPr fontId="19"/>
  </si>
  <si>
    <t>（1km2当たり）</t>
    <phoneticPr fontId="19"/>
  </si>
  <si>
    <t>（明治12年＝100）</t>
    <phoneticPr fontId="19"/>
  </si>
  <si>
    <t>明治12(1879)年末</t>
    <phoneticPr fontId="19"/>
  </si>
  <si>
    <t>…</t>
  </si>
  <si>
    <t xml:space="preserve">    13(1880)〃　</t>
    <phoneticPr fontId="19"/>
  </si>
  <si>
    <t xml:space="preserve">    14(1881)〃　</t>
    <phoneticPr fontId="19"/>
  </si>
  <si>
    <t xml:space="preserve">    15(1882)〃　</t>
    <phoneticPr fontId="19"/>
  </si>
  <si>
    <t xml:space="preserve">    16(1883)〃　</t>
    <phoneticPr fontId="19"/>
  </si>
  <si>
    <t xml:space="preserve">    17(1884)〃　</t>
    <phoneticPr fontId="19"/>
  </si>
  <si>
    <t xml:space="preserve">    18(1885)〃　</t>
    <phoneticPr fontId="19"/>
  </si>
  <si>
    <t xml:space="preserve">    19(1886)〃　</t>
    <phoneticPr fontId="19"/>
  </si>
  <si>
    <t xml:space="preserve">    20(1887)〃　</t>
    <phoneticPr fontId="19"/>
  </si>
  <si>
    <t xml:space="preserve">    21(1888)〃　</t>
    <phoneticPr fontId="19"/>
  </si>
  <si>
    <t xml:space="preserve">    22(1889)〃　</t>
    <phoneticPr fontId="19"/>
  </si>
  <si>
    <t xml:space="preserve">    23(1890)〃　</t>
    <phoneticPr fontId="19"/>
  </si>
  <si>
    <t xml:space="preserve">    24(1891)〃　</t>
    <phoneticPr fontId="19"/>
  </si>
  <si>
    <t xml:space="preserve">    25(1892)〃　</t>
    <phoneticPr fontId="19"/>
  </si>
  <si>
    <t xml:space="preserve">    26(1893)〃　</t>
    <phoneticPr fontId="19"/>
  </si>
  <si>
    <t xml:space="preserve">    27(1894)〃　</t>
    <phoneticPr fontId="19"/>
  </si>
  <si>
    <t xml:space="preserve">    28(1895)〃　</t>
    <phoneticPr fontId="19"/>
  </si>
  <si>
    <t xml:space="preserve">    29(1896)〃　</t>
    <phoneticPr fontId="19"/>
  </si>
  <si>
    <t xml:space="preserve">    30(1897)〃　</t>
    <phoneticPr fontId="19"/>
  </si>
  <si>
    <t xml:space="preserve">    31(1898)〃　</t>
    <phoneticPr fontId="19"/>
  </si>
  <si>
    <t xml:space="preserve">    32(1899)〃　</t>
    <phoneticPr fontId="19"/>
  </si>
  <si>
    <t xml:space="preserve">    33(1900)〃　</t>
    <phoneticPr fontId="19"/>
  </si>
  <si>
    <t xml:space="preserve">    34(1901)〃　</t>
    <phoneticPr fontId="19"/>
  </si>
  <si>
    <t xml:space="preserve">    35(1902)〃　</t>
    <phoneticPr fontId="19"/>
  </si>
  <si>
    <t xml:space="preserve">    36(1903)〃　</t>
    <phoneticPr fontId="19"/>
  </si>
  <si>
    <t xml:space="preserve">    37(1904)〃　</t>
    <phoneticPr fontId="19"/>
  </si>
  <si>
    <t xml:space="preserve">    38(1905)〃　</t>
    <phoneticPr fontId="19"/>
  </si>
  <si>
    <t xml:space="preserve">    39(1906)〃　</t>
    <phoneticPr fontId="19"/>
  </si>
  <si>
    <t xml:space="preserve">    40(1907)〃　</t>
    <phoneticPr fontId="19"/>
  </si>
  <si>
    <t xml:space="preserve">    41(1908)〃　</t>
    <phoneticPr fontId="19"/>
  </si>
  <si>
    <t xml:space="preserve">    42(1909)〃　</t>
    <phoneticPr fontId="19"/>
  </si>
  <si>
    <t xml:space="preserve">    43(1910)〃　</t>
    <phoneticPr fontId="19"/>
  </si>
  <si>
    <t xml:space="preserve">    44(1911)〃　</t>
    <phoneticPr fontId="19"/>
  </si>
  <si>
    <t>大正元(1912)年末</t>
    <phoneticPr fontId="19"/>
  </si>
  <si>
    <t xml:space="preserve">     2(1913)〃　</t>
    <phoneticPr fontId="19"/>
  </si>
  <si>
    <t xml:space="preserve">     3(1914)〃　</t>
    <phoneticPr fontId="19"/>
  </si>
  <si>
    <t xml:space="preserve">     4(1915)〃　</t>
    <phoneticPr fontId="19"/>
  </si>
  <si>
    <t>　   5(1916)〃　</t>
    <phoneticPr fontId="19"/>
  </si>
  <si>
    <t>　   6(1917)〃　</t>
    <phoneticPr fontId="19"/>
  </si>
  <si>
    <t>　   7(1918)〃　</t>
    <phoneticPr fontId="19"/>
  </si>
  <si>
    <t xml:space="preserve">     8(1919)〃　</t>
    <phoneticPr fontId="19"/>
  </si>
  <si>
    <t xml:space="preserve">     9(1920)年10月 1日</t>
    <rPh sb="12" eb="13">
      <t>ネン</t>
    </rPh>
    <rPh sb="15" eb="16">
      <t>ツキ</t>
    </rPh>
    <rPh sb="18" eb="19">
      <t>ヒ</t>
    </rPh>
    <phoneticPr fontId="19"/>
  </si>
  <si>
    <t>*</t>
    <phoneticPr fontId="19"/>
  </si>
  <si>
    <t xml:space="preserve">    10(1921)年末</t>
    <phoneticPr fontId="19"/>
  </si>
  <si>
    <t xml:space="preserve">    11(1922)〃　</t>
    <phoneticPr fontId="19"/>
  </si>
  <si>
    <t xml:space="preserve">    12(1923)〃　</t>
    <phoneticPr fontId="19"/>
  </si>
  <si>
    <t xml:space="preserve">    13(1924)〃　</t>
    <phoneticPr fontId="19"/>
  </si>
  <si>
    <t xml:space="preserve">    14(1925)年10月 1日</t>
    <rPh sb="12" eb="13">
      <t>ネン</t>
    </rPh>
    <rPh sb="15" eb="16">
      <t>ガツ</t>
    </rPh>
    <rPh sb="18" eb="19">
      <t>ニチ</t>
    </rPh>
    <phoneticPr fontId="19"/>
  </si>
  <si>
    <t>昭和元(1926)年末</t>
    <phoneticPr fontId="19"/>
  </si>
  <si>
    <t xml:space="preserve">     2(1927)〃　</t>
    <phoneticPr fontId="19"/>
  </si>
  <si>
    <t xml:space="preserve">     3(1928)〃　</t>
    <phoneticPr fontId="19"/>
  </si>
  <si>
    <t xml:space="preserve"> 昭和4(1929)年末　</t>
    <rPh sb="1" eb="3">
      <t>ショウワ</t>
    </rPh>
    <rPh sb="10" eb="12">
      <t>ネンマツ</t>
    </rPh>
    <phoneticPr fontId="19"/>
  </si>
  <si>
    <t xml:space="preserve">     5(1930)年10月 1日</t>
    <rPh sb="12" eb="13">
      <t>ネン</t>
    </rPh>
    <rPh sb="15" eb="16">
      <t>ガツ</t>
    </rPh>
    <rPh sb="18" eb="19">
      <t>ニチ</t>
    </rPh>
    <phoneticPr fontId="19"/>
  </si>
  <si>
    <t xml:space="preserve">     6(1931)〃</t>
    <phoneticPr fontId="19"/>
  </si>
  <si>
    <t xml:space="preserve">     7(1932)〃　</t>
    <phoneticPr fontId="19"/>
  </si>
  <si>
    <t xml:space="preserve">     8(1933)〃　</t>
    <phoneticPr fontId="19"/>
  </si>
  <si>
    <t xml:space="preserve">     9(1934)〃　</t>
    <phoneticPr fontId="19"/>
  </si>
  <si>
    <t xml:space="preserve">    10(1935)〃</t>
    <phoneticPr fontId="19"/>
  </si>
  <si>
    <t xml:space="preserve">    11(1936)〃　</t>
    <phoneticPr fontId="19"/>
  </si>
  <si>
    <t xml:space="preserve">    12(1937)〃　</t>
    <phoneticPr fontId="19"/>
  </si>
  <si>
    <t xml:space="preserve">    13(1938)〃　</t>
    <phoneticPr fontId="19"/>
  </si>
  <si>
    <t xml:space="preserve">    14(1939)〃　</t>
    <phoneticPr fontId="19"/>
  </si>
  <si>
    <t xml:space="preserve">    15(1940)〃　</t>
    <phoneticPr fontId="19"/>
  </si>
  <si>
    <t xml:space="preserve">    16(1941)〃　</t>
    <phoneticPr fontId="19"/>
  </si>
  <si>
    <t xml:space="preserve">    17(1942)〃　</t>
    <phoneticPr fontId="19"/>
  </si>
  <si>
    <t xml:space="preserve">    18(1943)〃　</t>
    <phoneticPr fontId="19"/>
  </si>
  <si>
    <t xml:space="preserve">    19(1944)年 2月22日</t>
    <rPh sb="12" eb="13">
      <t>ネン</t>
    </rPh>
    <rPh sb="15" eb="16">
      <t>ツキ</t>
    </rPh>
    <rPh sb="18" eb="19">
      <t>ヒ</t>
    </rPh>
    <phoneticPr fontId="19"/>
  </si>
  <si>
    <t xml:space="preserve">    20(1945)年11月 1日　</t>
    <rPh sb="12" eb="13">
      <t>ネン</t>
    </rPh>
    <rPh sb="15" eb="16">
      <t>ツキ</t>
    </rPh>
    <rPh sb="18" eb="19">
      <t>ヒ</t>
    </rPh>
    <phoneticPr fontId="19"/>
  </si>
  <si>
    <t xml:space="preserve">    21(1946)年 4月26日　</t>
    <rPh sb="12" eb="13">
      <t>ネン</t>
    </rPh>
    <rPh sb="15" eb="16">
      <t>ツキ</t>
    </rPh>
    <rPh sb="18" eb="19">
      <t>ヒ</t>
    </rPh>
    <phoneticPr fontId="19"/>
  </si>
  <si>
    <t xml:space="preserve">    22(1947)年10月 1日　</t>
    <rPh sb="12" eb="13">
      <t>ネン</t>
    </rPh>
    <rPh sb="15" eb="16">
      <t>ツキ</t>
    </rPh>
    <rPh sb="18" eb="19">
      <t>ヒ</t>
    </rPh>
    <phoneticPr fontId="19"/>
  </si>
  <si>
    <t xml:space="preserve">    23(1948)年 8月 1日</t>
    <rPh sb="12" eb="13">
      <t>ネン</t>
    </rPh>
    <rPh sb="15" eb="16">
      <t>ツキ</t>
    </rPh>
    <rPh sb="18" eb="19">
      <t>ヒ</t>
    </rPh>
    <phoneticPr fontId="19"/>
  </si>
  <si>
    <t>　　24(1949)年10月 1日</t>
    <rPh sb="10" eb="11">
      <t>ネン</t>
    </rPh>
    <rPh sb="13" eb="14">
      <t>ガツ</t>
    </rPh>
    <rPh sb="16" eb="17">
      <t>ニチ</t>
    </rPh>
    <phoneticPr fontId="19"/>
  </si>
  <si>
    <t xml:space="preserve">    25(1950)〃　</t>
    <phoneticPr fontId="19"/>
  </si>
  <si>
    <t xml:space="preserve">    26(1951)〃　</t>
    <phoneticPr fontId="19"/>
  </si>
  <si>
    <t xml:space="preserve">    27(1952)〃　</t>
    <phoneticPr fontId="19"/>
  </si>
  <si>
    <t xml:space="preserve">    28(1953)〃　</t>
    <phoneticPr fontId="19"/>
  </si>
  <si>
    <t xml:space="preserve">    29(1954)〃　</t>
    <phoneticPr fontId="19"/>
  </si>
  <si>
    <t xml:space="preserve">    30(1955)〃　</t>
    <phoneticPr fontId="19"/>
  </si>
  <si>
    <t xml:space="preserve">    31(1956)〃　</t>
    <phoneticPr fontId="19"/>
  </si>
  <si>
    <t xml:space="preserve">    32(1957)〃　</t>
    <phoneticPr fontId="19"/>
  </si>
  <si>
    <t xml:space="preserve">    33(1958)〃　</t>
    <phoneticPr fontId="19"/>
  </si>
  <si>
    <t xml:space="preserve">    34(1959)〃　</t>
    <phoneticPr fontId="19"/>
  </si>
  <si>
    <t xml:space="preserve">    35(1960)〃　</t>
    <phoneticPr fontId="19"/>
  </si>
  <si>
    <t xml:space="preserve">    36(1961)〃　</t>
    <phoneticPr fontId="19"/>
  </si>
  <si>
    <t xml:space="preserve">    37(1962)〃　</t>
    <phoneticPr fontId="19"/>
  </si>
  <si>
    <t xml:space="preserve">    38(1963)〃　</t>
    <phoneticPr fontId="19"/>
  </si>
  <si>
    <t xml:space="preserve">    39(1964)〃　</t>
    <phoneticPr fontId="19"/>
  </si>
  <si>
    <t xml:space="preserve">    40(1965)〃　</t>
    <phoneticPr fontId="19"/>
  </si>
  <si>
    <t xml:space="preserve">    41(1966)〃　</t>
    <phoneticPr fontId="19"/>
  </si>
  <si>
    <t xml:space="preserve">    42(1967)〃　</t>
    <phoneticPr fontId="19"/>
  </si>
  <si>
    <t xml:space="preserve">    43(1968)〃　</t>
    <phoneticPr fontId="19"/>
  </si>
  <si>
    <t xml:space="preserve">    44(1969)〃　</t>
    <phoneticPr fontId="19"/>
  </si>
  <si>
    <t xml:space="preserve">    45(1970)〃　</t>
    <phoneticPr fontId="19"/>
  </si>
  <si>
    <t xml:space="preserve">    46(1971)〃　</t>
    <phoneticPr fontId="19"/>
  </si>
  <si>
    <t xml:space="preserve">    47(1972)〃　</t>
    <phoneticPr fontId="19"/>
  </si>
  <si>
    <t xml:space="preserve">    48(1973)〃　</t>
    <phoneticPr fontId="19"/>
  </si>
  <si>
    <t xml:space="preserve">    49(1974)〃　</t>
    <phoneticPr fontId="19"/>
  </si>
  <si>
    <t xml:space="preserve">    50(1975)〃　</t>
    <phoneticPr fontId="19"/>
  </si>
  <si>
    <t xml:space="preserve">    51(1976)〃　</t>
    <phoneticPr fontId="19"/>
  </si>
  <si>
    <t xml:space="preserve">    52(1977)〃　</t>
    <phoneticPr fontId="19"/>
  </si>
  <si>
    <t xml:space="preserve">    53(1978)〃　</t>
    <phoneticPr fontId="19"/>
  </si>
  <si>
    <t>昭和54(1979)年10月 1日　</t>
    <rPh sb="0" eb="2">
      <t>ショウワ</t>
    </rPh>
    <phoneticPr fontId="19"/>
  </si>
  <si>
    <t xml:space="preserve">    55(1980)〃　</t>
    <phoneticPr fontId="19"/>
  </si>
  <si>
    <t xml:space="preserve">    56(1981)〃　</t>
    <phoneticPr fontId="19"/>
  </si>
  <si>
    <t xml:space="preserve">    57(1982)〃　</t>
    <phoneticPr fontId="19"/>
  </si>
  <si>
    <t xml:space="preserve">    58(1983)〃　</t>
    <phoneticPr fontId="19"/>
  </si>
  <si>
    <t xml:space="preserve">    59(1984)〃　</t>
    <phoneticPr fontId="19"/>
  </si>
  <si>
    <t xml:space="preserve">    60(1985)〃　</t>
    <phoneticPr fontId="19"/>
  </si>
  <si>
    <t xml:space="preserve">    61(1986)〃　</t>
    <phoneticPr fontId="19"/>
  </si>
  <si>
    <t xml:space="preserve">    62(1987)〃　</t>
    <phoneticPr fontId="19"/>
  </si>
  <si>
    <t xml:space="preserve">    63(1988)〃　</t>
    <phoneticPr fontId="19"/>
  </si>
  <si>
    <t>平成元(1989)〃</t>
    <phoneticPr fontId="19"/>
  </si>
  <si>
    <t xml:space="preserve">     2(1990)〃　</t>
    <phoneticPr fontId="19"/>
  </si>
  <si>
    <t xml:space="preserve">     3(1991)〃　</t>
    <phoneticPr fontId="19"/>
  </si>
  <si>
    <t xml:space="preserve">     4(1992)〃　</t>
    <phoneticPr fontId="19"/>
  </si>
  <si>
    <t xml:space="preserve">     5(1993)〃　</t>
    <phoneticPr fontId="19"/>
  </si>
  <si>
    <t xml:space="preserve">     6(1994)〃　</t>
    <phoneticPr fontId="19"/>
  </si>
  <si>
    <t xml:space="preserve">     7(1995)〃　　</t>
    <phoneticPr fontId="19"/>
  </si>
  <si>
    <t xml:space="preserve">     8(1996)〃　</t>
    <phoneticPr fontId="19"/>
  </si>
  <si>
    <t xml:space="preserve">     9(1997)〃　</t>
    <phoneticPr fontId="19"/>
  </si>
  <si>
    <t xml:space="preserve">    10(1998)〃　</t>
    <phoneticPr fontId="19"/>
  </si>
  <si>
    <t xml:space="preserve">    11(1999)〃  (注3)　</t>
    <rPh sb="16" eb="17">
      <t>チュウ</t>
    </rPh>
    <phoneticPr fontId="19"/>
  </si>
  <si>
    <t xml:space="preserve">    12(2000)〃</t>
    <phoneticPr fontId="19"/>
  </si>
  <si>
    <t xml:space="preserve">    13(2001)〃</t>
    <phoneticPr fontId="19"/>
  </si>
  <si>
    <t xml:space="preserve">    14(2002)〃　</t>
    <phoneticPr fontId="19"/>
  </si>
  <si>
    <t xml:space="preserve">    15(2003)〃　</t>
    <phoneticPr fontId="19"/>
  </si>
  <si>
    <t xml:space="preserve">    16(2004)〃　</t>
    <phoneticPr fontId="19"/>
  </si>
  <si>
    <t xml:space="preserve">    17(2005)〃　</t>
    <phoneticPr fontId="19"/>
  </si>
  <si>
    <t xml:space="preserve">    18(2006)〃　</t>
    <phoneticPr fontId="19"/>
  </si>
  <si>
    <t xml:space="preserve">    19(2007)〃　</t>
    <phoneticPr fontId="19"/>
  </si>
  <si>
    <t xml:space="preserve">    20(2008)〃　</t>
    <phoneticPr fontId="19"/>
  </si>
  <si>
    <t xml:space="preserve">    21(2009)〃　</t>
    <phoneticPr fontId="19"/>
  </si>
  <si>
    <t xml:space="preserve">    22(2010)〃　</t>
    <phoneticPr fontId="19"/>
  </si>
  <si>
    <t xml:space="preserve">    23(2011)〃　</t>
    <phoneticPr fontId="19"/>
  </si>
  <si>
    <t xml:space="preserve">    24(2012)〃　</t>
    <phoneticPr fontId="19"/>
  </si>
  <si>
    <t xml:space="preserve">    25(2013)〃　</t>
  </si>
  <si>
    <t xml:space="preserve">    26(2014)〃　</t>
    <phoneticPr fontId="19"/>
  </si>
  <si>
    <t xml:space="preserve">    27(2015)〃　</t>
    <phoneticPr fontId="19"/>
  </si>
  <si>
    <t>*</t>
  </si>
  <si>
    <t xml:space="preserve">    28(2016)〃　</t>
    <phoneticPr fontId="19"/>
  </si>
  <si>
    <t>面積</t>
    <rPh sb="0" eb="2">
      <t>メンセキ</t>
    </rPh>
    <phoneticPr fontId="1"/>
  </si>
  <si>
    <t xml:space="preserve">    29(2017)〃　</t>
    <phoneticPr fontId="19"/>
  </si>
  <si>
    <t xml:space="preserve">    30(2018)〃　</t>
    <phoneticPr fontId="19"/>
  </si>
  <si>
    <t>令和元(2019)〃　</t>
    <rPh sb="0" eb="2">
      <t>レイワ</t>
    </rPh>
    <rPh sb="2" eb="3">
      <t>ガン</t>
    </rPh>
    <phoneticPr fontId="19"/>
  </si>
  <si>
    <t xml:space="preserve">    2(2020)〃　</t>
    <phoneticPr fontId="1"/>
  </si>
  <si>
    <t>資料：総務省統計局・県統計課</t>
    <rPh sb="0" eb="2">
      <t>シリョウ</t>
    </rPh>
    <rPh sb="3" eb="4">
      <t>ショウ</t>
    </rPh>
    <phoneticPr fontId="42"/>
  </si>
  <si>
    <t>（注）1　* のついた年は国勢調査（昭和22年は臨時国勢調査）、その他は原則として兵庫県報告例（昭和6年以前）又は統計局若しく</t>
    <rPh sb="11" eb="12">
      <t>トシ</t>
    </rPh>
    <rPh sb="18" eb="20">
      <t>ショウワ</t>
    </rPh>
    <rPh sb="22" eb="23">
      <t>ネン</t>
    </rPh>
    <rPh sb="24" eb="26">
      <t>リンジ</t>
    </rPh>
    <rPh sb="26" eb="28">
      <t>コクセイ</t>
    </rPh>
    <rPh sb="28" eb="30">
      <t>チョウサ</t>
    </rPh>
    <rPh sb="36" eb="38">
      <t>ゲンソク</t>
    </rPh>
    <rPh sb="41" eb="44">
      <t>ヒョウゴケン</t>
    </rPh>
    <rPh sb="44" eb="47">
      <t>ホウコクレイ</t>
    </rPh>
    <rPh sb="48" eb="50">
      <t>ショウワ</t>
    </rPh>
    <rPh sb="51" eb="52">
      <t>ネン</t>
    </rPh>
    <rPh sb="52" eb="54">
      <t>イゼン</t>
    </rPh>
    <rPh sb="55" eb="56">
      <t>マタ</t>
    </rPh>
    <rPh sb="57" eb="60">
      <t>トウケイキョク</t>
    </rPh>
    <rPh sb="60" eb="61">
      <t>モ</t>
    </rPh>
    <phoneticPr fontId="19"/>
  </si>
  <si>
    <t xml:space="preserve">       は兵庫県推計（昭和7年以降）による。</t>
    <phoneticPr fontId="19"/>
  </si>
  <si>
    <t xml:space="preserve">      2  昭和19～21年は資源調査法に基く人口調査、昭和23年は常住人口調査による。</t>
    <rPh sb="9" eb="11">
      <t>ショウワ</t>
    </rPh>
    <rPh sb="16" eb="17">
      <t>ネン</t>
    </rPh>
    <rPh sb="18" eb="20">
      <t>シゲン</t>
    </rPh>
    <rPh sb="20" eb="23">
      <t>チョウサホウ</t>
    </rPh>
    <rPh sb="24" eb="25">
      <t>モトヅ</t>
    </rPh>
    <rPh sb="26" eb="28">
      <t>ジンコウ</t>
    </rPh>
    <rPh sb="28" eb="30">
      <t>チョウサ</t>
    </rPh>
    <rPh sb="31" eb="33">
      <t>ショウワ</t>
    </rPh>
    <rPh sb="35" eb="36">
      <t>ネン</t>
    </rPh>
    <rPh sb="37" eb="39">
      <t>ジョウジュウ</t>
    </rPh>
    <rPh sb="39" eb="41">
      <t>ジンコウ</t>
    </rPh>
    <rPh sb="41" eb="43">
      <t>チョウサ</t>
    </rPh>
    <phoneticPr fontId="19"/>
  </si>
  <si>
    <t xml:space="preserve">      3  平成11年は、平成10年10月1日実施の被災地人口実態調査（注4）の結果数値を基礎とし、住民基本台帳法及び外国人登録法</t>
    <phoneticPr fontId="19"/>
  </si>
  <si>
    <t xml:space="preserve">       に基づく市町からの移動数報告を集計して算出した「推定人口」である。 </t>
    <rPh sb="26" eb="28">
      <t>サンシュツ</t>
    </rPh>
    <rPh sb="31" eb="33">
      <t>スイテイ</t>
    </rPh>
    <rPh sb="33" eb="35">
      <t>ジンコウ</t>
    </rPh>
    <phoneticPr fontId="19"/>
  </si>
  <si>
    <t xml:space="preserve">      4  被災地人口実態調査とは、平成10年10月1日に実施した住宅・土地統計調査の調査票から阪神・淡路大震災の被災地旧10市</t>
    <rPh sb="9" eb="12">
      <t>ヒサイチ</t>
    </rPh>
    <rPh sb="12" eb="14">
      <t>ジンコウ</t>
    </rPh>
    <rPh sb="14" eb="16">
      <t>ジッタイ</t>
    </rPh>
    <rPh sb="16" eb="18">
      <t>チョウサ</t>
    </rPh>
    <rPh sb="21" eb="23">
      <t>ヘイセイ</t>
    </rPh>
    <rPh sb="25" eb="26">
      <t>ネン</t>
    </rPh>
    <rPh sb="28" eb="29">
      <t>ガツ</t>
    </rPh>
    <rPh sb="30" eb="31">
      <t>ニチ</t>
    </rPh>
    <rPh sb="32" eb="34">
      <t>ジッシ</t>
    </rPh>
    <rPh sb="36" eb="38">
      <t>ジュウタク</t>
    </rPh>
    <rPh sb="39" eb="41">
      <t>トチ</t>
    </rPh>
    <rPh sb="41" eb="43">
      <t>トウケイ</t>
    </rPh>
    <rPh sb="43" eb="45">
      <t>チョウサ</t>
    </rPh>
    <rPh sb="46" eb="49">
      <t>チョウサヒョウ</t>
    </rPh>
    <rPh sb="51" eb="53">
      <t>ハンシン</t>
    </rPh>
    <rPh sb="54" eb="56">
      <t>アワジ</t>
    </rPh>
    <rPh sb="56" eb="59">
      <t>ダイシンサイ</t>
    </rPh>
    <rPh sb="60" eb="63">
      <t>ヒサイチ</t>
    </rPh>
    <phoneticPr fontId="19"/>
  </si>
  <si>
    <t xml:space="preserve">       10町の世帯人員を転記集計し、実態人口の把握を行ったものである。</t>
    <phoneticPr fontId="19"/>
  </si>
  <si>
    <t xml:space="preserve">      5  世帯数の昭和4年以前（大正9年及び14年を除く）は、戸数である。</t>
    <rPh sb="9" eb="12">
      <t>セタイスウ</t>
    </rPh>
    <rPh sb="13" eb="15">
      <t>ショウワ</t>
    </rPh>
    <rPh sb="16" eb="19">
      <t>ネンイゼン</t>
    </rPh>
    <rPh sb="20" eb="22">
      <t>タイショウ</t>
    </rPh>
    <rPh sb="23" eb="24">
      <t>ネン</t>
    </rPh>
    <rPh sb="24" eb="25">
      <t>オヨ</t>
    </rPh>
    <rPh sb="28" eb="29">
      <t>ネン</t>
    </rPh>
    <rPh sb="30" eb="31">
      <t>ノゾ</t>
    </rPh>
    <rPh sb="35" eb="37">
      <t>コスウ</t>
    </rPh>
    <phoneticPr fontId="19"/>
  </si>
  <si>
    <t>各年1月１日現在県推計人口（改定後）</t>
    <rPh sb="0" eb="2">
      <t>カクネン</t>
    </rPh>
    <rPh sb="8" eb="9">
      <t>ケン</t>
    </rPh>
    <rPh sb="9" eb="11">
      <t>スイケイ</t>
    </rPh>
    <rPh sb="11" eb="13">
      <t>ジンコウ</t>
    </rPh>
    <rPh sb="14" eb="17">
      <t>カイテイゴ</t>
    </rPh>
    <phoneticPr fontId="4"/>
  </si>
  <si>
    <t>各年1月1日現在住民基本台帳人口</t>
    <rPh sb="0" eb="2">
      <t>カクネン</t>
    </rPh>
    <rPh sb="6" eb="8">
      <t>ゲンザイ</t>
    </rPh>
    <phoneticPr fontId="4"/>
  </si>
  <si>
    <t>兵庫県立大学地域経済指標研究会</t>
    <rPh sb="0" eb="2">
      <t>ヒョウゴ</t>
    </rPh>
    <rPh sb="2" eb="4">
      <t>ケンリツ</t>
    </rPh>
    <rPh sb="4" eb="6">
      <t>ダイガク</t>
    </rPh>
    <rPh sb="6" eb="8">
      <t>チイキ</t>
    </rPh>
    <rPh sb="8" eb="10">
      <t>ケイザイ</t>
    </rPh>
    <rPh sb="10" eb="12">
      <t>シヒョウ</t>
    </rPh>
    <rPh sb="12" eb="15">
      <t>ケンキュウカイ</t>
    </rPh>
    <phoneticPr fontId="1"/>
  </si>
  <si>
    <t>２　推計の考え方</t>
    <phoneticPr fontId="1"/>
  </si>
  <si>
    <t>１　関係人口と交流人口</t>
    <rPh sb="2" eb="4">
      <t>カンケイ</t>
    </rPh>
    <rPh sb="4" eb="6">
      <t>ジンコウ</t>
    </rPh>
    <rPh sb="7" eb="9">
      <t>コウリュウ</t>
    </rPh>
    <rPh sb="9" eb="11">
      <t>ジンコウ</t>
    </rPh>
    <phoneticPr fontId="1"/>
  </si>
  <si>
    <t>　この資料に関するお問い合わせ先</t>
    <phoneticPr fontId="1"/>
  </si>
  <si>
    <t>兵庫県立大学産学連携・研究推進機構　特任教授</t>
    <rPh sb="0" eb="2">
      <t>ヒョウゴ</t>
    </rPh>
    <rPh sb="2" eb="4">
      <t>ケンリツ</t>
    </rPh>
    <rPh sb="4" eb="6">
      <t>ダイガク</t>
    </rPh>
    <rPh sb="6" eb="8">
      <t>サンガク</t>
    </rPh>
    <rPh sb="8" eb="10">
      <t>レンケイ</t>
    </rPh>
    <rPh sb="11" eb="13">
      <t>ケンキュウ</t>
    </rPh>
    <rPh sb="13" eb="15">
      <t>スイシン</t>
    </rPh>
    <rPh sb="15" eb="17">
      <t>キコウ</t>
    </rPh>
    <rPh sb="18" eb="20">
      <t>トクニン</t>
    </rPh>
    <rPh sb="20" eb="22">
      <t>キョウジュ</t>
    </rPh>
    <phoneticPr fontId="1"/>
  </si>
  <si>
    <t>３　推計方法と推計資料</t>
    <rPh sb="2" eb="4">
      <t>スイケイ</t>
    </rPh>
    <rPh sb="4" eb="6">
      <t>ホウホウ</t>
    </rPh>
    <rPh sb="7" eb="9">
      <t>スイケイ</t>
    </rPh>
    <rPh sb="9" eb="11">
      <t>シリョウ</t>
    </rPh>
    <phoneticPr fontId="1"/>
  </si>
  <si>
    <t>(単位：人）</t>
    <rPh sb="1" eb="3">
      <t>タンイ</t>
    </rPh>
    <rPh sb="4" eb="5">
      <t>ニン</t>
    </rPh>
    <phoneticPr fontId="1"/>
  </si>
  <si>
    <t>地域・市町</t>
    <rPh sb="0" eb="2">
      <t>チイキ</t>
    </rPh>
    <rPh sb="3" eb="5">
      <t>シチョウ</t>
    </rPh>
    <phoneticPr fontId="1"/>
  </si>
  <si>
    <t>　</t>
    <phoneticPr fontId="1"/>
  </si>
  <si>
    <t xml:space="preserve"> </t>
    <phoneticPr fontId="1"/>
  </si>
  <si>
    <t>市区町村別総人口（大正９年～令和4年）41市町</t>
    <rPh sb="0" eb="2">
      <t>シク</t>
    </rPh>
    <rPh sb="2" eb="4">
      <t>チョウソン</t>
    </rPh>
    <rPh sb="4" eb="5">
      <t>ベツ</t>
    </rPh>
    <rPh sb="5" eb="6">
      <t>ソウ</t>
    </rPh>
    <rPh sb="6" eb="8">
      <t>ジンコウ</t>
    </rPh>
    <rPh sb="9" eb="11">
      <t>タイショウ</t>
    </rPh>
    <rPh sb="12" eb="13">
      <t>ネン</t>
    </rPh>
    <rPh sb="14" eb="16">
      <t>レイワ</t>
    </rPh>
    <rPh sb="17" eb="18">
      <t>ネン</t>
    </rPh>
    <rPh sb="21" eb="23">
      <t>シチョウ</t>
    </rPh>
    <phoneticPr fontId="22"/>
  </si>
  <si>
    <t>2020年基準</t>
    <rPh sb="4" eb="5">
      <t>ネン</t>
    </rPh>
    <rPh sb="5" eb="7">
      <t>キジュン</t>
    </rPh>
    <phoneticPr fontId="1"/>
  </si>
  <si>
    <t>国勢調査確報</t>
    <rPh sb="0" eb="2">
      <t>コクセイ</t>
    </rPh>
    <rPh sb="2" eb="4">
      <t>チョウサ</t>
    </rPh>
    <rPh sb="4" eb="6">
      <t>カクホウ</t>
    </rPh>
    <phoneticPr fontId="1"/>
  </si>
  <si>
    <t>確報値改定</t>
    <rPh sb="0" eb="2">
      <t>カクホウ</t>
    </rPh>
    <rPh sb="2" eb="3">
      <t>チ</t>
    </rPh>
    <rPh sb="3" eb="5">
      <t>カイテイ</t>
    </rPh>
    <phoneticPr fontId="1"/>
  </si>
  <si>
    <t>令和4年
(2022)</t>
    <rPh sb="0" eb="1">
      <t>レイ</t>
    </rPh>
    <rPh sb="1" eb="2">
      <t>ワ</t>
    </rPh>
    <rPh sb="3" eb="4">
      <t>ネン</t>
    </rPh>
    <phoneticPr fontId="27"/>
  </si>
  <si>
    <t>令和5年
(2023)</t>
    <rPh sb="0" eb="1">
      <t>レイ</t>
    </rPh>
    <rPh sb="1" eb="2">
      <t>ワ</t>
    </rPh>
    <rPh sb="3" eb="4">
      <t>ネン</t>
    </rPh>
    <phoneticPr fontId="27"/>
  </si>
  <si>
    <t>令和6年
(2024)</t>
    <rPh sb="0" eb="1">
      <t>レイ</t>
    </rPh>
    <rPh sb="1" eb="2">
      <t>ワ</t>
    </rPh>
    <rPh sb="3" eb="4">
      <t>ネン</t>
    </rPh>
    <phoneticPr fontId="27"/>
  </si>
  <si>
    <t>R4-R3</t>
    <phoneticPr fontId="1"/>
  </si>
  <si>
    <t>R5-R4</t>
    <phoneticPr fontId="1"/>
  </si>
  <si>
    <t>R6-R5</t>
    <phoneticPr fontId="1"/>
  </si>
  <si>
    <t>県推計人口入力</t>
    <rPh sb="0" eb="1">
      <t>ケン</t>
    </rPh>
    <rPh sb="1" eb="3">
      <t>スイケイ</t>
    </rPh>
    <rPh sb="3" eb="5">
      <t>ジンコウ</t>
    </rPh>
    <rPh sb="5" eb="7">
      <t>ニュウリョク</t>
    </rPh>
    <phoneticPr fontId="1"/>
  </si>
  <si>
    <t>丹波篠山市</t>
  </si>
  <si>
    <t>川辺郡</t>
  </si>
  <si>
    <t>多可郡</t>
  </si>
  <si>
    <t>加古郡</t>
  </si>
  <si>
    <t>神崎郡</t>
  </si>
  <si>
    <t>揖保郡</t>
  </si>
  <si>
    <t>赤穂郡</t>
  </si>
  <si>
    <t>佐用郡</t>
  </si>
  <si>
    <t>美方郡</t>
  </si>
  <si>
    <t>令和2年</t>
    <rPh sb="0" eb="2">
      <t>レイワ</t>
    </rPh>
    <rPh sb="3" eb="4">
      <t>ネン</t>
    </rPh>
    <phoneticPr fontId="1"/>
  </si>
  <si>
    <t>不詳補完</t>
    <rPh sb="0" eb="2">
      <t>フショウ</t>
    </rPh>
    <rPh sb="2" eb="4">
      <t>ホカン</t>
    </rPh>
    <phoneticPr fontId="1"/>
  </si>
  <si>
    <t>R2/H27</t>
    <phoneticPr fontId="1"/>
  </si>
  <si>
    <t>2021/1/1</t>
    <phoneticPr fontId="1"/>
  </si>
  <si>
    <t>2022/1/1</t>
    <phoneticPr fontId="1"/>
  </si>
  <si>
    <t>2023/1/1</t>
    <phoneticPr fontId="1"/>
  </si>
  <si>
    <t>2024/1/1</t>
    <phoneticPr fontId="1"/>
  </si>
  <si>
    <t>2020年</t>
    <rPh sb="4" eb="5">
      <t>ネン</t>
    </rPh>
    <phoneticPr fontId="1"/>
  </si>
  <si>
    <t>2021年</t>
    <rPh sb="4" eb="5">
      <t>ネン</t>
    </rPh>
    <phoneticPr fontId="1"/>
  </si>
  <si>
    <t>2022年</t>
    <rPh sb="4" eb="5">
      <t>ネン</t>
    </rPh>
    <phoneticPr fontId="1"/>
  </si>
  <si>
    <t>2023年</t>
    <rPh sb="4" eb="5">
      <t>ネン</t>
    </rPh>
    <phoneticPr fontId="1"/>
  </si>
  <si>
    <t>2024年</t>
    <rPh sb="4" eb="5">
      <t>ネン</t>
    </rPh>
    <phoneticPr fontId="1"/>
  </si>
  <si>
    <t>市区町村別世帯数（昭和40年～令和4年）41市町</t>
    <rPh sb="0" eb="2">
      <t>シク</t>
    </rPh>
    <rPh sb="2" eb="4">
      <t>チョウソン</t>
    </rPh>
    <rPh sb="4" eb="5">
      <t>ベツ</t>
    </rPh>
    <rPh sb="5" eb="8">
      <t>セタイスウ</t>
    </rPh>
    <rPh sb="9" eb="11">
      <t>ショウワ</t>
    </rPh>
    <rPh sb="13" eb="14">
      <t>ネン</t>
    </rPh>
    <rPh sb="15" eb="17">
      <t>レイワ</t>
    </rPh>
    <rPh sb="18" eb="19">
      <t>ネン</t>
    </rPh>
    <rPh sb="22" eb="24">
      <t>シチョウ</t>
    </rPh>
    <phoneticPr fontId="22"/>
  </si>
  <si>
    <t>神戸市補正</t>
    <rPh sb="0" eb="3">
      <t>コウベシ</t>
    </rPh>
    <rPh sb="3" eb="5">
      <t>ホセイ</t>
    </rPh>
    <phoneticPr fontId="51"/>
  </si>
  <si>
    <t>国勢調査</t>
    <rPh sb="0" eb="2">
      <t>コクセイ</t>
    </rPh>
    <rPh sb="2" eb="4">
      <t>チョウサ</t>
    </rPh>
    <phoneticPr fontId="51"/>
  </si>
  <si>
    <t>補間補正</t>
    <rPh sb="0" eb="2">
      <t>ホカン</t>
    </rPh>
    <rPh sb="2" eb="4">
      <t>ホセイ</t>
    </rPh>
    <phoneticPr fontId="51"/>
  </si>
  <si>
    <t>県補間補正</t>
    <rPh sb="0" eb="1">
      <t>ケン</t>
    </rPh>
    <rPh sb="1" eb="3">
      <t>ホカン</t>
    </rPh>
    <rPh sb="3" eb="5">
      <t>ホセイ</t>
    </rPh>
    <phoneticPr fontId="1"/>
  </si>
  <si>
    <t>国勢調査</t>
    <rPh sb="0" eb="2">
      <t>コクセイ</t>
    </rPh>
    <rPh sb="2" eb="4">
      <t>チョウサ</t>
    </rPh>
    <phoneticPr fontId="1"/>
  </si>
  <si>
    <t>県推計人口</t>
    <rPh sb="0" eb="1">
      <t>ケン</t>
    </rPh>
    <rPh sb="1" eb="3">
      <t>スイケイ</t>
    </rPh>
    <rPh sb="3" eb="5">
      <t>ジンコウ</t>
    </rPh>
    <phoneticPr fontId="51"/>
  </si>
  <si>
    <t>昭和40年
(1970)</t>
    <rPh sb="4" eb="5">
      <t>ネン</t>
    </rPh>
    <phoneticPr fontId="27"/>
  </si>
  <si>
    <t>昭和41年
(1971)</t>
    <rPh sb="4" eb="5">
      <t>ネン</t>
    </rPh>
    <phoneticPr fontId="27"/>
  </si>
  <si>
    <t>昭和42年
(1972)</t>
    <rPh sb="4" eb="5">
      <t>ネン</t>
    </rPh>
    <phoneticPr fontId="27"/>
  </si>
  <si>
    <t>昭和43年
(1973)</t>
    <rPh sb="4" eb="5">
      <t>ネン</t>
    </rPh>
    <phoneticPr fontId="27"/>
  </si>
  <si>
    <t>昭和44年
(1974)</t>
    <rPh sb="4" eb="5">
      <t>ネン</t>
    </rPh>
    <phoneticPr fontId="27"/>
  </si>
  <si>
    <t>昭和45年
(1975)</t>
    <rPh sb="4" eb="5">
      <t>ネン</t>
    </rPh>
    <phoneticPr fontId="27"/>
  </si>
  <si>
    <t>昭和46年
(1971)</t>
    <rPh sb="4" eb="5">
      <t>ネン</t>
    </rPh>
    <phoneticPr fontId="27"/>
  </si>
  <si>
    <t>昭和47年
(1972)</t>
    <rPh sb="4" eb="5">
      <t>ネン</t>
    </rPh>
    <phoneticPr fontId="27"/>
  </si>
  <si>
    <t>昭和48年
(1973)</t>
    <rPh sb="4" eb="5">
      <t>ネン</t>
    </rPh>
    <phoneticPr fontId="27"/>
  </si>
  <si>
    <t>昭和49年
(1974)</t>
    <rPh sb="4" eb="5">
      <t>ネン</t>
    </rPh>
    <phoneticPr fontId="27"/>
  </si>
  <si>
    <t>昭和50年
(1975)</t>
    <rPh sb="4" eb="5">
      <t>ネン</t>
    </rPh>
    <phoneticPr fontId="27"/>
  </si>
  <si>
    <t>昭和51年
(1976)</t>
    <rPh sb="4" eb="5">
      <t>ネン</t>
    </rPh>
    <phoneticPr fontId="27"/>
  </si>
  <si>
    <t>昭和52年
(1977)</t>
    <rPh sb="4" eb="5">
      <t>ネン</t>
    </rPh>
    <phoneticPr fontId="27"/>
  </si>
  <si>
    <t>昭和53年
(1978)</t>
    <rPh sb="4" eb="5">
      <t>ネン</t>
    </rPh>
    <phoneticPr fontId="27"/>
  </si>
  <si>
    <t>昭和54年
(1979)</t>
    <rPh sb="4" eb="5">
      <t>ネン</t>
    </rPh>
    <phoneticPr fontId="27"/>
  </si>
  <si>
    <t>昭和56年
(1981)</t>
    <rPh sb="4" eb="5">
      <t>ネン</t>
    </rPh>
    <phoneticPr fontId="27"/>
  </si>
  <si>
    <t>昭和57年
(1982)</t>
    <rPh sb="4" eb="5">
      <t>ネン</t>
    </rPh>
    <phoneticPr fontId="27"/>
  </si>
  <si>
    <t>昭和58年
(1983)</t>
    <rPh sb="4" eb="5">
      <t>ネン</t>
    </rPh>
    <phoneticPr fontId="27"/>
  </si>
  <si>
    <t>昭和59年
(1984)</t>
    <rPh sb="4" eb="5">
      <t>ネン</t>
    </rPh>
    <phoneticPr fontId="27"/>
  </si>
  <si>
    <t>昭和61年
(1986)</t>
    <rPh sb="4" eb="5">
      <t>ネン</t>
    </rPh>
    <phoneticPr fontId="27"/>
  </si>
  <si>
    <t>昭和62年
(1987)</t>
    <rPh sb="4" eb="5">
      <t>ネン</t>
    </rPh>
    <phoneticPr fontId="27"/>
  </si>
  <si>
    <t>昭和63年
(1988)</t>
    <rPh sb="4" eb="5">
      <t>ネン</t>
    </rPh>
    <phoneticPr fontId="27"/>
  </si>
  <si>
    <t>平成元年
(1989)</t>
    <rPh sb="2" eb="3">
      <t>ガン</t>
    </rPh>
    <rPh sb="3" eb="4">
      <t>ネン</t>
    </rPh>
    <phoneticPr fontId="27"/>
  </si>
  <si>
    <t>平成3年
(1991)</t>
    <rPh sb="3" eb="4">
      <t>ネン</t>
    </rPh>
    <phoneticPr fontId="27"/>
  </si>
  <si>
    <t>平成4年
(1992)</t>
    <rPh sb="3" eb="4">
      <t>ネン</t>
    </rPh>
    <phoneticPr fontId="27"/>
  </si>
  <si>
    <t>平成5年
(1993)</t>
    <rPh sb="3" eb="4">
      <t>ネン</t>
    </rPh>
    <phoneticPr fontId="27"/>
  </si>
  <si>
    <t>平成6年
(1994)</t>
    <rPh sb="3" eb="4">
      <t>ネン</t>
    </rPh>
    <phoneticPr fontId="27"/>
  </si>
  <si>
    <t>平成8年
(1996)</t>
    <rPh sb="3" eb="4">
      <t>ネン</t>
    </rPh>
    <phoneticPr fontId="27"/>
  </si>
  <si>
    <t>平成9年
(1997)</t>
    <rPh sb="3" eb="4">
      <t>ネン</t>
    </rPh>
    <phoneticPr fontId="27"/>
  </si>
  <si>
    <t>平成10年
(1998)</t>
    <rPh sb="4" eb="5">
      <t>ネン</t>
    </rPh>
    <phoneticPr fontId="27"/>
  </si>
  <si>
    <t>平成11年
(1999)</t>
    <rPh sb="4" eb="5">
      <t>ネン</t>
    </rPh>
    <phoneticPr fontId="27"/>
  </si>
  <si>
    <t>平成13年
(2001)</t>
    <rPh sb="4" eb="5">
      <t>ネン</t>
    </rPh>
    <phoneticPr fontId="27"/>
  </si>
  <si>
    <t>平成14年
(2002)</t>
    <rPh sb="4" eb="5">
      <t>ネン</t>
    </rPh>
    <phoneticPr fontId="27"/>
  </si>
  <si>
    <t>平成15年
(2003)</t>
    <rPh sb="4" eb="5">
      <t>ネン</t>
    </rPh>
    <phoneticPr fontId="27"/>
  </si>
  <si>
    <t>平成16年
(2004)</t>
    <rPh sb="4" eb="5">
      <t>ネン</t>
    </rPh>
    <phoneticPr fontId="27"/>
  </si>
  <si>
    <t>平成18年
(2006)</t>
    <rPh sb="4" eb="5">
      <t>ネン</t>
    </rPh>
    <phoneticPr fontId="27"/>
  </si>
  <si>
    <t>平成19年
(2007)</t>
    <rPh sb="4" eb="5">
      <t>ネン</t>
    </rPh>
    <phoneticPr fontId="27"/>
  </si>
  <si>
    <t>平成20年
(2008)</t>
    <rPh sb="4" eb="5">
      <t>ネン</t>
    </rPh>
    <phoneticPr fontId="27"/>
  </si>
  <si>
    <t>平成21年
(2009)</t>
    <rPh sb="4" eb="5">
      <t>ネン</t>
    </rPh>
    <phoneticPr fontId="27"/>
  </si>
  <si>
    <t>世帯</t>
  </si>
  <si>
    <t>世帯</t>
    <rPh sb="0" eb="2">
      <t>セタイ</t>
    </rPh>
    <phoneticPr fontId="10"/>
  </si>
  <si>
    <t>西脇市</t>
    <rPh sb="0" eb="3">
      <t>ニシワキシ</t>
    </rPh>
    <phoneticPr fontId="27"/>
  </si>
  <si>
    <t>三木市</t>
    <rPh sb="0" eb="3">
      <t>ミキシ</t>
    </rPh>
    <phoneticPr fontId="27"/>
  </si>
  <si>
    <t>加東市</t>
    <rPh sb="0" eb="2">
      <t>カトウ</t>
    </rPh>
    <rPh sb="2" eb="3">
      <t>シ</t>
    </rPh>
    <phoneticPr fontId="27"/>
  </si>
  <si>
    <t>多可町</t>
    <rPh sb="0" eb="1">
      <t>タ</t>
    </rPh>
    <rPh sb="1" eb="2">
      <t>カ</t>
    </rPh>
    <rPh sb="2" eb="3">
      <t>チョウ</t>
    </rPh>
    <phoneticPr fontId="27"/>
  </si>
  <si>
    <t>姫路市</t>
    <rPh sb="0" eb="3">
      <t>ヒメジシ</t>
    </rPh>
    <phoneticPr fontId="27"/>
  </si>
  <si>
    <t>神河町</t>
    <rPh sb="0" eb="1">
      <t>カミ</t>
    </rPh>
    <rPh sb="1" eb="2">
      <t>カワ</t>
    </rPh>
    <rPh sb="2" eb="3">
      <t>チョウ</t>
    </rPh>
    <phoneticPr fontId="27"/>
  </si>
  <si>
    <t>たつの市</t>
    <rPh sb="3" eb="4">
      <t>シ</t>
    </rPh>
    <phoneticPr fontId="27"/>
  </si>
  <si>
    <t>佐用町</t>
    <rPh sb="0" eb="3">
      <t>サヨウチョウ</t>
    </rPh>
    <phoneticPr fontId="27"/>
  </si>
  <si>
    <t>豊岡市</t>
    <rPh sb="0" eb="3">
      <t>トヨオカシ</t>
    </rPh>
    <phoneticPr fontId="4"/>
  </si>
  <si>
    <t>養父市</t>
    <rPh sb="0" eb="2">
      <t>ヤブ</t>
    </rPh>
    <rPh sb="2" eb="3">
      <t>シ</t>
    </rPh>
    <phoneticPr fontId="27"/>
  </si>
  <si>
    <t>新温泉町</t>
    <rPh sb="0" eb="1">
      <t>シン</t>
    </rPh>
    <rPh sb="1" eb="4">
      <t>オンセンチョウ</t>
    </rPh>
    <phoneticPr fontId="27"/>
  </si>
  <si>
    <t>丹波篠山市</t>
    <rPh sb="0" eb="2">
      <t>タンバ</t>
    </rPh>
    <phoneticPr fontId="1"/>
  </si>
  <si>
    <t>洲本市</t>
    <rPh sb="0" eb="3">
      <t>スモトシ</t>
    </rPh>
    <phoneticPr fontId="27"/>
  </si>
  <si>
    <t>資料  総務省統計局「国勢調査報告」</t>
    <rPh sb="0" eb="2">
      <t>シリョウ</t>
    </rPh>
    <phoneticPr fontId="27"/>
  </si>
  <si>
    <t>(注)1　この数値は各回国勢調査の市区町別世帯数を市区町単位で再集計したものであり、調査時点以降の境界変更等に伴う世帯移動は反映されていない。</t>
    <rPh sb="7" eb="9">
      <t>スウチ</t>
    </rPh>
    <rPh sb="10" eb="12">
      <t>カクカイ</t>
    </rPh>
    <rPh sb="12" eb="14">
      <t>コクセイ</t>
    </rPh>
    <rPh sb="14" eb="16">
      <t>チョウサ</t>
    </rPh>
    <rPh sb="17" eb="18">
      <t>シ</t>
    </rPh>
    <rPh sb="18" eb="19">
      <t>ク</t>
    </rPh>
    <rPh sb="19" eb="20">
      <t>チョウ</t>
    </rPh>
    <rPh sb="20" eb="21">
      <t>ベツ</t>
    </rPh>
    <rPh sb="21" eb="24">
      <t>セタイスウ</t>
    </rPh>
    <rPh sb="25" eb="27">
      <t>シク</t>
    </rPh>
    <rPh sb="27" eb="28">
      <t>チョウ</t>
    </rPh>
    <rPh sb="28" eb="30">
      <t>タンイ</t>
    </rPh>
    <rPh sb="31" eb="32">
      <t>サイ</t>
    </rPh>
    <rPh sb="32" eb="34">
      <t>シュウケイ</t>
    </rPh>
    <rPh sb="42" eb="44">
      <t>チョウサ</t>
    </rPh>
    <rPh sb="44" eb="46">
      <t>ジテン</t>
    </rPh>
    <phoneticPr fontId="10"/>
  </si>
  <si>
    <t>　　 2　昭和48年に兵庫区の一部をもって北区が、昭和57年に垂水区の一部をもって西区が設置　されたため、表中の*印の数値は、分割前の区域における世帯数を示している。</t>
    <rPh sb="5" eb="7">
      <t>ショウワ</t>
    </rPh>
    <rPh sb="9" eb="10">
      <t>ネン</t>
    </rPh>
    <rPh sb="11" eb="14">
      <t>ヒョウゴク</t>
    </rPh>
    <rPh sb="15" eb="17">
      <t>イチブ</t>
    </rPh>
    <rPh sb="21" eb="23">
      <t>キタク</t>
    </rPh>
    <rPh sb="25" eb="27">
      <t>ショウワ</t>
    </rPh>
    <rPh sb="29" eb="30">
      <t>ネン</t>
    </rPh>
    <rPh sb="31" eb="34">
      <t>タルミク</t>
    </rPh>
    <rPh sb="35" eb="37">
      <t>イチブ</t>
    </rPh>
    <rPh sb="41" eb="43">
      <t>ニシク</t>
    </rPh>
    <rPh sb="44" eb="46">
      <t>セッチ</t>
    </rPh>
    <phoneticPr fontId="10"/>
  </si>
  <si>
    <t>令和2年度</t>
    <rPh sb="0" eb="2">
      <t>レイワ</t>
    </rPh>
    <rPh sb="3" eb="5">
      <t>ネンド</t>
    </rPh>
    <phoneticPr fontId="1"/>
  </si>
  <si>
    <t>令和3年度</t>
    <rPh sb="0" eb="2">
      <t>レイワ</t>
    </rPh>
    <rPh sb="3" eb="5">
      <t>ネンド</t>
    </rPh>
    <phoneticPr fontId="1"/>
  </si>
  <si>
    <t>(単位：人）</t>
    <rPh sb="1" eb="3">
      <t>タンイ</t>
    </rPh>
    <rPh sb="4" eb="5">
      <t>ニン</t>
    </rPh>
    <phoneticPr fontId="1"/>
  </si>
  <si>
    <t>2020年度</t>
    <rPh sb="4" eb="6">
      <t>ネンド</t>
    </rPh>
    <phoneticPr fontId="1"/>
  </si>
  <si>
    <t>2021年度</t>
    <rPh sb="4" eb="6">
      <t>ネンド</t>
    </rPh>
    <phoneticPr fontId="1"/>
  </si>
  <si>
    <t>2022年度</t>
    <rPh sb="4" eb="6">
      <t>ネンド</t>
    </rPh>
    <phoneticPr fontId="1"/>
  </si>
  <si>
    <t>令和2年度</t>
    <rPh sb="0" eb="2">
      <t>レイワ</t>
    </rPh>
    <rPh sb="3" eb="5">
      <t>ネンド</t>
    </rPh>
    <phoneticPr fontId="4"/>
  </si>
  <si>
    <t>令和3年度</t>
    <rPh sb="0" eb="2">
      <t>レイワ</t>
    </rPh>
    <rPh sb="3" eb="5">
      <t>ネンド</t>
    </rPh>
    <phoneticPr fontId="4"/>
  </si>
  <si>
    <t>令和4年度</t>
    <rPh sb="0" eb="2">
      <t>レイワ</t>
    </rPh>
    <rPh sb="3" eb="5">
      <t>ネンド</t>
    </rPh>
    <phoneticPr fontId="4"/>
  </si>
  <si>
    <t>2020年度</t>
    <rPh sb="4" eb="6">
      <t>ネンド</t>
    </rPh>
    <phoneticPr fontId="36"/>
  </si>
  <si>
    <t>2021年度</t>
    <rPh sb="4" eb="6">
      <t>ネンド</t>
    </rPh>
    <phoneticPr fontId="36"/>
  </si>
  <si>
    <t>2022年度</t>
    <rPh sb="4" eb="6">
      <t>ネンド</t>
    </rPh>
    <phoneticPr fontId="36"/>
  </si>
  <si>
    <t>2023年度</t>
    <rPh sb="4" eb="6">
      <t>ネンド</t>
    </rPh>
    <phoneticPr fontId="36"/>
  </si>
  <si>
    <t>令和2年度</t>
    <rPh sb="0" eb="2">
      <t>レイワ</t>
    </rPh>
    <rPh sb="3" eb="4">
      <t>ネン</t>
    </rPh>
    <rPh sb="4" eb="5">
      <t>ド</t>
    </rPh>
    <phoneticPr fontId="4"/>
  </si>
  <si>
    <t>令和3年度</t>
    <rPh sb="0" eb="2">
      <t>レイワ</t>
    </rPh>
    <rPh sb="3" eb="4">
      <t>ネン</t>
    </rPh>
    <rPh sb="4" eb="5">
      <t>ド</t>
    </rPh>
    <phoneticPr fontId="4"/>
  </si>
  <si>
    <t>総務省「ふるさと納税現況調査」</t>
    <rPh sb="0" eb="3">
      <t>ソウムショウ</t>
    </rPh>
    <rPh sb="8" eb="10">
      <t>ノウゼイ</t>
    </rPh>
    <rPh sb="10" eb="12">
      <t>ゲンキョウ</t>
    </rPh>
    <rPh sb="12" eb="14">
      <t>チョウサ</t>
    </rPh>
    <phoneticPr fontId="1"/>
  </si>
  <si>
    <t>参考表：令和２年国勢調査に関する不詳補完結果　従業地・通学地の不詳補完（従業地・通学地による人口・就業状態等集計に対応）</t>
    <phoneticPr fontId="39"/>
  </si>
  <si>
    <t>1) 従業地・通学地が「不詳」又は従業・通学市区町村「不詳・外国」の者について補完した。</t>
    <phoneticPr fontId="39"/>
  </si>
  <si>
    <t>人口</t>
  </si>
  <si>
    <t>昼夜間人口比率</t>
  </si>
  <si>
    <t>常住地又は従業地・通学地</t>
  </si>
  <si>
    <t>0_常住地による人口（夜間人口）</t>
  </si>
  <si>
    <t>001_従業も通学もしていない</t>
  </si>
  <si>
    <t>002_自市区町村で従業・通学</t>
  </si>
  <si>
    <t>0021_自宅で従業</t>
  </si>
  <si>
    <t>0022_自宅外の自市区町村で従業・通学</t>
  </si>
  <si>
    <t>003_他市区町村で従業・通学</t>
  </si>
  <si>
    <t>0031_自市内他区で従業・通学</t>
  </si>
  <si>
    <t>0032_県内他市町村で従業・通学</t>
  </si>
  <si>
    <t>0033_他県で従業・通学</t>
  </si>
  <si>
    <t>0R1_（再掲）流出人口</t>
  </si>
  <si>
    <t>1_従業地・通学地による人口（昼間人口）</t>
  </si>
  <si>
    <t>101_うち他市区町村に常住</t>
  </si>
  <si>
    <t>1011_自市内他区に常住</t>
  </si>
  <si>
    <t>1012_県内他市町村に常住</t>
  </si>
  <si>
    <t>1013_他県に常住</t>
  </si>
  <si>
    <t>1R1_（再掲）流入人口</t>
    <phoneticPr fontId="39"/>
  </si>
  <si>
    <t>都道府県</t>
    <phoneticPr fontId="39"/>
  </si>
  <si>
    <t>地域名</t>
  </si>
  <si>
    <t>男女</t>
  </si>
  <si>
    <t>1_男</t>
  </si>
  <si>
    <t>2_女</t>
  </si>
  <si>
    <t>28_兵庫県</t>
  </si>
  <si>
    <t>28101_神戸市東灘区</t>
  </si>
  <si>
    <t>28102_神戸市灘区</t>
  </si>
  <si>
    <t>28105_神戸市兵庫区</t>
  </si>
  <si>
    <t>28106_神戸市長田区</t>
  </si>
  <si>
    <t>28107_神戸市須磨区</t>
  </si>
  <si>
    <t>28108_神戸市垂水区</t>
  </si>
  <si>
    <t>28109_神戸市北区</t>
  </si>
  <si>
    <t>28110_神戸市中央区</t>
  </si>
  <si>
    <t>28111_神戸市西区</t>
  </si>
  <si>
    <t>28221_丹波篠山市</t>
  </si>
  <si>
    <t>28442_市川町</t>
  </si>
  <si>
    <t>28446_神河町</t>
  </si>
  <si>
    <t>28586_新温泉町</t>
  </si>
  <si>
    <t>第１0１表　男女，常住地又は従業地・通学地別人口及び昼夜間人口比率0全国，都道府県，市区町村</t>
  </si>
  <si>
    <t>2023年度</t>
    <rPh sb="4" eb="6">
      <t>ネンド</t>
    </rPh>
    <phoneticPr fontId="1"/>
  </si>
  <si>
    <t>令和4年度</t>
    <rPh sb="0" eb="2">
      <t>レイワ</t>
    </rPh>
    <rPh sb="3" eb="5">
      <t>ネンド</t>
    </rPh>
    <phoneticPr fontId="1"/>
  </si>
  <si>
    <t>令和5年度</t>
    <rPh sb="0" eb="2">
      <t>レイワ</t>
    </rPh>
    <rPh sb="3" eb="5">
      <t>ネンド</t>
    </rPh>
    <phoneticPr fontId="1"/>
  </si>
  <si>
    <t>暫定推計</t>
    <rPh sb="0" eb="2">
      <t>ザンテイ</t>
    </rPh>
    <rPh sb="2" eb="4">
      <t>スイケイ</t>
    </rPh>
    <phoneticPr fontId="1"/>
  </si>
  <si>
    <t>2020年度</t>
    <rPh sb="4" eb="6">
      <t>ネンド</t>
    </rPh>
    <phoneticPr fontId="4"/>
  </si>
  <si>
    <t>2021年度</t>
    <rPh sb="4" eb="6">
      <t>ネンド</t>
    </rPh>
    <phoneticPr fontId="4"/>
  </si>
  <si>
    <t>令和4年度</t>
    <rPh sb="0" eb="2">
      <t>レイワ</t>
    </rPh>
    <rPh sb="3" eb="4">
      <t>ネン</t>
    </rPh>
    <rPh sb="4" eb="5">
      <t>ド</t>
    </rPh>
    <phoneticPr fontId="4"/>
  </si>
  <si>
    <t>2022年度</t>
    <rPh sb="4" eb="6">
      <t>ネンド</t>
    </rPh>
    <phoneticPr fontId="4"/>
  </si>
  <si>
    <t xml:space="preserve">    3(2021)〃　</t>
    <phoneticPr fontId="1"/>
  </si>
  <si>
    <t xml:space="preserve">    4(2022)〃　</t>
    <phoneticPr fontId="1"/>
  </si>
  <si>
    <t xml:space="preserve">    5(2023)〃　</t>
    <phoneticPr fontId="1"/>
  </si>
  <si>
    <t>令和5年度</t>
    <rPh sb="0" eb="2">
      <t>レイワ</t>
    </rPh>
    <rPh sb="3" eb="5">
      <t>ネンド</t>
    </rPh>
    <phoneticPr fontId="4"/>
  </si>
  <si>
    <t>流入人口－流出人口</t>
    <rPh sb="0" eb="2">
      <t>リュウニュウ</t>
    </rPh>
    <rPh sb="2" eb="4">
      <t>ジンコウ</t>
    </rPh>
    <rPh sb="5" eb="7">
      <t>リュウシュツ</t>
    </rPh>
    <rPh sb="7" eb="9">
      <t>ジンコウ</t>
    </rPh>
    <phoneticPr fontId="1"/>
  </si>
  <si>
    <t>市区町</t>
    <rPh sb="0" eb="3">
      <t>シクチョウ</t>
    </rPh>
    <phoneticPr fontId="4"/>
  </si>
  <si>
    <t>　</t>
    <phoneticPr fontId="56"/>
  </si>
  <si>
    <t>兵庫県</t>
    <rPh sb="0" eb="3">
      <t>ヒョウゴケン</t>
    </rPh>
    <phoneticPr fontId="56"/>
  </si>
  <si>
    <t>長田区</t>
    <rPh sb="1" eb="2">
      <t>タ</t>
    </rPh>
    <phoneticPr fontId="57"/>
  </si>
  <si>
    <t>伊丹市</t>
    <rPh sb="0" eb="2">
      <t>イタミ</t>
    </rPh>
    <phoneticPr fontId="57"/>
  </si>
  <si>
    <t>相生市</t>
    <rPh sb="0" eb="3">
      <t>アイオイシ</t>
    </rPh>
    <phoneticPr fontId="57"/>
  </si>
  <si>
    <t>豊岡市</t>
    <rPh sb="0" eb="3">
      <t>トヨオカシ</t>
    </rPh>
    <phoneticPr fontId="57"/>
  </si>
  <si>
    <t>加古川市</t>
    <rPh sb="0" eb="4">
      <t>カコガワシ</t>
    </rPh>
    <phoneticPr fontId="57"/>
  </si>
  <si>
    <t>赤穂市</t>
    <rPh sb="0" eb="3">
      <t>アコウシ</t>
    </rPh>
    <phoneticPr fontId="57"/>
  </si>
  <si>
    <t>西脇市</t>
    <rPh sb="0" eb="3">
      <t>ニシワキシ</t>
    </rPh>
    <phoneticPr fontId="57"/>
  </si>
  <si>
    <t>宝塚市</t>
    <rPh sb="0" eb="1">
      <t>タカラ</t>
    </rPh>
    <rPh sb="1" eb="2">
      <t>ツカ</t>
    </rPh>
    <rPh sb="2" eb="3">
      <t>シ</t>
    </rPh>
    <phoneticPr fontId="57"/>
  </si>
  <si>
    <t>三木市</t>
    <rPh sb="0" eb="3">
      <t>ミキシ</t>
    </rPh>
    <phoneticPr fontId="57"/>
  </si>
  <si>
    <t>高砂市</t>
    <rPh sb="0" eb="3">
      <t>タカサゴシ</t>
    </rPh>
    <phoneticPr fontId="57"/>
  </si>
  <si>
    <t>川西市</t>
    <rPh sb="0" eb="3">
      <t>カワニシシ</t>
    </rPh>
    <phoneticPr fontId="57"/>
  </si>
  <si>
    <t>小野市</t>
    <rPh sb="0" eb="3">
      <t>オノシ</t>
    </rPh>
    <phoneticPr fontId="57"/>
  </si>
  <si>
    <t>三田市</t>
    <rPh sb="0" eb="2">
      <t>サンダ</t>
    </rPh>
    <rPh sb="2" eb="3">
      <t>シ</t>
    </rPh>
    <phoneticPr fontId="57"/>
  </si>
  <si>
    <t>加西市</t>
    <rPh sb="0" eb="3">
      <t>カサイシ</t>
    </rPh>
    <phoneticPr fontId="57"/>
  </si>
  <si>
    <t>丹波篠山市</t>
    <rPh sb="0" eb="2">
      <t>タンバ</t>
    </rPh>
    <rPh sb="2" eb="5">
      <t>ササヤマシ</t>
    </rPh>
    <phoneticPr fontId="57"/>
  </si>
  <si>
    <t>養父市</t>
    <rPh sb="0" eb="3">
      <t>ヤブシ</t>
    </rPh>
    <phoneticPr fontId="57"/>
  </si>
  <si>
    <t>丹波市</t>
    <rPh sb="0" eb="2">
      <t>タンバ</t>
    </rPh>
    <rPh sb="2" eb="3">
      <t>シ</t>
    </rPh>
    <phoneticPr fontId="57"/>
  </si>
  <si>
    <t>南あわじ市</t>
    <rPh sb="0" eb="1">
      <t>ミナミ</t>
    </rPh>
    <rPh sb="4" eb="5">
      <t>シ</t>
    </rPh>
    <phoneticPr fontId="57"/>
  </si>
  <si>
    <t>朝来市</t>
    <rPh sb="0" eb="2">
      <t>アサコ</t>
    </rPh>
    <rPh sb="2" eb="3">
      <t>シ</t>
    </rPh>
    <phoneticPr fontId="57"/>
  </si>
  <si>
    <t>淡路市</t>
    <rPh sb="0" eb="3">
      <t>アワジシ</t>
    </rPh>
    <phoneticPr fontId="57"/>
  </si>
  <si>
    <t>宍粟市</t>
    <rPh sb="0" eb="3">
      <t>シソウシ</t>
    </rPh>
    <phoneticPr fontId="57"/>
  </si>
  <si>
    <t>加東市</t>
    <rPh sb="0" eb="2">
      <t>カトウ</t>
    </rPh>
    <rPh sb="2" eb="3">
      <t>シ</t>
    </rPh>
    <phoneticPr fontId="57"/>
  </si>
  <si>
    <t>たつの市</t>
    <rPh sb="3" eb="4">
      <t>シ</t>
    </rPh>
    <phoneticPr fontId="57"/>
  </si>
  <si>
    <t>猪名川町</t>
    <rPh sb="0" eb="3">
      <t>イナガワ</t>
    </rPh>
    <rPh sb="3" eb="4">
      <t>マチ</t>
    </rPh>
    <phoneticPr fontId="57"/>
  </si>
  <si>
    <t>多可町</t>
    <rPh sb="0" eb="2">
      <t>タカ</t>
    </rPh>
    <rPh sb="2" eb="3">
      <t>マチ</t>
    </rPh>
    <phoneticPr fontId="57"/>
  </si>
  <si>
    <t>稲美町</t>
    <rPh sb="0" eb="2">
      <t>イナミ</t>
    </rPh>
    <rPh sb="2" eb="3">
      <t>チョウ</t>
    </rPh>
    <phoneticPr fontId="57"/>
  </si>
  <si>
    <t>播磨町</t>
    <rPh sb="0" eb="2">
      <t>ハリマ</t>
    </rPh>
    <rPh sb="2" eb="3">
      <t>チョウ</t>
    </rPh>
    <phoneticPr fontId="57"/>
  </si>
  <si>
    <t>市川町</t>
    <rPh sb="0" eb="2">
      <t>イチカワ</t>
    </rPh>
    <rPh sb="2" eb="3">
      <t>チョウ</t>
    </rPh>
    <phoneticPr fontId="57"/>
  </si>
  <si>
    <t>福崎町</t>
    <rPh sb="0" eb="2">
      <t>フクサキ</t>
    </rPh>
    <rPh sb="2" eb="3">
      <t>チョウ</t>
    </rPh>
    <phoneticPr fontId="57"/>
  </si>
  <si>
    <t>神河町</t>
    <rPh sb="0" eb="1">
      <t>カミ</t>
    </rPh>
    <rPh sb="1" eb="2">
      <t>カワ</t>
    </rPh>
    <rPh sb="2" eb="3">
      <t>マチ</t>
    </rPh>
    <phoneticPr fontId="57"/>
  </si>
  <si>
    <t>太子町</t>
    <rPh sb="0" eb="2">
      <t>タイシ</t>
    </rPh>
    <rPh sb="2" eb="3">
      <t>チョウ</t>
    </rPh>
    <phoneticPr fontId="57"/>
  </si>
  <si>
    <t>上郡町</t>
    <rPh sb="0" eb="2">
      <t>カミゴオリ</t>
    </rPh>
    <rPh sb="2" eb="3">
      <t>マチ</t>
    </rPh>
    <phoneticPr fontId="57"/>
  </si>
  <si>
    <t>佐用町</t>
    <rPh sb="0" eb="2">
      <t>サヨ</t>
    </rPh>
    <rPh sb="2" eb="3">
      <t>マチ</t>
    </rPh>
    <phoneticPr fontId="57"/>
  </si>
  <si>
    <t>香美町</t>
    <rPh sb="0" eb="2">
      <t>カミ</t>
    </rPh>
    <rPh sb="2" eb="3">
      <t>マチ</t>
    </rPh>
    <phoneticPr fontId="57"/>
  </si>
  <si>
    <t>新温泉町</t>
    <rPh sb="0" eb="1">
      <t>シン</t>
    </rPh>
    <rPh sb="1" eb="3">
      <t>オンセン</t>
    </rPh>
    <rPh sb="3" eb="4">
      <t>マチ</t>
    </rPh>
    <phoneticPr fontId="57"/>
  </si>
  <si>
    <t>地域</t>
    <rPh sb="0" eb="2">
      <t>チイキ</t>
    </rPh>
    <phoneticPr fontId="4"/>
  </si>
  <si>
    <t>都道府県名</t>
    <rPh sb="0" eb="4">
      <t>トドウフケン</t>
    </rPh>
    <rPh sb="4" eb="5">
      <t>メイ</t>
    </rPh>
    <phoneticPr fontId="4"/>
  </si>
  <si>
    <t>都道府県・市区町村名</t>
    <rPh sb="0" eb="4">
      <t>トドウフケン</t>
    </rPh>
    <rPh sb="5" eb="7">
      <t>シク</t>
    </rPh>
    <rPh sb="7" eb="9">
      <t>チョウソン</t>
    </rPh>
    <rPh sb="9" eb="10">
      <t>メイ</t>
    </rPh>
    <phoneticPr fontId="4"/>
  </si>
  <si>
    <t>【従業地・通学地による人口】15歳以上自宅外就業者（人）</t>
    <phoneticPr fontId="4"/>
  </si>
  <si>
    <t>【従業地・通学地による人口】15歳以上通学者（人）</t>
    <phoneticPr fontId="4"/>
  </si>
  <si>
    <t>【従業地・通学地による人口】昼間人口（人）</t>
    <phoneticPr fontId="4"/>
  </si>
  <si>
    <t>【従業地・通学地による人口】昼夜間人口比率</t>
    <phoneticPr fontId="4"/>
  </si>
  <si>
    <t>【従業地・通学地による人口】流出人口（人）</t>
    <phoneticPr fontId="4"/>
  </si>
  <si>
    <t>【従業地・通学地による人口】流入人口（人）</t>
    <phoneticPr fontId="4"/>
  </si>
  <si>
    <t>従業地・通学地による人口</t>
    <rPh sb="0" eb="2">
      <t>ジュウギョウ</t>
    </rPh>
    <rPh sb="2" eb="3">
      <t>チ</t>
    </rPh>
    <rPh sb="4" eb="6">
      <t>ツウガク</t>
    </rPh>
    <rPh sb="6" eb="7">
      <t>チ</t>
    </rPh>
    <rPh sb="10" eb="12">
      <t>ジンコウ</t>
    </rPh>
    <phoneticPr fontId="4"/>
  </si>
  <si>
    <t>昼間人口</t>
    <phoneticPr fontId="4"/>
  </si>
  <si>
    <t>昼夜間
人口比率</t>
    <phoneticPr fontId="4"/>
  </si>
  <si>
    <t>流出人口</t>
    <phoneticPr fontId="4"/>
  </si>
  <si>
    <t>流入人口</t>
    <phoneticPr fontId="4"/>
  </si>
  <si>
    <t>（人）</t>
    <rPh sb="1" eb="2">
      <t>ヒト</t>
    </rPh>
    <phoneticPr fontId="35"/>
  </si>
  <si>
    <t>注）※マークの項目については、「参考表：令和２年国勢調査に関する不詳補完結果」の結果数値を掲載している。</t>
    <rPh sb="7" eb="9">
      <t>コウモク</t>
    </rPh>
    <rPh sb="16" eb="18">
      <t>サンコウ</t>
    </rPh>
    <rPh sb="18" eb="19">
      <t>ヒョウ</t>
    </rPh>
    <rPh sb="20" eb="22">
      <t>レイワ</t>
    </rPh>
    <rPh sb="23" eb="24">
      <t>ネン</t>
    </rPh>
    <rPh sb="24" eb="26">
      <t>コクセイ</t>
    </rPh>
    <rPh sb="26" eb="28">
      <t>チョウサ</t>
    </rPh>
    <rPh sb="29" eb="30">
      <t>カン</t>
    </rPh>
    <rPh sb="32" eb="34">
      <t>フショウ</t>
    </rPh>
    <rPh sb="34" eb="36">
      <t>ホカン</t>
    </rPh>
    <rPh sb="36" eb="38">
      <t>ケッカ</t>
    </rPh>
    <rPh sb="40" eb="42">
      <t>ケッカ</t>
    </rPh>
    <rPh sb="42" eb="44">
      <t>スウチ</t>
    </rPh>
    <rPh sb="45" eb="47">
      <t>ケイサイ</t>
    </rPh>
    <phoneticPr fontId="1"/>
  </si>
  <si>
    <t>注）「15歳以上人口」については、「第１面事項」の結果数値とは一致しない</t>
    <rPh sb="5" eb="8">
      <t>サイイジョウ</t>
    </rPh>
    <rPh sb="8" eb="10">
      <t>ジンコウ</t>
    </rPh>
    <rPh sb="25" eb="27">
      <t>ケッカ</t>
    </rPh>
    <rPh sb="27" eb="29">
      <t>スウチ</t>
    </rPh>
    <rPh sb="31" eb="33">
      <t>イッチ</t>
    </rPh>
    <phoneticPr fontId="1"/>
  </si>
  <si>
    <t>通勤者</t>
    <rPh sb="0" eb="3">
      <t>ツウキンシャ</t>
    </rPh>
    <phoneticPr fontId="4"/>
  </si>
  <si>
    <t>通学者</t>
  </si>
  <si>
    <t>昼間人口</t>
  </si>
  <si>
    <t>昼夜間
人口比率</t>
  </si>
  <si>
    <t>流出人口</t>
  </si>
  <si>
    <t>流入人口</t>
  </si>
  <si>
    <t>市などの別
（地域識別コード）</t>
    <rPh sb="0" eb="1">
      <t>シ</t>
    </rPh>
    <rPh sb="4" eb="5">
      <t>ベツ</t>
    </rPh>
    <rPh sb="7" eb="9">
      <t>チイキ</t>
    </rPh>
    <rPh sb="9" eb="11">
      <t>シキベツ</t>
    </rPh>
    <phoneticPr fontId="35"/>
  </si>
  <si>
    <t>参考表：平成27年国勢調査に関する不詳補完結果（遡及集計）　従業地・通学地の不詳補完（従業地・通学地による人口・就業状態等集計に対応）</t>
    <phoneticPr fontId="39"/>
  </si>
  <si>
    <t>第１－３表　男女，常住地又は従業地・通学地別通学者数－全国，都道府県，市区町村</t>
    <phoneticPr fontId="39"/>
  </si>
  <si>
    <t>通学者数</t>
  </si>
  <si>
    <t>0_常住地による人口</t>
  </si>
  <si>
    <t>1_従業地・通学地による人口</t>
  </si>
  <si>
    <t>28221_篠山市</t>
    <phoneticPr fontId="39"/>
  </si>
  <si>
    <t>第１－２表　男女，常住地又は従業地・通学地別就業者数－全国，都道府県，市区町村</t>
    <phoneticPr fontId="39"/>
  </si>
  <si>
    <t>就業者数</t>
  </si>
  <si>
    <t>不詳補完</t>
    <rPh sb="0" eb="2">
      <t>フショウ</t>
    </rPh>
    <rPh sb="2" eb="4">
      <t>ホカン</t>
    </rPh>
    <phoneticPr fontId="1"/>
  </si>
  <si>
    <t>https://www.soumu.go.jp/main_sosiki/jichi_zeisei/czaisei/czaisei_seido/furusato/topics/</t>
    <phoneticPr fontId="1"/>
  </si>
  <si>
    <t>総務省｜ふるさと納税トピックス一覧｜令和4年度ふるさと納税に関する現況調査について (soumu.go.jp)</t>
  </si>
  <si>
    <t>第１－１表　男女，常住地又は従業地・通学地別人口及び昼夜間人口比率－全国，都道府県，市区町村</t>
    <phoneticPr fontId="39"/>
  </si>
  <si>
    <t>通勤者</t>
    <rPh sb="0" eb="3">
      <t>ツウキンシャ</t>
    </rPh>
    <phoneticPr fontId="1"/>
  </si>
  <si>
    <t>通学者</t>
    <rPh sb="0" eb="3">
      <t>ツウガクシャ</t>
    </rPh>
    <phoneticPr fontId="1"/>
  </si>
  <si>
    <t>（単位：人）</t>
    <rPh sb="1" eb="3">
      <t>タンイ</t>
    </rPh>
    <rPh sb="4" eb="5">
      <t>ニン</t>
    </rPh>
    <phoneticPr fontId="1"/>
  </si>
  <si>
    <t>通勤・通学者</t>
    <rPh sb="0" eb="2">
      <t>ツウキン</t>
    </rPh>
    <rPh sb="3" eb="6">
      <t>ツウガクシャ</t>
    </rPh>
    <phoneticPr fontId="1"/>
  </si>
  <si>
    <t>増減</t>
    <rPh sb="0" eb="2">
      <t>ゾウゲン</t>
    </rPh>
    <phoneticPr fontId="1"/>
  </si>
  <si>
    <t>流入人口</t>
    <rPh sb="0" eb="2">
      <t>リュウニュウ</t>
    </rPh>
    <rPh sb="2" eb="4">
      <t>ジンコウ</t>
    </rPh>
    <phoneticPr fontId="1"/>
  </si>
  <si>
    <t>流出人口</t>
    <rPh sb="0" eb="2">
      <t>リュウシュツ</t>
    </rPh>
    <rPh sb="2" eb="4">
      <t>ジンコウ</t>
    </rPh>
    <phoneticPr fontId="1"/>
  </si>
  <si>
    <t>総人口（夜間人口）2015年=100</t>
    <rPh sb="0" eb="1">
      <t>ソウ</t>
    </rPh>
    <rPh sb="1" eb="3">
      <t>ジンコウ</t>
    </rPh>
    <rPh sb="4" eb="6">
      <t>ヤカン</t>
    </rPh>
    <rPh sb="6" eb="8">
      <t>ジンコウ</t>
    </rPh>
    <rPh sb="13" eb="14">
      <t>ネン</t>
    </rPh>
    <phoneticPr fontId="4"/>
  </si>
  <si>
    <t>市街地</t>
    <rPh sb="0" eb="3">
      <t>シガイチ</t>
    </rPh>
    <phoneticPr fontId="1"/>
  </si>
  <si>
    <t>神戸港</t>
    <rPh sb="0" eb="3">
      <t>コウベコウ</t>
    </rPh>
    <phoneticPr fontId="1"/>
  </si>
  <si>
    <t>六甲摩耶</t>
    <rPh sb="0" eb="2">
      <t>ロッコウ</t>
    </rPh>
    <rPh sb="2" eb="4">
      <t>マヤ</t>
    </rPh>
    <phoneticPr fontId="1"/>
  </si>
  <si>
    <t>有馬</t>
    <rPh sb="0" eb="2">
      <t>アリマ</t>
    </rPh>
    <phoneticPr fontId="1"/>
  </si>
  <si>
    <t>須磨舞子</t>
    <rPh sb="0" eb="2">
      <t>スマ</t>
    </rPh>
    <rPh sb="2" eb="4">
      <t>マイコ</t>
    </rPh>
    <phoneticPr fontId="1"/>
  </si>
  <si>
    <t>西北神</t>
    <rPh sb="0" eb="1">
      <t>ニシ</t>
    </rPh>
    <rPh sb="1" eb="3">
      <t>キタガミ</t>
    </rPh>
    <phoneticPr fontId="1"/>
  </si>
  <si>
    <t>計</t>
    <rPh sb="0" eb="1">
      <t>ケイ</t>
    </rPh>
    <phoneticPr fontId="1"/>
  </si>
  <si>
    <t>神戸市：観光に関する統計・調査 (kobe.lg.jp)</t>
  </si>
  <si>
    <t>計</t>
    <rPh sb="0" eb="1">
      <t>ケイ</t>
    </rPh>
    <phoneticPr fontId="1"/>
  </si>
  <si>
    <t>（単位：万人）</t>
    <rPh sb="1" eb="3">
      <t>タンイ</t>
    </rPh>
    <rPh sb="4" eb="6">
      <t>マンニン</t>
    </rPh>
    <phoneticPr fontId="1"/>
  </si>
  <si>
    <t>観光客入込客数</t>
    <rPh sb="0" eb="3">
      <t>カンコウキャク</t>
    </rPh>
    <rPh sb="3" eb="5">
      <t>イリコ</t>
    </rPh>
    <rPh sb="5" eb="7">
      <t>キャクスウ</t>
    </rPh>
    <phoneticPr fontId="1"/>
  </si>
  <si>
    <t>神戸市エリア別観光客入込客数</t>
    <rPh sb="0" eb="3">
      <t>コウベシ</t>
    </rPh>
    <rPh sb="6" eb="7">
      <t>ベツ</t>
    </rPh>
    <rPh sb="7" eb="9">
      <t>カンコウ</t>
    </rPh>
    <rPh sb="9" eb="10">
      <t>キャク</t>
    </rPh>
    <rPh sb="10" eb="11">
      <t>イリ</t>
    </rPh>
    <rPh sb="11" eb="12">
      <t>コ</t>
    </rPh>
    <rPh sb="12" eb="14">
      <t>キャクスウ</t>
    </rPh>
    <phoneticPr fontId="1"/>
  </si>
  <si>
    <t>中央区50、兵庫区15、灘区15、東灘区20</t>
    <rPh sb="0" eb="3">
      <t>チュウオウク</t>
    </rPh>
    <rPh sb="6" eb="9">
      <t>ヒョウゴク</t>
    </rPh>
    <rPh sb="12" eb="14">
      <t>ナダク</t>
    </rPh>
    <rPh sb="17" eb="18">
      <t>ヒガシ</t>
    </rPh>
    <rPh sb="18" eb="20">
      <t>ナダク</t>
    </rPh>
    <phoneticPr fontId="1"/>
  </si>
  <si>
    <t>須磨区50、垂水区50</t>
    <rPh sb="0" eb="3">
      <t>スマク</t>
    </rPh>
    <rPh sb="6" eb="9">
      <t>タルミク</t>
    </rPh>
    <phoneticPr fontId="1"/>
  </si>
  <si>
    <t>西区50、北区50</t>
    <rPh sb="0" eb="2">
      <t>ニシク</t>
    </rPh>
    <rPh sb="5" eb="7">
      <t>キタク</t>
    </rPh>
    <phoneticPr fontId="1"/>
  </si>
  <si>
    <t>灘区50、東灘区50</t>
    <rPh sb="0" eb="2">
      <t>ナダク</t>
    </rPh>
    <rPh sb="5" eb="6">
      <t>ヒガシ</t>
    </rPh>
    <rPh sb="6" eb="8">
      <t>ナダク</t>
    </rPh>
    <phoneticPr fontId="1"/>
  </si>
  <si>
    <t>北区100</t>
    <rPh sb="0" eb="2">
      <t>キタク</t>
    </rPh>
    <phoneticPr fontId="1"/>
  </si>
  <si>
    <t>中央区60、東灘10、灘10、兵庫10、長田10</t>
    <rPh sb="0" eb="3">
      <t>チュウオウク</t>
    </rPh>
    <rPh sb="6" eb="8">
      <t>ヒガシナダ</t>
    </rPh>
    <rPh sb="11" eb="12">
      <t>ナダ</t>
    </rPh>
    <rPh sb="15" eb="17">
      <t>ヒョウゴ</t>
    </rPh>
    <rPh sb="20" eb="22">
      <t>ナガタ</t>
    </rPh>
    <phoneticPr fontId="1"/>
  </si>
  <si>
    <t>暫定推計</t>
    <rPh sb="0" eb="2">
      <t>ザンテイ</t>
    </rPh>
    <rPh sb="2" eb="4">
      <t>スイケイ</t>
    </rPh>
    <phoneticPr fontId="1"/>
  </si>
  <si>
    <t>2015年、2020年</t>
    <rPh sb="4" eb="5">
      <t>ネン</t>
    </rPh>
    <rPh sb="10" eb="11">
      <t>ネン</t>
    </rPh>
    <phoneticPr fontId="1"/>
  </si>
  <si>
    <t>2016年～2023年</t>
    <rPh sb="4" eb="5">
      <t>ネン</t>
    </rPh>
    <rPh sb="10" eb="11">
      <t>ネン</t>
    </rPh>
    <phoneticPr fontId="1"/>
  </si>
  <si>
    <t>総人口×2015年(2020年）市町外通勤通学比率</t>
    <rPh sb="0" eb="1">
      <t>ソウ</t>
    </rPh>
    <rPh sb="1" eb="3">
      <t>ジンコウ</t>
    </rPh>
    <rPh sb="8" eb="9">
      <t>ネン</t>
    </rPh>
    <rPh sb="14" eb="15">
      <t>ネン</t>
    </rPh>
    <rPh sb="16" eb="18">
      <t>シチョウ</t>
    </rPh>
    <rPh sb="18" eb="19">
      <t>ガイ</t>
    </rPh>
    <rPh sb="19" eb="21">
      <t>ツウキン</t>
    </rPh>
    <rPh sb="21" eb="23">
      <t>ツウガク</t>
    </rPh>
    <rPh sb="23" eb="25">
      <t>ヒリツ</t>
    </rPh>
    <phoneticPr fontId="1"/>
  </si>
  <si>
    <t>2015～2022年度</t>
    <rPh sb="9" eb="11">
      <t>ネンド</t>
    </rPh>
    <phoneticPr fontId="1"/>
  </si>
  <si>
    <t>2015年～2023年</t>
    <rPh sb="4" eb="5">
      <t>ネン</t>
    </rPh>
    <rPh sb="10" eb="11">
      <t>ネン</t>
    </rPh>
    <phoneticPr fontId="1"/>
  </si>
  <si>
    <t>2015年～2021年</t>
    <rPh sb="4" eb="5">
      <t>ネン</t>
    </rPh>
    <rPh sb="10" eb="11">
      <t>ネン</t>
    </rPh>
    <phoneticPr fontId="1"/>
  </si>
  <si>
    <t>通勤通学者数（国勢調査:不詳補完）</t>
    <rPh sb="0" eb="2">
      <t>ツウキン</t>
    </rPh>
    <rPh sb="2" eb="5">
      <t>ツウガクシャ</t>
    </rPh>
    <rPh sb="5" eb="6">
      <t>スウ</t>
    </rPh>
    <rPh sb="7" eb="9">
      <t>コクセイ</t>
    </rPh>
    <rPh sb="9" eb="11">
      <t>チョウサ</t>
    </rPh>
    <rPh sb="12" eb="14">
      <t>フショウ</t>
    </rPh>
    <rPh sb="14" eb="16">
      <t>ホカン</t>
    </rPh>
    <phoneticPr fontId="1"/>
  </si>
  <si>
    <r>
      <t>居住世帯あり　　　</t>
    </r>
    <r>
      <rPr>
        <sz val="10.5"/>
        <color indexed="8"/>
        <rFont val="ＭＳ Ｐゴシック"/>
        <family val="3"/>
        <charset val="128"/>
      </rPr>
      <t>Occupied</t>
    </r>
    <rPh sb="0" eb="2">
      <t>キョジュウ</t>
    </rPh>
    <rPh sb="2" eb="4">
      <t>セタイ</t>
    </rPh>
    <phoneticPr fontId="35"/>
  </si>
  <si>
    <r>
      <t>居住世帯なし　　　　　　　　　　　　　　　　</t>
    </r>
    <r>
      <rPr>
        <sz val="10.5"/>
        <color indexed="8"/>
        <rFont val="ＭＳ Ｐゴシック"/>
        <family val="3"/>
        <charset val="128"/>
      </rPr>
      <t>Unoccupied</t>
    </r>
    <phoneticPr fontId="35"/>
  </si>
  <si>
    <r>
      <t>空き家 　　　　　　　　　　　　　　　</t>
    </r>
    <r>
      <rPr>
        <sz val="10.5"/>
        <color indexed="8"/>
        <rFont val="ＭＳ Ｐゴシック"/>
        <family val="3"/>
        <charset val="128"/>
      </rPr>
      <t>Vacant</t>
    </r>
    <rPh sb="0" eb="1">
      <t>ア</t>
    </rPh>
    <rPh sb="2" eb="3">
      <t>ヤ</t>
    </rPh>
    <phoneticPr fontId="35"/>
  </si>
  <si>
    <t>(単位：人）</t>
    <rPh sb="1" eb="3">
      <t>タンイ</t>
    </rPh>
    <rPh sb="4" eb="5">
      <t>ニン</t>
    </rPh>
    <phoneticPr fontId="1"/>
  </si>
  <si>
    <t>1_2</t>
    <phoneticPr fontId="1"/>
  </si>
  <si>
    <t>1_1</t>
    <phoneticPr fontId="1"/>
  </si>
  <si>
    <t>2_1</t>
    <phoneticPr fontId="1"/>
  </si>
  <si>
    <t>2_2</t>
    <phoneticPr fontId="1"/>
  </si>
  <si>
    <t>関係人口時系列</t>
    <rPh sb="0" eb="2">
      <t>カンケイ</t>
    </rPh>
    <rPh sb="2" eb="4">
      <t>ジンコウ</t>
    </rPh>
    <rPh sb="4" eb="7">
      <t>ジケイレツ</t>
    </rPh>
    <phoneticPr fontId="1"/>
  </si>
  <si>
    <t>関係人口推計</t>
    <rPh sb="0" eb="2">
      <t>カンケイ</t>
    </rPh>
    <rPh sb="2" eb="4">
      <t>ジンコウ</t>
    </rPh>
    <rPh sb="4" eb="6">
      <t>スイケイ</t>
    </rPh>
    <phoneticPr fontId="1"/>
  </si>
  <si>
    <t>交流人口時系列</t>
    <rPh sb="0" eb="2">
      <t>コウリュウ</t>
    </rPh>
    <rPh sb="2" eb="4">
      <t>ジンコウ</t>
    </rPh>
    <rPh sb="4" eb="7">
      <t>ジケイレツ</t>
    </rPh>
    <phoneticPr fontId="1"/>
  </si>
  <si>
    <t>交流人口推計</t>
    <rPh sb="0" eb="2">
      <t>コウリュウ</t>
    </rPh>
    <rPh sb="2" eb="4">
      <t>ジンコウ</t>
    </rPh>
    <rPh sb="4" eb="6">
      <t>スイケイ</t>
    </rPh>
    <phoneticPr fontId="1"/>
  </si>
  <si>
    <t>項目</t>
    <rPh sb="0" eb="2">
      <t>コウモク</t>
    </rPh>
    <phoneticPr fontId="1"/>
  </si>
  <si>
    <t>期間</t>
    <rPh sb="0" eb="2">
      <t>キカン</t>
    </rPh>
    <phoneticPr fontId="1"/>
  </si>
  <si>
    <t>2015年</t>
    <rPh sb="4" eb="5">
      <t>ネン</t>
    </rPh>
    <phoneticPr fontId="1"/>
  </si>
  <si>
    <t>備考</t>
    <rPh sb="0" eb="2">
      <t>ビコウ</t>
    </rPh>
    <phoneticPr fontId="1"/>
  </si>
  <si>
    <t>兵庫県関係人口・兵庫県交流人口</t>
    <rPh sb="0" eb="3">
      <t>ヒョウゴケン</t>
    </rPh>
    <rPh sb="3" eb="5">
      <t>カンケイ</t>
    </rPh>
    <rPh sb="5" eb="7">
      <t>ジンコウ</t>
    </rPh>
    <rPh sb="8" eb="11">
      <t>ヒョウゴケン</t>
    </rPh>
    <rPh sb="11" eb="13">
      <t>コウリュウ</t>
    </rPh>
    <rPh sb="13" eb="15">
      <t>ジンコウ</t>
    </rPh>
    <phoneticPr fontId="1"/>
  </si>
  <si>
    <t>e-県民登録者数</t>
    <rPh sb="2" eb="4">
      <t>ケンミン</t>
    </rPh>
    <rPh sb="4" eb="7">
      <t>トウロクシャ</t>
    </rPh>
    <rPh sb="7" eb="8">
      <t>スウ</t>
    </rPh>
    <phoneticPr fontId="1"/>
  </si>
  <si>
    <t>国勢調査（総務省統計局）　都道府県・市区町村別の主な結果</t>
    <rPh sb="0" eb="2">
      <t>コクセイ</t>
    </rPh>
    <rPh sb="24" eb="25">
      <t>オモ</t>
    </rPh>
    <rPh sb="26" eb="28">
      <t>ケッカ</t>
    </rPh>
    <phoneticPr fontId="35"/>
  </si>
  <si>
    <t>総務省「国勢調査」</t>
  </si>
  <si>
    <t>平均世帯人員＝総人口／世帯数</t>
    <rPh sb="0" eb="2">
      <t>ヘイキン</t>
    </rPh>
    <rPh sb="2" eb="4">
      <t>セタイ</t>
    </rPh>
    <rPh sb="4" eb="6">
      <t>ジンイン</t>
    </rPh>
    <rPh sb="7" eb="8">
      <t>ソウ</t>
    </rPh>
    <rPh sb="8" eb="10">
      <t>ジンコウ</t>
    </rPh>
    <rPh sb="11" eb="14">
      <t>セタイスウ</t>
    </rPh>
    <phoneticPr fontId="1"/>
  </si>
  <si>
    <t>総人口×昼夜間人口比率(2015年、2020年）</t>
    <rPh sb="0" eb="1">
      <t>ソウ</t>
    </rPh>
    <rPh sb="1" eb="3">
      <t>ジンコウ</t>
    </rPh>
    <rPh sb="4" eb="5">
      <t>ヒル</t>
    </rPh>
    <rPh sb="5" eb="7">
      <t>ヤカン</t>
    </rPh>
    <rPh sb="7" eb="9">
      <t>ジンコウ</t>
    </rPh>
    <rPh sb="9" eb="11">
      <t>ヒリツ</t>
    </rPh>
    <rPh sb="16" eb="17">
      <t>ネン</t>
    </rPh>
    <rPh sb="22" eb="23">
      <t>ネン</t>
    </rPh>
    <phoneticPr fontId="1"/>
  </si>
  <si>
    <t>兵庫県交流人口及び関係人口の推計について</t>
    <rPh sb="0" eb="3">
      <t>ヒョウゴケン</t>
    </rPh>
    <rPh sb="3" eb="5">
      <t>コウリュウ</t>
    </rPh>
    <rPh sb="5" eb="7">
      <t>ジンコウ</t>
    </rPh>
    <rPh sb="7" eb="8">
      <t>オヨ</t>
    </rPh>
    <rPh sb="9" eb="11">
      <t>カンケイ</t>
    </rPh>
    <rPh sb="11" eb="13">
      <t>ジンコウ</t>
    </rPh>
    <rPh sb="14" eb="16">
      <t>スイケイ</t>
    </rPh>
    <phoneticPr fontId="1"/>
  </si>
  <si>
    <t>統計表1　兵庫県内市町関係人口（試算)</t>
    <rPh sb="0" eb="2">
      <t>トウケイ</t>
    </rPh>
    <rPh sb="2" eb="3">
      <t>ヒョウ</t>
    </rPh>
    <rPh sb="5" eb="7">
      <t>ヒョウゴ</t>
    </rPh>
    <rPh sb="7" eb="9">
      <t>ケンナイ</t>
    </rPh>
    <rPh sb="9" eb="11">
      <t>シチョウ</t>
    </rPh>
    <rPh sb="11" eb="13">
      <t>カンケイ</t>
    </rPh>
    <rPh sb="13" eb="15">
      <t>ジンコウ</t>
    </rPh>
    <rPh sb="16" eb="18">
      <t>シサン</t>
    </rPh>
    <phoneticPr fontId="4"/>
  </si>
  <si>
    <t>統計表2　兵庫県内市区町交流人口（試算）</t>
    <rPh sb="0" eb="2">
      <t>トウケイ</t>
    </rPh>
    <rPh sb="2" eb="3">
      <t>ヒョウ</t>
    </rPh>
    <rPh sb="5" eb="7">
      <t>ヒョウゴ</t>
    </rPh>
    <rPh sb="7" eb="9">
      <t>ケンナイ</t>
    </rPh>
    <rPh sb="9" eb="11">
      <t>シク</t>
    </rPh>
    <rPh sb="11" eb="12">
      <t>マチ</t>
    </rPh>
    <rPh sb="12" eb="14">
      <t>コウリュウ</t>
    </rPh>
    <rPh sb="14" eb="16">
      <t>ジンコウ</t>
    </rPh>
    <rPh sb="17" eb="19">
      <t>シサン</t>
    </rPh>
    <phoneticPr fontId="4"/>
  </si>
  <si>
    <t>兵庫県関係人口（試算)　2015年=100</t>
    <rPh sb="0" eb="3">
      <t>ヒョウゴケン</t>
    </rPh>
    <rPh sb="3" eb="5">
      <t>カンケイ</t>
    </rPh>
    <rPh sb="5" eb="7">
      <t>ジンコウ</t>
    </rPh>
    <rPh sb="8" eb="10">
      <t>シサン</t>
    </rPh>
    <rPh sb="16" eb="17">
      <t>ネン</t>
    </rPh>
    <phoneticPr fontId="4"/>
  </si>
  <si>
    <t>兵庫県交流人口（試算）2015年=100</t>
    <rPh sb="0" eb="3">
      <t>ヒョウゴケン</t>
    </rPh>
    <rPh sb="3" eb="5">
      <t>コウリュウ</t>
    </rPh>
    <rPh sb="5" eb="7">
      <t>ジンコウ</t>
    </rPh>
    <rPh sb="8" eb="10">
      <t>シサン</t>
    </rPh>
    <rPh sb="15" eb="16">
      <t>ネン</t>
    </rPh>
    <phoneticPr fontId="4"/>
  </si>
  <si>
    <t>（出所）兵庫県統計課「兵庫県市町民経済計算」</t>
    <rPh sb="1" eb="3">
      <t>シュッショ</t>
    </rPh>
    <rPh sb="4" eb="7">
      <t>ヒョウゴケン</t>
    </rPh>
    <rPh sb="7" eb="10">
      <t>トウケイカ</t>
    </rPh>
    <rPh sb="11" eb="14">
      <t>ヒョウゴケン</t>
    </rPh>
    <rPh sb="14" eb="15">
      <t>シ</t>
    </rPh>
    <rPh sb="15" eb="17">
      <t>チョウミン</t>
    </rPh>
    <rPh sb="17" eb="19">
      <t>ケイザイ</t>
    </rPh>
    <rPh sb="19" eb="21">
      <t>ケイサン</t>
    </rPh>
    <phoneticPr fontId="1"/>
  </si>
  <si>
    <t>2015=100</t>
    <phoneticPr fontId="1"/>
  </si>
  <si>
    <t>計</t>
    <rPh sb="0" eb="1">
      <t>ケイ</t>
    </rPh>
    <phoneticPr fontId="1"/>
  </si>
  <si>
    <t>兵庫県「推計人口」</t>
    <phoneticPr fontId="1"/>
  </si>
  <si>
    <t>兵庫県交流人口（試算）</t>
    <rPh sb="0" eb="2">
      <t>ヒョウゴ</t>
    </rPh>
    <rPh sb="2" eb="3">
      <t>ケン</t>
    </rPh>
    <rPh sb="3" eb="5">
      <t>コウリュウ</t>
    </rPh>
    <rPh sb="5" eb="7">
      <t>ジンコウ</t>
    </rPh>
    <rPh sb="8" eb="10">
      <t>シサン</t>
    </rPh>
    <phoneticPr fontId="4"/>
  </si>
  <si>
    <t>兵庫県関係人口（試算）</t>
    <rPh sb="0" eb="3">
      <t>ヒョウゴケン</t>
    </rPh>
    <rPh sb="3" eb="5">
      <t>カンケイ</t>
    </rPh>
    <rPh sb="5" eb="7">
      <t>ジンコウ</t>
    </rPh>
    <rPh sb="8" eb="10">
      <t>シサン</t>
    </rPh>
    <phoneticPr fontId="4"/>
  </si>
  <si>
    <t>※不詳補完</t>
    <rPh sb="1" eb="3">
      <t>フショウ</t>
    </rPh>
    <rPh sb="3" eb="5">
      <t>ホカン</t>
    </rPh>
    <phoneticPr fontId="1"/>
  </si>
  <si>
    <t>関係人口＝県外滞在者(住民基本台帳人口－推計人口)＋県内一時滞在者＋消費支援者(ふるさと納税者)＋県内観光人口(1日当たり宿泊客)</t>
    <rPh sb="0" eb="2">
      <t>カンケイ</t>
    </rPh>
    <rPh sb="2" eb="4">
      <t>ジンコウ</t>
    </rPh>
    <rPh sb="38" eb="39">
      <t>シャ</t>
    </rPh>
    <rPh sb="49" eb="51">
      <t>ケンナイ</t>
    </rPh>
    <rPh sb="51" eb="53">
      <t>カンコウ</t>
    </rPh>
    <rPh sb="53" eb="55">
      <t>ジンコウ</t>
    </rPh>
    <rPh sb="57" eb="58">
      <t>ニチ</t>
    </rPh>
    <rPh sb="58" eb="59">
      <t>ア</t>
    </rPh>
    <rPh sb="61" eb="63">
      <t>シュクハク</t>
    </rPh>
    <rPh sb="63" eb="64">
      <t>キャク</t>
    </rPh>
    <phoneticPr fontId="1"/>
  </si>
  <si>
    <t>地方圏は、人口小減少・高齢化により、地域づくりの担い手不足という課題に直面しているが、地域によっては若者を中心に、</t>
    <phoneticPr fontId="1"/>
  </si>
  <si>
    <t>変化を生み出す人材が地域に入り始めており、「関係人口」と呼ばれる地域外の人材が地域づくりの担い手となることが期待される。</t>
    <phoneticPr fontId="1"/>
  </si>
  <si>
    <t xml:space="preserve">            ＋ゆかりの人口（検討中）※3</t>
    <phoneticPr fontId="1"/>
  </si>
  <si>
    <t>　※１ 住民基本台帳を置いたまま県外に居住する学生、単身赴任者等（定期的に帰郷）</t>
    <phoneticPr fontId="1"/>
  </si>
  <si>
    <t>　※２ 別荘等で一時的に滞在する者</t>
    <phoneticPr fontId="1"/>
  </si>
  <si>
    <t>　※３ ゆかりの人口(検討中）</t>
    <rPh sb="8" eb="10">
      <t>ジンコウ</t>
    </rPh>
    <rPh sb="11" eb="13">
      <t>ケントウ</t>
    </rPh>
    <rPh sb="13" eb="14">
      <t>ナカ</t>
    </rPh>
    <phoneticPr fontId="1"/>
  </si>
  <si>
    <t xml:space="preserve">                                      (  TEL 兵庫県統計課 078-362-4123 　兵庫県立大学 078-795-5142)</t>
    <rPh sb="45" eb="47">
      <t>ヒョウゴ</t>
    </rPh>
    <rPh sb="47" eb="48">
      <t>ケン</t>
    </rPh>
    <rPh sb="48" eb="50">
      <t>トウケイ</t>
    </rPh>
    <rPh sb="50" eb="51">
      <t>カ</t>
    </rPh>
    <rPh sb="66" eb="68">
      <t>ヒョウゴ</t>
    </rPh>
    <rPh sb="68" eb="70">
      <t>ケンリツ</t>
    </rPh>
    <rPh sb="70" eb="72">
      <t>ダイガク</t>
    </rPh>
    <phoneticPr fontId="1"/>
  </si>
  <si>
    <t>総人口</t>
    <rPh sb="0" eb="1">
      <t>ソウ</t>
    </rPh>
    <rPh sb="1" eb="3">
      <t>ジンコウ</t>
    </rPh>
    <phoneticPr fontId="1"/>
  </si>
  <si>
    <t>兵庫県企画部統計課　芦谷　恒憲</t>
    <phoneticPr fontId="1"/>
  </si>
  <si>
    <t>住宅土地調査</t>
    <rPh sb="0" eb="2">
      <t>ジュウタク</t>
    </rPh>
    <rPh sb="2" eb="4">
      <t>トチ</t>
    </rPh>
    <rPh sb="4" eb="6">
      <t>チョウサ</t>
    </rPh>
    <phoneticPr fontId="1"/>
  </si>
  <si>
    <t>関　係　人　口</t>
    <rPh sb="0" eb="1">
      <t>カン</t>
    </rPh>
    <rPh sb="2" eb="3">
      <t>カカリ</t>
    </rPh>
    <rPh sb="4" eb="5">
      <t>ニン</t>
    </rPh>
    <rPh sb="6" eb="7">
      <t>クチ</t>
    </rPh>
    <phoneticPr fontId="1"/>
  </si>
  <si>
    <t>交　流　人　口</t>
    <rPh sb="0" eb="1">
      <t>コウ</t>
    </rPh>
    <rPh sb="2" eb="3">
      <t>リュウ</t>
    </rPh>
    <rPh sb="4" eb="5">
      <t>ニン</t>
    </rPh>
    <rPh sb="6" eb="7">
      <t>クチ</t>
    </rPh>
    <phoneticPr fontId="1"/>
  </si>
  <si>
    <t xml:space="preserve"> </t>
    <phoneticPr fontId="1"/>
  </si>
  <si>
    <t>2015年</t>
    <rPh sb="4" eb="5">
      <t>ネン</t>
    </rPh>
    <phoneticPr fontId="1"/>
  </si>
  <si>
    <t>2020年</t>
    <rPh sb="4" eb="5">
      <t>ネン</t>
    </rPh>
    <phoneticPr fontId="1"/>
  </si>
  <si>
    <t>　</t>
    <phoneticPr fontId="1"/>
  </si>
  <si>
    <t>2015/1/1</t>
  </si>
  <si>
    <t>2016/1/1</t>
  </si>
  <si>
    <t>2017/1/1</t>
  </si>
  <si>
    <t>2018/1/1</t>
  </si>
  <si>
    <t>2019/1/1</t>
  </si>
  <si>
    <t>2020/1/1</t>
  </si>
  <si>
    <t>2021/1/1</t>
  </si>
  <si>
    <t>2022/1/1</t>
  </si>
  <si>
    <t>2023/1/1</t>
  </si>
  <si>
    <t>2016年</t>
    <rPh sb="4" eb="5">
      <t>ネン</t>
    </rPh>
    <phoneticPr fontId="1"/>
  </si>
  <si>
    <t>2017年</t>
    <rPh sb="4" eb="5">
      <t>ネン</t>
    </rPh>
    <phoneticPr fontId="1"/>
  </si>
  <si>
    <t>2018年</t>
    <rPh sb="4" eb="5">
      <t>ネン</t>
    </rPh>
    <phoneticPr fontId="1"/>
  </si>
  <si>
    <t>2019年</t>
    <rPh sb="4" eb="5">
      <t>ネン</t>
    </rPh>
    <phoneticPr fontId="1"/>
  </si>
  <si>
    <t>2020年</t>
    <rPh sb="4" eb="5">
      <t>ネン</t>
    </rPh>
    <phoneticPr fontId="1"/>
  </si>
  <si>
    <t>2021年</t>
    <rPh sb="4" eb="5">
      <t>ネン</t>
    </rPh>
    <phoneticPr fontId="1"/>
  </si>
  <si>
    <t>2022年</t>
    <rPh sb="4" eb="5">
      <t>ネン</t>
    </rPh>
    <phoneticPr fontId="1"/>
  </si>
  <si>
    <t>2023年</t>
    <rPh sb="4" eb="5">
      <t>ネン</t>
    </rPh>
    <phoneticPr fontId="1"/>
  </si>
  <si>
    <t>暫定推計</t>
    <rPh sb="0" eb="2">
      <t>ザンテイ</t>
    </rPh>
    <rPh sb="2" eb="4">
      <t>スイケイ</t>
    </rPh>
    <phoneticPr fontId="1"/>
  </si>
  <si>
    <t>　</t>
    <phoneticPr fontId="1"/>
  </si>
  <si>
    <t>暫定試算</t>
    <rPh sb="0" eb="2">
      <t>ザンテイ</t>
    </rPh>
    <rPh sb="2" eb="4">
      <t>シサン</t>
    </rPh>
    <phoneticPr fontId="1"/>
  </si>
  <si>
    <t>2023年※</t>
    <rPh sb="4" eb="5">
      <t>ネン</t>
    </rPh>
    <phoneticPr fontId="1"/>
  </si>
  <si>
    <t>※暫定値</t>
    <rPh sb="1" eb="3">
      <t>ザンテイ</t>
    </rPh>
    <rPh sb="3" eb="4">
      <t>アタイ</t>
    </rPh>
    <phoneticPr fontId="1"/>
  </si>
  <si>
    <t>※暫定値</t>
    <rPh sb="1" eb="4">
      <t>ザンテイチ</t>
    </rPh>
    <phoneticPr fontId="1"/>
  </si>
  <si>
    <t>①昼間人口＝定住人口（夜間人口）＋域内への通勤通学者－域外への通勤通者</t>
    <phoneticPr fontId="1"/>
  </si>
  <si>
    <t>②交流人口＝昼間人口－域内通勤通学者＋観光客入込者</t>
    <phoneticPr fontId="1"/>
  </si>
  <si>
    <t>③関係人口＝県外滞在者※1（住民基本台帳人口－推計人口※マイナス値はゼロ計上）＋県内一時滞在者※2＋消費支援者（ふるさと納税者）</t>
    <rPh sb="36" eb="38">
      <t>ケイジョウ</t>
    </rPh>
    <phoneticPr fontId="1"/>
  </si>
  <si>
    <t>主に毎年入手可能な公的統計を用いて兵庫県及び県内市区町(2015年～2023年)について推計した。※2023年は暫定値</t>
    <rPh sb="25" eb="26">
      <t>ク</t>
    </rPh>
    <rPh sb="54" eb="55">
      <t>ネン</t>
    </rPh>
    <rPh sb="56" eb="58">
      <t>ザンテイ</t>
    </rPh>
    <rPh sb="58" eb="59">
      <t>アタイ</t>
    </rPh>
    <phoneticPr fontId="1"/>
  </si>
  <si>
    <t>検討例：ひょうごe-県民登録者、県人会、高等学校等同窓会県外支部等</t>
    <rPh sb="0" eb="2">
      <t>ケントウ</t>
    </rPh>
    <rPh sb="2" eb="3">
      <t>レイ</t>
    </rPh>
    <rPh sb="10" eb="12">
      <t>ケンミン</t>
    </rPh>
    <rPh sb="12" eb="15">
      <t>トウロクシャ</t>
    </rPh>
    <rPh sb="16" eb="19">
      <t>ケンジンカイ</t>
    </rPh>
    <rPh sb="20" eb="22">
      <t>コウトウ</t>
    </rPh>
    <rPh sb="22" eb="24">
      <t>ガッコウ</t>
    </rPh>
    <rPh sb="24" eb="25">
      <t>トウ</t>
    </rPh>
    <rPh sb="25" eb="28">
      <t>ドウソウカイ</t>
    </rPh>
    <rPh sb="28" eb="30">
      <t>ケンガイ</t>
    </rPh>
    <rPh sb="30" eb="32">
      <t>シブ</t>
    </rPh>
    <rPh sb="32" eb="33">
      <t>トウ</t>
    </rPh>
    <phoneticPr fontId="1"/>
  </si>
  <si>
    <t>（単位：戸）</t>
    <rPh sb="1" eb="3">
      <t>タンイ</t>
    </rPh>
    <rPh sb="4" eb="5">
      <t>コ</t>
    </rPh>
    <phoneticPr fontId="1"/>
  </si>
  <si>
    <t>2016～19、21～</t>
    <phoneticPr fontId="1"/>
  </si>
  <si>
    <t>推計人口</t>
    <rPh sb="0" eb="2">
      <t>スイケイ</t>
    </rPh>
    <rPh sb="2" eb="4">
      <t>ジンコウ</t>
    </rPh>
    <phoneticPr fontId="1"/>
  </si>
  <si>
    <t>総人口(夜間人口)</t>
    <rPh sb="0" eb="1">
      <t>ソウ</t>
    </rPh>
    <rPh sb="1" eb="3">
      <t>ジンコウ</t>
    </rPh>
    <rPh sb="4" eb="6">
      <t>ヤカン</t>
    </rPh>
    <rPh sb="6" eb="8">
      <t>ジンコウ</t>
    </rPh>
    <phoneticPr fontId="1"/>
  </si>
  <si>
    <t>県外滞在者A</t>
    <rPh sb="0" eb="2">
      <t>ケンガイ</t>
    </rPh>
    <rPh sb="2" eb="4">
      <t>タイザイ</t>
    </rPh>
    <rPh sb="4" eb="5">
      <t>シャ</t>
    </rPh>
    <phoneticPr fontId="1"/>
  </si>
  <si>
    <t>消費支援B</t>
    <rPh sb="0" eb="2">
      <t>ショウヒ</t>
    </rPh>
    <rPh sb="2" eb="4">
      <t>シエン</t>
    </rPh>
    <phoneticPr fontId="1"/>
  </si>
  <si>
    <t>一時滞在者C</t>
    <rPh sb="0" eb="2">
      <t>イチジ</t>
    </rPh>
    <rPh sb="2" eb="5">
      <t>タイザイシャ</t>
    </rPh>
    <phoneticPr fontId="1"/>
  </si>
  <si>
    <t>1日当たり観光入込客数D</t>
    <rPh sb="1" eb="2">
      <t>ニチ</t>
    </rPh>
    <rPh sb="2" eb="3">
      <t>ア</t>
    </rPh>
    <rPh sb="5" eb="7">
      <t>カンコウ</t>
    </rPh>
    <rPh sb="7" eb="9">
      <t>イリコ</t>
    </rPh>
    <rPh sb="9" eb="11">
      <t>キャクスウ</t>
    </rPh>
    <phoneticPr fontId="1"/>
  </si>
  <si>
    <t>関係人口A+B+C+D</t>
    <rPh sb="0" eb="2">
      <t>カンケイ</t>
    </rPh>
    <rPh sb="2" eb="4">
      <t>ジンコウ</t>
    </rPh>
    <phoneticPr fontId="1"/>
  </si>
  <si>
    <t>観光客入込客数(延べ人数)×実人員調整係数／365日</t>
    <rPh sb="0" eb="2">
      <t>カンコウキャク</t>
    </rPh>
    <rPh sb="2" eb="4">
      <t>イリコミ</t>
    </rPh>
    <rPh sb="4" eb="5">
      <t>キャク</t>
    </rPh>
    <rPh sb="5" eb="6">
      <t>スウ</t>
    </rPh>
    <rPh sb="9" eb="11">
      <t>ニンズウ</t>
    </rPh>
    <rPh sb="13" eb="14">
      <t>ジツ</t>
    </rPh>
    <rPh sb="25" eb="26">
      <t>ニチ</t>
    </rPh>
    <phoneticPr fontId="1"/>
  </si>
  <si>
    <t>住民基本台帳人口－兵庫県推計人口(1月1日現在)</t>
    <rPh sb="0" eb="1">
      <t>ジュウミン</t>
    </rPh>
    <rPh sb="1" eb="3">
      <t>キホン</t>
    </rPh>
    <rPh sb="3" eb="5">
      <t>ダイチョウ</t>
    </rPh>
    <rPh sb="5" eb="7">
      <t>ジンコウ</t>
    </rPh>
    <rPh sb="8" eb="11">
      <t>ヒョウゴケン</t>
    </rPh>
    <rPh sb="11" eb="13">
      <t>スイケイ</t>
    </rPh>
    <rPh sb="13" eb="15">
      <t>ジンコウ</t>
    </rPh>
    <rPh sb="17" eb="18">
      <t>ガツ</t>
    </rPh>
    <rPh sb="19" eb="20">
      <t>ニチ</t>
    </rPh>
    <rPh sb="20" eb="22">
      <t>ゲンザイ</t>
    </rPh>
    <phoneticPr fontId="1"/>
  </si>
  <si>
    <t>観光客入込客数(日帰り、宿泊延べ人員)</t>
    <rPh sb="0" eb="3">
      <t>カンコウキャク</t>
    </rPh>
    <rPh sb="3" eb="5">
      <t>イリコミ</t>
    </rPh>
    <rPh sb="5" eb="6">
      <t>キャク</t>
    </rPh>
    <rPh sb="6" eb="7">
      <t>スウ</t>
    </rPh>
    <rPh sb="8" eb="10">
      <t>ヒガエ</t>
    </rPh>
    <rPh sb="12" eb="14">
      <t>シュクハク</t>
    </rPh>
    <rPh sb="14" eb="15">
      <t>ノ</t>
    </rPh>
    <rPh sb="16" eb="18">
      <t>ジンイン</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</si>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</sst>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 &quot;#,##0"/>
    <numFmt numFmtId="177" formatCode="#,##0.0;&quot;▲ &quot;#,##0.0"/>
    <numFmt numFmtId="178" formatCode="#,##0.00;&quot;▲ &quot;#,##0.00"/>
    <numFmt numFmtId="179" formatCode="#&quot;¥&quot;\!\ ###&quot;¥&quot;\!\ ##0"/>
    <numFmt numFmtId="180" formatCode="#,##0.0;[Red]\-#,##0.0"/>
    <numFmt numFmtId="181" formatCode="&quot;市&quot;&quot;川&quot;&quot;市&quot;"/>
    <numFmt numFmtId="182" formatCode="#,##0.00000;[Red]\-#,##0.00000"/>
    <numFmt numFmtId="183" formatCode="#,##0.000;[Red]\-#,##0.000"/>
    <numFmt numFmtId="184" formatCode="0.00_ "/>
    <numFmt numFmtId="185" formatCode="m\.d"/>
    <numFmt numFmtId="186" formatCode="#,##0_);[Red]\(#,##0\)"/>
    <numFmt numFmtId="187" formatCode="\(@\)"/>
    <numFmt numFmtId="188" formatCode="#,##0.0000;[Red]\-#,##0.0000"/>
    <numFmt numFmtId="189" formatCode="#,##0.0"/>
    <numFmt numFmtId="190" formatCode="#,##0;&quot;△ &quot;#,##0"/>
    <numFmt numFmtId="191" formatCode="#,##0_ "/>
    <numFmt numFmtId="192" formatCode="00000"/>
    <numFmt numFmtId="193" formatCode="0.0"/>
  </numFmts>
  <fonts count="6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indexed="8"/>
      <name val="ＭＳ Ｐゴシック"/>
      <family val="3"/>
      <charset val="128"/>
    </font>
    <font>
      <sz val="6"/>
      <name val="ＭＳ Ｐゴシック"/>
      <family val="3"/>
      <charset val="128"/>
    </font>
    <font>
      <b/>
      <sz val="11"/>
      <color theme="1"/>
      <name val="ＭＳ Ｐゴシック"/>
      <family val="3"/>
      <charset val="128"/>
      <scheme val="minor"/>
    </font>
    <font>
      <sz val="10.5"/>
      <name val="ＭＳ Ｐゴシック"/>
      <family val="3"/>
      <charset val="128"/>
    </font>
    <font>
      <sz val="8"/>
      <name val="ＭＳ ゴシック"/>
      <family val="3"/>
      <charset val="128"/>
    </font>
    <font>
      <b/>
      <sz val="11"/>
      <color indexed="63"/>
      <name val="ＭＳ Ｐゴシック"/>
      <family val="3"/>
      <charset val="128"/>
    </font>
    <font>
      <sz val="11"/>
      <color indexed="63"/>
      <name val="ＭＳ Ｐゴシック"/>
      <family val="3"/>
      <charset val="128"/>
    </font>
    <font>
      <sz val="7"/>
      <name val="明朝"/>
      <family val="1"/>
      <charset val="128"/>
    </font>
    <font>
      <sz val="9"/>
      <name val="ＭＳ 明朝"/>
      <family val="1"/>
      <charset val="128"/>
    </font>
    <font>
      <sz val="10.5"/>
      <color theme="1"/>
      <name val="ＭＳ Ｐゴシック"/>
      <family val="2"/>
      <charset val="128"/>
      <scheme val="minor"/>
    </font>
    <font>
      <b/>
      <sz val="11"/>
      <name val="ＭＳ Ｐゴシック"/>
      <family val="3"/>
      <charset val="128"/>
    </font>
    <font>
      <sz val="16"/>
      <name val="ＭＳ Ｐゴシック"/>
      <family val="3"/>
      <charset val="128"/>
    </font>
    <font>
      <sz val="11"/>
      <name val="ＭＳ Ｐゴシック"/>
      <family val="3"/>
      <charset val="128"/>
    </font>
    <font>
      <b/>
      <sz val="11"/>
      <name val="ＭＳ 明朝"/>
      <family val="1"/>
      <charset val="128"/>
    </font>
    <font>
      <sz val="10"/>
      <name val="ＭＳ Ｐゴシック"/>
      <family val="3"/>
      <charset val="128"/>
    </font>
    <font>
      <sz val="11"/>
      <name val="ＭＳ 明朝"/>
      <family val="1"/>
      <charset val="128"/>
    </font>
    <font>
      <sz val="6"/>
      <name val="ＭＳ Ｐ明朝"/>
      <family val="1"/>
      <charset val="128"/>
    </font>
    <font>
      <sz val="10"/>
      <color theme="1"/>
      <name val="ＭＳ 明朝"/>
      <family val="1"/>
      <charset val="128"/>
    </font>
    <font>
      <b/>
      <sz val="10.5"/>
      <name val="ＭＳ Ｐゴシック"/>
      <family val="3"/>
      <charset val="128"/>
    </font>
    <font>
      <sz val="7"/>
      <name val="Terminal"/>
      <family val="3"/>
      <charset val="255"/>
    </font>
    <font>
      <b/>
      <sz val="10.5"/>
      <color indexed="63"/>
      <name val="ＭＳ Ｐゴシック"/>
      <family val="3"/>
      <charset val="128"/>
    </font>
    <font>
      <sz val="10.5"/>
      <color indexed="63"/>
      <name val="ＭＳ Ｐゴシック"/>
      <family val="3"/>
      <charset val="128"/>
    </font>
    <font>
      <sz val="12"/>
      <name val="ＭＳ Ｐゴシック"/>
      <family val="3"/>
      <charset val="128"/>
    </font>
    <font>
      <sz val="10"/>
      <color indexed="63"/>
      <name val="ＭＳ Ｐゴシック"/>
      <family val="3"/>
      <charset val="128"/>
    </font>
    <font>
      <sz val="7"/>
      <name val="ＭＳ Ｐ明朝"/>
      <family val="1"/>
      <charset val="128"/>
    </font>
    <font>
      <sz val="11"/>
      <color indexed="8"/>
      <name val="ＭＳ Ｐゴシック"/>
      <family val="3"/>
      <charset val="128"/>
    </font>
    <font>
      <sz val="10"/>
      <color theme="1"/>
      <name val="ＭＳ Ｐゴシック"/>
      <family val="2"/>
      <charset val="128"/>
      <scheme val="minor"/>
    </font>
    <font>
      <sz val="11"/>
      <name val="明朝"/>
      <family val="3"/>
      <charset val="128"/>
    </font>
    <font>
      <sz val="11"/>
      <color theme="1"/>
      <name val="ＭＳ Ｐゴシック"/>
      <family val="3"/>
      <charset val="128"/>
      <scheme val="minor"/>
    </font>
    <font>
      <sz val="11"/>
      <name val="ＭＳ Ｐゴシック"/>
      <family val="3"/>
      <charset val="128"/>
      <scheme val="minor"/>
    </font>
    <font>
      <i/>
      <sz val="11"/>
      <name val="ＭＳ Ｐゴシック"/>
      <family val="3"/>
      <charset val="128"/>
      <scheme val="minor"/>
    </font>
    <font>
      <b/>
      <sz val="11"/>
      <name val="ＭＳ Ｐゴシック"/>
      <family val="3"/>
      <charset val="128"/>
      <scheme val="minor"/>
    </font>
    <font>
      <sz val="6"/>
      <name val="ＭＳ 明朝"/>
      <family val="1"/>
      <charset val="128"/>
    </font>
    <font>
      <b/>
      <sz val="11"/>
      <color rgb="FFFA7D00"/>
      <name val="ＭＳ Ｐゴシック"/>
      <family val="2"/>
      <charset val="128"/>
      <scheme val="minor"/>
    </font>
    <font>
      <sz val="10"/>
      <color theme="1"/>
      <name val="ＭＳ Ｐゴシック"/>
      <family val="3"/>
      <charset val="128"/>
      <scheme val="minor"/>
    </font>
    <font>
      <u/>
      <sz val="11"/>
      <color theme="10"/>
      <name val="ＭＳ Ｐゴシック"/>
      <family val="2"/>
      <charset val="128"/>
      <scheme val="minor"/>
    </font>
    <font>
      <sz val="6"/>
      <name val="ＭＳ Ｐゴシック"/>
      <family val="2"/>
      <charset val="128"/>
    </font>
    <font>
      <sz val="11"/>
      <name val="ＭＳ Ｐゴシック"/>
      <family val="2"/>
      <charset val="128"/>
      <scheme val="minor"/>
    </font>
    <font>
      <sz val="14"/>
      <name val="Terminal"/>
      <family val="3"/>
      <charset val="255"/>
    </font>
    <font>
      <sz val="7"/>
      <name val="ＭＳ Ｐゴシック"/>
      <family val="3"/>
      <charset val="128"/>
    </font>
    <font>
      <sz val="9"/>
      <color indexed="63"/>
      <name val="ＭＳ Ｐゴシック"/>
      <family val="3"/>
      <charset val="128"/>
    </font>
    <font>
      <b/>
      <sz val="10"/>
      <name val="ＭＳ Ｐゴシック"/>
      <family val="3"/>
      <charset val="128"/>
      <scheme val="minor"/>
    </font>
    <font>
      <b/>
      <sz val="10"/>
      <color rgb="FF000000"/>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sz val="11"/>
      <color theme="1"/>
      <name val="ＭＳ Ｐゴシック"/>
      <family val="3"/>
      <charset val="128"/>
    </font>
    <font>
      <b/>
      <sz val="10"/>
      <name val="ＭＳ Ｐゴシック"/>
      <family val="3"/>
      <charset val="128"/>
    </font>
    <font>
      <sz val="10"/>
      <color theme="1"/>
      <name val="ＭＳ Ｐゴシック"/>
      <family val="3"/>
      <charset val="128"/>
    </font>
    <font>
      <sz val="6"/>
      <name val="ＭＳ 明朝"/>
      <family val="2"/>
      <charset val="128"/>
    </font>
    <font>
      <b/>
      <sz val="9"/>
      <name val="ＭＳ Ｐゴシック"/>
      <family val="3"/>
      <charset val="128"/>
    </font>
    <font>
      <sz val="9"/>
      <name val="ＭＳ Ｐゴシック"/>
      <family val="3"/>
      <charset val="128"/>
    </font>
    <font>
      <sz val="9"/>
      <name val="ＭＳ Ｐゴシック"/>
      <family val="3"/>
      <charset val="128"/>
      <scheme val="minor"/>
    </font>
    <font>
      <sz val="10.5"/>
      <color theme="1"/>
      <name val="ＭＳ Ｐゴシック"/>
      <family val="3"/>
      <charset val="128"/>
      <scheme val="minor"/>
    </font>
    <font>
      <sz val="14"/>
      <name val="ＭＳ Ｐゴシック"/>
      <family val="3"/>
      <charset val="128"/>
    </font>
    <font>
      <sz val="12"/>
      <color indexed="12"/>
      <name val="ＭＳ Ｐゴシック"/>
      <family val="3"/>
      <charset val="128"/>
    </font>
    <font>
      <u/>
      <sz val="10"/>
      <color theme="1"/>
      <name val="ＭＳ Ｐゴシック"/>
      <family val="3"/>
      <charset val="128"/>
    </font>
    <font>
      <sz val="10"/>
      <color theme="0"/>
      <name val="ＭＳ Ｐゴシック"/>
      <family val="3"/>
      <charset val="128"/>
    </font>
    <font>
      <sz val="10.5"/>
      <color theme="1"/>
      <name val="ＭＳ Ｐゴシック"/>
      <family val="3"/>
      <charset val="128"/>
    </font>
    <font>
      <sz val="10.5"/>
      <color indexed="8"/>
      <name val="ＭＳ Ｐゴシック"/>
      <family val="3"/>
      <charset val="128"/>
    </font>
    <font>
      <u/>
      <sz val="11"/>
      <color theme="10"/>
      <name val="ＭＳ Ｐゴシック"/>
      <family val="3"/>
      <charset val="128"/>
      <scheme val="minor"/>
    </font>
    <font>
      <sz val="10"/>
      <color indexed="8"/>
      <name val="ＭＳ Ｐゴシック"/>
      <family val="3"/>
      <charset val="128"/>
    </font>
    <font>
      <sz val="9"/>
      <color theme="1"/>
      <name val="ＭＳ Ｐゴシック"/>
      <family val="3"/>
      <charset val="128"/>
      <scheme val="minor"/>
    </font>
    <font>
      <sz val="11"/>
      <color theme="1"/>
      <name val="ＭＳ 明朝"/>
      <family val="1"/>
      <charset val="128"/>
    </font>
    <font>
      <b/>
      <sz val="12"/>
      <color theme="1"/>
      <name val="ＭＳ 明朝"/>
      <family val="1"/>
      <charset val="128"/>
    </font>
    <font>
      <b/>
      <sz val="11"/>
      <color theme="1"/>
      <name val="ＭＳ 明朝"/>
      <family val="1"/>
      <charset val="128"/>
    </font>
    <font>
      <b/>
      <sz val="10"/>
      <color rgb="FF222222"/>
      <name val="ＭＳ 明朝"/>
      <family val="1"/>
      <charset val="128"/>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indexed="15"/>
        <bgColor indexed="64"/>
      </patternFill>
    </fill>
    <fill>
      <patternFill patternType="solid">
        <fgColor indexed="11"/>
        <bgColor indexed="64"/>
      </patternFill>
    </fill>
    <fill>
      <patternFill patternType="solid">
        <fgColor indexed="51"/>
        <bgColor indexed="64"/>
      </patternFill>
    </fill>
    <fill>
      <patternFill patternType="solid">
        <fgColor theme="5" tint="0.79998168889431442"/>
        <bgColor indexed="64"/>
      </patternFill>
    </fill>
    <fill>
      <patternFill patternType="solid">
        <fgColor rgb="FF99CCFF"/>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style="thin">
        <color indexed="64"/>
      </left>
      <right style="hair">
        <color indexed="64"/>
      </right>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thin">
        <color indexed="64"/>
      </top>
      <bottom style="thin">
        <color indexed="64"/>
      </bottom>
      <diagonal/>
    </border>
  </borders>
  <cellStyleXfs count="22">
    <xf numFmtId="0" fontId="0" fillId="0" borderId="0">
      <alignment vertical="center"/>
    </xf>
    <xf numFmtId="38" fontId="2" fillId="0" borderId="0" applyFont="0" applyFill="0" applyBorder="0" applyAlignment="0" applyProtection="0">
      <alignment vertical="center"/>
    </xf>
    <xf numFmtId="0" fontId="7" fillId="0" borderId="0"/>
    <xf numFmtId="0" fontId="11" fillId="0" borderId="0"/>
    <xf numFmtId="0" fontId="20" fillId="0" borderId="0">
      <alignment vertical="center"/>
    </xf>
    <xf numFmtId="0" fontId="25" fillId="0" borderId="0"/>
    <xf numFmtId="0" fontId="28" fillId="0" borderId="0"/>
    <xf numFmtId="38" fontId="15" fillId="0" borderId="0" applyFont="0" applyFill="0" applyBorder="0" applyAlignment="0" applyProtection="0">
      <alignment vertical="center"/>
    </xf>
    <xf numFmtId="0" fontId="30" fillId="0" borderId="0"/>
    <xf numFmtId="0" fontId="28" fillId="0" borderId="0"/>
    <xf numFmtId="0" fontId="15" fillId="0" borderId="0">
      <alignment vertical="center"/>
    </xf>
    <xf numFmtId="38" fontId="15" fillId="0" borderId="0" applyFont="0" applyFill="0" applyBorder="0" applyAlignment="0" applyProtection="0"/>
    <xf numFmtId="0" fontId="15" fillId="0" borderId="0">
      <alignment vertical="center"/>
    </xf>
    <xf numFmtId="0" fontId="15" fillId="0" borderId="0">
      <alignment vertical="center"/>
    </xf>
    <xf numFmtId="0" fontId="15" fillId="0" borderId="0"/>
    <xf numFmtId="0" fontId="38" fillId="0" borderId="0" applyNumberFormat="0" applyFill="0" applyBorder="0" applyAlignment="0" applyProtection="0">
      <alignment vertical="center"/>
    </xf>
    <xf numFmtId="0" fontId="31" fillId="0" borderId="0">
      <alignment vertical="center"/>
    </xf>
    <xf numFmtId="37" fontId="41" fillId="0" borderId="0" applyFill="0" applyBorder="0"/>
    <xf numFmtId="0" fontId="15" fillId="0" borderId="0">
      <alignment vertical="center"/>
    </xf>
    <xf numFmtId="0" fontId="2" fillId="0" borderId="0">
      <alignment vertical="center"/>
    </xf>
    <xf numFmtId="0" fontId="2" fillId="0" borderId="0">
      <alignment vertical="center"/>
    </xf>
    <xf numFmtId="0" fontId="7" fillId="0" borderId="0"/>
  </cellStyleXfs>
  <cellXfs count="1437">
    <xf numFmtId="0" fontId="0" fillId="0" borderId="0" xfId="0">
      <alignment vertical="center"/>
    </xf>
    <xf numFmtId="49" fontId="3" fillId="2" borderId="0" xfId="0" applyNumberFormat="1" applyFont="1" applyFill="1" applyAlignment="1"/>
    <xf numFmtId="0" fontId="5" fillId="0" borderId="0" xfId="0" applyFont="1">
      <alignmen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10" xfId="0" applyBorder="1">
      <alignment vertical="center"/>
    </xf>
    <xf numFmtId="49" fontId="8" fillId="2" borderId="9" xfId="2" applyNumberFormat="1" applyFont="1" applyFill="1" applyBorder="1"/>
    <xf numFmtId="176" fontId="0" fillId="0" borderId="9" xfId="1" applyNumberFormat="1" applyFont="1" applyBorder="1">
      <alignment vertical="center"/>
    </xf>
    <xf numFmtId="176" fontId="0" fillId="0" borderId="0" xfId="1" applyNumberFormat="1" applyFont="1" applyBorder="1">
      <alignment vertical="center"/>
    </xf>
    <xf numFmtId="176" fontId="0" fillId="0" borderId="11" xfId="1" applyNumberFormat="1" applyFont="1" applyBorder="1">
      <alignment vertical="center"/>
    </xf>
    <xf numFmtId="176" fontId="0" fillId="0" borderId="12" xfId="1" applyNumberFormat="1" applyFont="1" applyBorder="1">
      <alignment vertical="center"/>
    </xf>
    <xf numFmtId="177" fontId="0" fillId="0" borderId="13" xfId="1" applyNumberFormat="1" applyFont="1" applyBorder="1">
      <alignment vertical="center"/>
    </xf>
    <xf numFmtId="176" fontId="0" fillId="0" borderId="0" xfId="1" applyNumberFormat="1" applyFont="1">
      <alignment vertical="center"/>
    </xf>
    <xf numFmtId="177" fontId="0" fillId="0" borderId="8" xfId="1" applyNumberFormat="1" applyFont="1" applyBorder="1">
      <alignment vertical="center"/>
    </xf>
    <xf numFmtId="38" fontId="0" fillId="0" borderId="0" xfId="1" applyFont="1">
      <alignment vertical="center"/>
    </xf>
    <xf numFmtId="176" fontId="0" fillId="0" borderId="8" xfId="1" applyNumberFormat="1" applyFont="1" applyBorder="1">
      <alignment vertical="center"/>
    </xf>
    <xf numFmtId="177" fontId="0" fillId="0" borderId="9" xfId="1" applyNumberFormat="1" applyFont="1" applyBorder="1">
      <alignment vertical="center"/>
    </xf>
    <xf numFmtId="177" fontId="0" fillId="0" borderId="0" xfId="1" applyNumberFormat="1" applyFont="1" applyBorder="1">
      <alignment vertical="center"/>
    </xf>
    <xf numFmtId="0" fontId="6" fillId="2" borderId="1" xfId="0" applyFont="1" applyFill="1" applyBorder="1" applyAlignment="1">
      <alignment horizontal="lef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3" xfId="1" applyNumberFormat="1" applyFont="1" applyBorder="1">
      <alignment vertical="center"/>
    </xf>
    <xf numFmtId="177" fontId="0" fillId="0" borderId="4" xfId="1" applyNumberFormat="1" applyFont="1" applyBorder="1">
      <alignment vertical="center"/>
    </xf>
    <xf numFmtId="176" fontId="0" fillId="0" borderId="4" xfId="1" applyNumberFormat="1" applyFont="1" applyBorder="1">
      <alignment vertical="center"/>
    </xf>
    <xf numFmtId="177" fontId="0" fillId="0" borderId="1" xfId="1" applyNumberFormat="1" applyFont="1" applyBorder="1">
      <alignment vertical="center"/>
    </xf>
    <xf numFmtId="177" fontId="0" fillId="0" borderId="2" xfId="1" applyNumberFormat="1" applyFont="1" applyBorder="1">
      <alignment vertical="center"/>
    </xf>
    <xf numFmtId="176" fontId="0" fillId="0" borderId="5" xfId="1" applyNumberFormat="1" applyFont="1" applyBorder="1">
      <alignment vertical="center"/>
    </xf>
    <xf numFmtId="176" fontId="0" fillId="0" borderId="6" xfId="1" applyNumberFormat="1" applyFont="1" applyBorder="1">
      <alignment vertical="center"/>
    </xf>
    <xf numFmtId="176" fontId="0" fillId="0" borderId="7" xfId="1" applyNumberFormat="1" applyFont="1" applyBorder="1">
      <alignment vertical="center"/>
    </xf>
    <xf numFmtId="177" fontId="0" fillId="0" borderId="10" xfId="1" applyNumberFormat="1" applyFont="1" applyBorder="1">
      <alignment vertical="center"/>
    </xf>
    <xf numFmtId="176" fontId="0" fillId="0" borderId="10" xfId="1" applyNumberFormat="1" applyFont="1" applyBorder="1">
      <alignment vertical="center"/>
    </xf>
    <xf numFmtId="177" fontId="0" fillId="0" borderId="5" xfId="1" applyNumberFormat="1" applyFont="1" applyBorder="1">
      <alignment vertical="center"/>
    </xf>
    <xf numFmtId="177" fontId="0" fillId="0" borderId="6" xfId="1" applyNumberFormat="1" applyFont="1" applyBorder="1">
      <alignment vertical="center"/>
    </xf>
    <xf numFmtId="49" fontId="9" fillId="2" borderId="9" xfId="2" applyNumberFormat="1" applyFont="1" applyFill="1" applyBorder="1" applyAlignment="1">
      <alignment horizontal="right"/>
    </xf>
    <xf numFmtId="0" fontId="8" fillId="2" borderId="1" xfId="0" applyFont="1" applyFill="1" applyBorder="1" applyAlignment="1"/>
    <xf numFmtId="49" fontId="9" fillId="2" borderId="5" xfId="2" applyNumberFormat="1" applyFont="1" applyFill="1" applyBorder="1" applyAlignment="1">
      <alignment horizontal="right"/>
    </xf>
    <xf numFmtId="0" fontId="8" fillId="2" borderId="9" xfId="0" applyFont="1" applyFill="1" applyBorder="1" applyAlignment="1"/>
    <xf numFmtId="0" fontId="8" fillId="2" borderId="9" xfId="0" applyFont="1" applyFill="1" applyBorder="1" applyAlignment="1">
      <alignment horizontal="left"/>
    </xf>
    <xf numFmtId="0" fontId="9" fillId="2" borderId="9" xfId="0" applyFont="1" applyFill="1" applyBorder="1" applyAlignment="1">
      <alignment horizontal="right"/>
    </xf>
    <xf numFmtId="0" fontId="8" fillId="2" borderId="1" xfId="0" applyFont="1" applyFill="1" applyBorder="1" applyAlignment="1">
      <alignment horizontal="left"/>
    </xf>
    <xf numFmtId="179" fontId="8" fillId="2" borderId="1" xfId="3" applyNumberFormat="1" applyFont="1" applyFill="1" applyBorder="1" applyAlignment="1">
      <alignment horizontal="left"/>
    </xf>
    <xf numFmtId="179" fontId="9" fillId="2" borderId="9" xfId="3" applyNumberFormat="1" applyFont="1" applyFill="1" applyBorder="1" applyAlignment="1">
      <alignment horizontal="right"/>
    </xf>
    <xf numFmtId="0" fontId="8" fillId="2" borderId="9" xfId="2" applyFont="1" applyFill="1" applyBorder="1"/>
    <xf numFmtId="179" fontId="8" fillId="2" borderId="1" xfId="3" applyNumberFormat="1" applyFont="1" applyFill="1" applyBorder="1"/>
    <xf numFmtId="49" fontId="9" fillId="2" borderId="9" xfId="2" applyNumberFormat="1" applyFont="1" applyFill="1" applyBorder="1" applyAlignment="1">
      <alignment horizontal="left"/>
    </xf>
    <xf numFmtId="177" fontId="0" fillId="0" borderId="0" xfId="1" applyNumberFormat="1" applyFont="1">
      <alignment vertical="center"/>
    </xf>
    <xf numFmtId="0" fontId="12" fillId="2" borderId="0" xfId="0" applyFont="1" applyFill="1" applyAlignment="1"/>
    <xf numFmtId="0" fontId="13" fillId="2" borderId="0" xfId="0" applyFont="1" applyFill="1" applyAlignment="1">
      <alignment horizontal="left" vertical="center"/>
    </xf>
    <xf numFmtId="0" fontId="14" fillId="2" borderId="0" xfId="0" applyFont="1" applyFill="1" applyAlignment="1">
      <alignment horizontal="centerContinuous" vertical="center"/>
    </xf>
    <xf numFmtId="0" fontId="0" fillId="2" borderId="0" xfId="0" applyFill="1">
      <alignment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center" vertical="center"/>
    </xf>
    <xf numFmtId="38" fontId="0" fillId="2" borderId="15" xfId="1" applyFont="1" applyFill="1" applyBorder="1" applyAlignment="1">
      <alignment vertical="center"/>
    </xf>
    <xf numFmtId="38" fontId="0" fillId="2" borderId="10" xfId="1" applyFont="1" applyFill="1" applyBorder="1" applyAlignment="1">
      <alignment vertical="center"/>
    </xf>
    <xf numFmtId="38" fontId="0" fillId="2" borderId="16" xfId="1" applyFont="1" applyFill="1" applyBorder="1" applyAlignment="1">
      <alignment vertical="center"/>
    </xf>
    <xf numFmtId="38" fontId="0" fillId="2" borderId="7" xfId="1" applyFont="1" applyFill="1" applyBorder="1" applyAlignment="1">
      <alignment vertical="center"/>
    </xf>
    <xf numFmtId="38" fontId="0" fillId="2" borderId="5" xfId="1" applyFont="1" applyFill="1" applyBorder="1" applyAlignment="1">
      <alignment vertical="center"/>
    </xf>
    <xf numFmtId="38" fontId="0" fillId="3" borderId="10" xfId="1" applyFont="1" applyFill="1" applyBorder="1" applyAlignment="1">
      <alignment vertical="center"/>
    </xf>
    <xf numFmtId="0" fontId="0" fillId="2" borderId="17"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38" fontId="0" fillId="2" borderId="13" xfId="1" applyFont="1" applyFill="1" applyBorder="1" applyAlignment="1">
      <alignment vertical="center"/>
    </xf>
    <xf numFmtId="38" fontId="0" fillId="2" borderId="18" xfId="1" applyFont="1" applyFill="1" applyBorder="1" applyAlignment="1">
      <alignment vertical="center"/>
    </xf>
    <xf numFmtId="38" fontId="0" fillId="2" borderId="12" xfId="1" applyFont="1" applyFill="1" applyBorder="1" applyAlignment="1">
      <alignment vertical="center"/>
    </xf>
    <xf numFmtId="38" fontId="0" fillId="2" borderId="19" xfId="1" applyFont="1" applyFill="1" applyBorder="1" applyAlignment="1">
      <alignment vertical="center"/>
    </xf>
    <xf numFmtId="38" fontId="0" fillId="2" borderId="17" xfId="1" applyFont="1" applyFill="1" applyBorder="1" applyAlignment="1">
      <alignment vertical="center"/>
    </xf>
    <xf numFmtId="38" fontId="0" fillId="3" borderId="13" xfId="1" applyFont="1" applyFill="1" applyBorder="1" applyAlignment="1">
      <alignment vertical="center"/>
    </xf>
    <xf numFmtId="181" fontId="0" fillId="2" borderId="12" xfId="0" applyNumberFormat="1"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38" fontId="0" fillId="2" borderId="21" xfId="1" applyFont="1" applyFill="1" applyBorder="1" applyAlignment="1">
      <alignment vertical="center"/>
    </xf>
    <xf numFmtId="38" fontId="0" fillId="2" borderId="4" xfId="1" applyFont="1" applyFill="1" applyBorder="1" applyAlignment="1">
      <alignment vertical="center"/>
    </xf>
    <xf numFmtId="38" fontId="0" fillId="2" borderId="22" xfId="1" applyFont="1" applyFill="1" applyBorder="1" applyAlignment="1">
      <alignment vertical="center"/>
    </xf>
    <xf numFmtId="38" fontId="0" fillId="2" borderId="11" xfId="1" applyFont="1" applyFill="1" applyBorder="1" applyAlignment="1">
      <alignment vertical="center"/>
    </xf>
    <xf numFmtId="38" fontId="0" fillId="2" borderId="1" xfId="1" applyFont="1" applyFill="1" applyBorder="1" applyAlignment="1">
      <alignment vertical="center"/>
    </xf>
    <xf numFmtId="38" fontId="0" fillId="2" borderId="3" xfId="1" applyFont="1" applyFill="1" applyBorder="1" applyAlignment="1">
      <alignment vertical="center"/>
    </xf>
    <xf numFmtId="38" fontId="0" fillId="2" borderId="20" xfId="1" applyFont="1" applyFill="1" applyBorder="1" applyAlignment="1">
      <alignment vertical="center"/>
    </xf>
    <xf numFmtId="38" fontId="0" fillId="3" borderId="4" xfId="1" applyFont="1" applyFill="1" applyBorder="1" applyAlignment="1">
      <alignment vertical="center"/>
    </xf>
    <xf numFmtId="38" fontId="0" fillId="2" borderId="23" xfId="1" applyFont="1" applyFill="1" applyBorder="1" applyAlignment="1">
      <alignment vertical="center"/>
    </xf>
    <xf numFmtId="38" fontId="0" fillId="2" borderId="14" xfId="1" applyFont="1" applyFill="1" applyBorder="1" applyAlignment="1">
      <alignment vertical="center"/>
    </xf>
    <xf numFmtId="38" fontId="0" fillId="2" borderId="25" xfId="1" applyFont="1" applyFill="1" applyBorder="1" applyAlignment="1">
      <alignment vertical="center"/>
    </xf>
    <xf numFmtId="38" fontId="0" fillId="2" borderId="26" xfId="1" applyFont="1" applyFill="1" applyBorder="1" applyAlignment="1">
      <alignment vertical="center"/>
    </xf>
    <xf numFmtId="38" fontId="0" fillId="2" borderId="24" xfId="1" applyFont="1" applyFill="1" applyBorder="1" applyAlignment="1">
      <alignment vertical="center"/>
    </xf>
    <xf numFmtId="38" fontId="0" fillId="2" borderId="2" xfId="1" applyFont="1" applyFill="1" applyBorder="1" applyAlignment="1">
      <alignment horizontal="center" vertical="center"/>
    </xf>
    <xf numFmtId="0" fontId="0" fillId="2" borderId="27" xfId="0" applyFill="1" applyBorder="1" applyAlignment="1">
      <alignment horizontal="center" vertical="center" wrapText="1"/>
    </xf>
    <xf numFmtId="0" fontId="0" fillId="2" borderId="27" xfId="0" applyFill="1" applyBorder="1" applyAlignment="1">
      <alignment horizontal="center" vertical="center"/>
    </xf>
    <xf numFmtId="38" fontId="0" fillId="2" borderId="1" xfId="1" applyFont="1" applyFill="1" applyBorder="1" applyAlignment="1">
      <alignment horizontal="center" vertical="center"/>
    </xf>
    <xf numFmtId="0" fontId="0" fillId="2" borderId="19" xfId="0" applyFill="1" applyBorder="1" applyAlignment="1">
      <alignment horizontal="center" vertical="center"/>
    </xf>
    <xf numFmtId="38" fontId="0" fillId="2" borderId="6" xfId="1" applyFont="1" applyFill="1" applyBorder="1" applyAlignment="1">
      <alignment horizontal="center" vertical="center"/>
    </xf>
    <xf numFmtId="38" fontId="0" fillId="2" borderId="5" xfId="1" applyFont="1" applyFill="1" applyBorder="1" applyAlignment="1">
      <alignment horizontal="center" vertical="center"/>
    </xf>
    <xf numFmtId="0" fontId="0" fillId="0" borderId="8" xfId="0" applyBorder="1">
      <alignment vertical="center"/>
    </xf>
    <xf numFmtId="38" fontId="0" fillId="0" borderId="0" xfId="0" applyNumberFormat="1">
      <alignment vertical="center"/>
    </xf>
    <xf numFmtId="38" fontId="0" fillId="0" borderId="8" xfId="0" applyNumberFormat="1" applyBorder="1">
      <alignment vertical="center"/>
    </xf>
    <xf numFmtId="38" fontId="0" fillId="0" borderId="9" xfId="0" applyNumberFormat="1" applyBorder="1">
      <alignment vertical="center"/>
    </xf>
    <xf numFmtId="38" fontId="0" fillId="0" borderId="11" xfId="0" applyNumberFormat="1" applyBorder="1">
      <alignment vertical="center"/>
    </xf>
    <xf numFmtId="0" fontId="0" fillId="0" borderId="13" xfId="0" applyBorder="1">
      <alignment vertical="center"/>
    </xf>
    <xf numFmtId="38" fontId="0" fillId="0" borderId="27" xfId="0" applyNumberFormat="1" applyBorder="1">
      <alignment vertical="center"/>
    </xf>
    <xf numFmtId="38" fontId="0" fillId="0" borderId="13" xfId="0" applyNumberFormat="1" applyBorder="1">
      <alignment vertical="center"/>
    </xf>
    <xf numFmtId="38" fontId="0" fillId="0" borderId="12" xfId="0" applyNumberFormat="1" applyBorder="1">
      <alignment vertical="center"/>
    </xf>
    <xf numFmtId="38" fontId="0" fillId="0" borderId="19" xfId="0" applyNumberFormat="1" applyBorder="1">
      <alignment vertical="center"/>
    </xf>
    <xf numFmtId="0" fontId="13" fillId="0" borderId="0" xfId="0" applyFont="1" applyAlignment="1"/>
    <xf numFmtId="0" fontId="16" fillId="2" borderId="0" xfId="0" applyFont="1" applyFill="1" applyAlignment="1"/>
    <xf numFmtId="0" fontId="0" fillId="2" borderId="0" xfId="0" applyFill="1" applyAlignment="1"/>
    <xf numFmtId="0" fontId="0" fillId="0" borderId="0" xfId="0" applyAlignment="1"/>
    <xf numFmtId="0" fontId="17" fillId="0" borderId="0" xfId="0" applyFont="1">
      <alignment vertical="center"/>
    </xf>
    <xf numFmtId="0" fontId="0" fillId="0" borderId="27" xfId="0" applyBorder="1" applyAlignment="1"/>
    <xf numFmtId="0" fontId="18" fillId="2" borderId="27" xfId="0" applyFont="1" applyFill="1" applyBorder="1" applyAlignment="1"/>
    <xf numFmtId="0" fontId="0" fillId="2" borderId="27" xfId="0" applyFill="1" applyBorder="1" applyAlignment="1"/>
    <xf numFmtId="0" fontId="18" fillId="2" borderId="2" xfId="0" applyFont="1" applyFill="1" applyBorder="1" applyAlignment="1"/>
    <xf numFmtId="38" fontId="15" fillId="3" borderId="0" xfId="1" applyFont="1" applyFill="1" applyAlignment="1"/>
    <xf numFmtId="0" fontId="15" fillId="0" borderId="0" xfId="0" applyFont="1" applyAlignment="1"/>
    <xf numFmtId="0" fontId="18" fillId="2" borderId="0" xfId="0" applyFont="1" applyFill="1" applyAlignment="1"/>
    <xf numFmtId="0" fontId="0" fillId="0" borderId="6" xfId="0" applyBorder="1" applyAlignment="1"/>
    <xf numFmtId="0" fontId="18" fillId="2" borderId="6" xfId="0" applyFont="1" applyFill="1" applyBorder="1" applyAlignment="1"/>
    <xf numFmtId="0" fontId="0" fillId="2" borderId="6" xfId="0" applyFill="1" applyBorder="1" applyAlignment="1"/>
    <xf numFmtId="38" fontId="15" fillId="3" borderId="6" xfId="1" applyFont="1" applyFill="1" applyBorder="1" applyAlignment="1"/>
    <xf numFmtId="38" fontId="15" fillId="0" borderId="6" xfId="1" applyFont="1" applyBorder="1" applyAlignment="1"/>
    <xf numFmtId="38" fontId="15" fillId="0" borderId="0" xfId="1" applyFont="1" applyBorder="1" applyAlignment="1"/>
    <xf numFmtId="0" fontId="18" fillId="0" borderId="0" xfId="0" applyFont="1" applyAlignment="1"/>
    <xf numFmtId="38" fontId="15" fillId="2" borderId="0" xfId="1" applyFont="1" applyFill="1" applyBorder="1" applyAlignment="1"/>
    <xf numFmtId="38" fontId="15" fillId="0" borderId="0" xfId="1" applyFont="1" applyFill="1" applyAlignment="1"/>
    <xf numFmtId="38" fontId="15" fillId="0" borderId="2" xfId="1" applyFont="1" applyFill="1" applyBorder="1" applyAlignment="1"/>
    <xf numFmtId="38" fontId="15" fillId="0" borderId="0" xfId="1" applyFont="1" applyFill="1" applyBorder="1" applyAlignment="1"/>
    <xf numFmtId="38" fontId="15" fillId="0" borderId="0" xfId="1" applyFont="1" applyAlignment="1"/>
    <xf numFmtId="38" fontId="15" fillId="2" borderId="6" xfId="1" applyFont="1" applyFill="1" applyBorder="1" applyAlignment="1"/>
    <xf numFmtId="38" fontId="15" fillId="0" borderId="6" xfId="1" applyFont="1" applyFill="1" applyBorder="1" applyAlignment="1"/>
    <xf numFmtId="0" fontId="13" fillId="2" borderId="0" xfId="0" applyFont="1" applyFill="1" applyAlignment="1"/>
    <xf numFmtId="0" fontId="15" fillId="2" borderId="0" xfId="0" applyFont="1" applyFill="1" applyAlignment="1"/>
    <xf numFmtId="0" fontId="13" fillId="0" borderId="0" xfId="0" applyFont="1">
      <alignment vertical="center"/>
    </xf>
    <xf numFmtId="0" fontId="15" fillId="0" borderId="2" xfId="0" applyFont="1" applyBorder="1">
      <alignment vertical="center"/>
    </xf>
    <xf numFmtId="0" fontId="0" fillId="0" borderId="2" xfId="0" applyBorder="1">
      <alignment vertical="center"/>
    </xf>
    <xf numFmtId="0" fontId="0" fillId="5" borderId="2" xfId="0" applyFill="1" applyBorder="1">
      <alignment vertical="center"/>
    </xf>
    <xf numFmtId="0" fontId="0" fillId="0" borderId="1" xfId="0" applyBorder="1">
      <alignment vertical="center"/>
    </xf>
    <xf numFmtId="0" fontId="15" fillId="0" borderId="6"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27" xfId="0" applyBorder="1">
      <alignment vertical="center"/>
    </xf>
    <xf numFmtId="38" fontId="0" fillId="0" borderId="27" xfId="1" applyFont="1" applyBorder="1">
      <alignment vertical="center"/>
    </xf>
    <xf numFmtId="38" fontId="0" fillId="0" borderId="6" xfId="1" applyFont="1" applyBorder="1">
      <alignment vertical="center"/>
    </xf>
    <xf numFmtId="38" fontId="0" fillId="0" borderId="0" xfId="1" applyFont="1" applyBorder="1">
      <alignment vertical="center"/>
    </xf>
    <xf numFmtId="38" fontId="0" fillId="0" borderId="9" xfId="1" applyFont="1" applyBorder="1">
      <alignment vertical="center"/>
    </xf>
    <xf numFmtId="38" fontId="0" fillId="0" borderId="2" xfId="1" applyFont="1" applyBorder="1">
      <alignment vertical="center"/>
    </xf>
    <xf numFmtId="38" fontId="0" fillId="0" borderId="12" xfId="1" applyFont="1" applyBorder="1">
      <alignment vertical="center"/>
    </xf>
    <xf numFmtId="0" fontId="15" fillId="0" borderId="27" xfId="0" applyFont="1" applyBorder="1">
      <alignment vertical="center"/>
    </xf>
    <xf numFmtId="0" fontId="15" fillId="0" borderId="27" xfId="0" applyFont="1"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11" xfId="0" applyBorder="1">
      <alignment vertical="center"/>
    </xf>
    <xf numFmtId="0" fontId="0" fillId="0" borderId="3" xfId="0" applyBorder="1">
      <alignment vertical="center"/>
    </xf>
    <xf numFmtId="0" fontId="0" fillId="0" borderId="7" xfId="0" applyBorder="1">
      <alignment vertical="center"/>
    </xf>
    <xf numFmtId="0" fontId="0" fillId="0" borderId="19" xfId="0" applyBorder="1">
      <alignment vertical="center"/>
    </xf>
    <xf numFmtId="0" fontId="0" fillId="0" borderId="9" xfId="0" applyBorder="1">
      <alignment vertical="center"/>
    </xf>
    <xf numFmtId="0" fontId="0" fillId="6" borderId="0" xfId="0" applyFill="1">
      <alignment vertical="center"/>
    </xf>
    <xf numFmtId="38" fontId="0" fillId="0" borderId="11" xfId="1" applyFont="1" applyBorder="1">
      <alignment vertical="center"/>
    </xf>
    <xf numFmtId="38" fontId="0" fillId="7" borderId="0" xfId="0" applyNumberFormat="1" applyFill="1">
      <alignment vertical="center"/>
    </xf>
    <xf numFmtId="38" fontId="0" fillId="3" borderId="0" xfId="0" applyNumberFormat="1" applyFill="1">
      <alignment vertical="center"/>
    </xf>
    <xf numFmtId="38" fontId="0" fillId="3" borderId="2" xfId="0" applyNumberFormat="1" applyFill="1" applyBorder="1">
      <alignment vertical="center"/>
    </xf>
    <xf numFmtId="38" fontId="0" fillId="4" borderId="0" xfId="0" applyNumberFormat="1" applyFill="1">
      <alignment vertical="center"/>
    </xf>
    <xf numFmtId="38" fontId="0" fillId="3" borderId="6" xfId="0" applyNumberFormat="1" applyFill="1" applyBorder="1">
      <alignment vertical="center"/>
    </xf>
    <xf numFmtId="0" fontId="15" fillId="0" borderId="0" xfId="0" applyFont="1" applyAlignment="1">
      <alignment horizontal="center" vertical="center"/>
    </xf>
    <xf numFmtId="38" fontId="0" fillId="0" borderId="2" xfId="0" applyNumberFormat="1" applyBorder="1">
      <alignment vertical="center"/>
    </xf>
    <xf numFmtId="38" fontId="0" fillId="8" borderId="0" xfId="0" applyNumberFormat="1" applyFill="1">
      <alignment vertical="center"/>
    </xf>
    <xf numFmtId="38" fontId="0" fillId="6" borderId="6" xfId="0" applyNumberFormat="1" applyFill="1" applyBorder="1">
      <alignment vertical="center"/>
    </xf>
    <xf numFmtId="38" fontId="0" fillId="6" borderId="2" xfId="0" applyNumberFormat="1" applyFill="1" applyBorder="1">
      <alignment vertical="center"/>
    </xf>
    <xf numFmtId="0" fontId="0" fillId="0" borderId="11" xfId="0" applyBorder="1" applyAlignment="1">
      <alignment horizontal="center" vertical="center"/>
    </xf>
    <xf numFmtId="38" fontId="0" fillId="0" borderId="3" xfId="0" applyNumberFormat="1" applyBorder="1">
      <alignment vertical="center"/>
    </xf>
    <xf numFmtId="38" fontId="0" fillId="6" borderId="3" xfId="0" applyNumberFormat="1" applyFill="1" applyBorder="1">
      <alignment vertical="center"/>
    </xf>
    <xf numFmtId="38" fontId="0" fillId="2" borderId="2" xfId="0" applyNumberFormat="1" applyFill="1" applyBorder="1">
      <alignment vertical="center"/>
    </xf>
    <xf numFmtId="38" fontId="0" fillId="6" borderId="7" xfId="0" applyNumberFormat="1" applyFill="1" applyBorder="1">
      <alignment vertical="center"/>
    </xf>
    <xf numFmtId="38" fontId="0" fillId="2" borderId="6" xfId="0" applyNumberFormat="1" applyFill="1" applyBorder="1">
      <alignment vertical="center"/>
    </xf>
    <xf numFmtId="0" fontId="13" fillId="5" borderId="2" xfId="0" applyFont="1" applyFill="1" applyBorder="1">
      <alignment vertical="center"/>
    </xf>
    <xf numFmtId="0" fontId="0" fillId="7" borderId="2" xfId="0" applyFill="1" applyBorder="1">
      <alignment vertical="center"/>
    </xf>
    <xf numFmtId="0" fontId="0" fillId="7" borderId="6" xfId="0" applyFill="1" applyBorder="1">
      <alignment vertical="center"/>
    </xf>
    <xf numFmtId="0" fontId="0" fillId="7" borderId="27" xfId="0" applyFill="1" applyBorder="1">
      <alignment vertical="center"/>
    </xf>
    <xf numFmtId="0" fontId="0" fillId="7" borderId="0" xfId="0" applyFill="1">
      <alignment vertical="center"/>
    </xf>
    <xf numFmtId="0" fontId="13" fillId="0" borderId="19" xfId="0" applyFont="1" applyBorder="1">
      <alignment vertical="center"/>
    </xf>
    <xf numFmtId="0" fontId="15" fillId="0" borderId="12" xfId="0" applyFont="1" applyBorder="1">
      <alignment vertical="center"/>
    </xf>
    <xf numFmtId="0" fontId="15" fillId="0" borderId="19" xfId="0" applyFont="1" applyBorder="1">
      <alignment vertical="center"/>
    </xf>
    <xf numFmtId="38" fontId="0" fillId="0" borderId="5" xfId="1" applyFont="1" applyBorder="1">
      <alignment vertical="center"/>
    </xf>
    <xf numFmtId="38" fontId="0" fillId="0" borderId="19" xfId="1" applyFont="1" applyBorder="1">
      <alignment vertical="center"/>
    </xf>
    <xf numFmtId="38" fontId="0" fillId="3" borderId="8" xfId="1" applyFont="1" applyFill="1" applyBorder="1" applyAlignment="1">
      <alignment vertical="center"/>
    </xf>
    <xf numFmtId="38" fontId="0" fillId="3" borderId="28" xfId="1" applyFont="1" applyFill="1" applyBorder="1" applyAlignment="1">
      <alignment vertical="center"/>
    </xf>
    <xf numFmtId="38" fontId="0" fillId="3" borderId="29" xfId="1" applyFont="1" applyFill="1" applyBorder="1" applyAlignment="1">
      <alignment vertical="center"/>
    </xf>
    <xf numFmtId="181" fontId="0" fillId="2" borderId="13" xfId="0" applyNumberFormat="1" applyFill="1" applyBorder="1" applyAlignment="1">
      <alignment horizontal="center" vertical="center"/>
    </xf>
    <xf numFmtId="38" fontId="0" fillId="0" borderId="1" xfId="1" applyFont="1" applyBorder="1">
      <alignment vertical="center"/>
    </xf>
    <xf numFmtId="38" fontId="0" fillId="0" borderId="3" xfId="1" applyFont="1" applyBorder="1">
      <alignment vertical="center"/>
    </xf>
    <xf numFmtId="0" fontId="0" fillId="3" borderId="1" xfId="0" applyFill="1" applyBorder="1">
      <alignment vertical="center"/>
    </xf>
    <xf numFmtId="0" fontId="0" fillId="3" borderId="2" xfId="0" applyFill="1" applyBorder="1">
      <alignment vertical="center"/>
    </xf>
    <xf numFmtId="0" fontId="0" fillId="3" borderId="9" xfId="0" applyFill="1" applyBorder="1">
      <alignment vertical="center"/>
    </xf>
    <xf numFmtId="0" fontId="0" fillId="3" borderId="0" xfId="0" applyFill="1">
      <alignment vertical="center"/>
    </xf>
    <xf numFmtId="0" fontId="0" fillId="3" borderId="11" xfId="0" applyFill="1" applyBorder="1">
      <alignment vertical="center"/>
    </xf>
    <xf numFmtId="49" fontId="9" fillId="2" borderId="0" xfId="2" applyNumberFormat="1" applyFont="1" applyFill="1" applyAlignment="1">
      <alignment horizontal="left"/>
    </xf>
    <xf numFmtId="0" fontId="0" fillId="2" borderId="0" xfId="0" applyFill="1" applyAlignment="1">
      <alignment horizontal="center" vertical="center" wrapText="1"/>
    </xf>
    <xf numFmtId="38" fontId="0" fillId="10" borderId="0" xfId="1" applyFont="1" applyFill="1" applyBorder="1">
      <alignment vertical="center"/>
    </xf>
    <xf numFmtId="38" fontId="0" fillId="3" borderId="0" xfId="1" applyFont="1" applyFill="1">
      <alignment vertical="center"/>
    </xf>
    <xf numFmtId="0" fontId="0" fillId="3" borderId="2" xfId="0" applyFill="1" applyBorder="1" applyAlignment="1">
      <alignment horizontal="center" vertical="center"/>
    </xf>
    <xf numFmtId="0" fontId="21" fillId="0" borderId="0" xfId="0" applyFont="1">
      <alignment vertical="center"/>
    </xf>
    <xf numFmtId="38" fontId="24" fillId="0" borderId="8" xfId="7" applyFont="1" applyFill="1" applyBorder="1">
      <alignment vertical="center"/>
    </xf>
    <xf numFmtId="38" fontId="24" fillId="0" borderId="0" xfId="7" applyFont="1" applyFill="1" applyBorder="1">
      <alignment vertical="center"/>
    </xf>
    <xf numFmtId="38" fontId="24" fillId="4" borderId="8" xfId="1" applyFont="1" applyFill="1" applyBorder="1">
      <alignment vertical="center"/>
    </xf>
    <xf numFmtId="38" fontId="24" fillId="0" borderId="0" xfId="7" applyFont="1" applyFill="1" applyBorder="1" applyAlignment="1" applyProtection="1"/>
    <xf numFmtId="38" fontId="24" fillId="0" borderId="0" xfId="7" applyFont="1" applyFill="1" applyBorder="1" applyAlignment="1" applyProtection="1">
      <protection locked="0"/>
    </xf>
    <xf numFmtId="38" fontId="24" fillId="0" borderId="8" xfId="1" applyFont="1" applyFill="1" applyBorder="1">
      <alignment vertical="center"/>
    </xf>
    <xf numFmtId="38" fontId="24" fillId="0" borderId="0" xfId="7" applyFont="1" applyFill="1" applyBorder="1" applyAlignment="1" applyProtection="1">
      <alignment horizontal="right"/>
    </xf>
    <xf numFmtId="3" fontId="6" fillId="0" borderId="0" xfId="7" applyNumberFormat="1" applyFont="1" applyFill="1" applyBorder="1" applyAlignment="1" applyProtection="1">
      <alignment vertical="center"/>
    </xf>
    <xf numFmtId="3" fontId="6" fillId="0" borderId="8" xfId="7" applyNumberFormat="1" applyFont="1" applyFill="1" applyBorder="1" applyAlignment="1" applyProtection="1">
      <alignment vertical="center"/>
    </xf>
    <xf numFmtId="38" fontId="6" fillId="0" borderId="8" xfId="1" applyFont="1" applyFill="1" applyBorder="1" applyAlignment="1" applyProtection="1">
      <alignment vertical="center"/>
    </xf>
    <xf numFmtId="38" fontId="6" fillId="0" borderId="11" xfId="1" applyFont="1" applyFill="1" applyBorder="1" applyAlignment="1" applyProtection="1">
      <alignment vertical="center"/>
    </xf>
    <xf numFmtId="38" fontId="24" fillId="0" borderId="0" xfId="7" applyFont="1" applyFill="1" applyBorder="1" applyAlignment="1"/>
    <xf numFmtId="38" fontId="6" fillId="4" borderId="8" xfId="1" applyFont="1" applyFill="1" applyBorder="1" applyAlignment="1" applyProtection="1">
      <alignment vertical="center"/>
    </xf>
    <xf numFmtId="38" fontId="6" fillId="2" borderId="11" xfId="1" applyFont="1" applyFill="1" applyBorder="1" applyAlignment="1" applyProtection="1">
      <alignment vertical="center"/>
    </xf>
    <xf numFmtId="38" fontId="6" fillId="4" borderId="11" xfId="1" applyFont="1" applyFill="1" applyBorder="1" applyAlignment="1" applyProtection="1">
      <alignment vertical="center"/>
    </xf>
    <xf numFmtId="38" fontId="24" fillId="0" borderId="13" xfId="1" applyFont="1" applyFill="1" applyBorder="1" applyAlignment="1"/>
    <xf numFmtId="38" fontId="0" fillId="2" borderId="0" xfId="1" applyFont="1" applyFill="1" applyBorder="1">
      <alignment vertical="center"/>
    </xf>
    <xf numFmtId="38" fontId="0" fillId="2" borderId="2" xfId="1" applyFont="1" applyFill="1" applyBorder="1">
      <alignment vertical="center"/>
    </xf>
    <xf numFmtId="38" fontId="0" fillId="2" borderId="6" xfId="1" applyFont="1" applyFill="1" applyBorder="1">
      <alignment vertical="center"/>
    </xf>
    <xf numFmtId="0" fontId="0" fillId="3" borderId="3" xfId="0" applyFill="1" applyBorder="1" applyAlignment="1">
      <alignment horizontal="center" vertical="center"/>
    </xf>
    <xf numFmtId="38" fontId="0" fillId="10" borderId="9" xfId="1" applyFont="1" applyFill="1" applyBorder="1">
      <alignment vertical="center"/>
    </xf>
    <xf numFmtId="0" fontId="0" fillId="3" borderId="1" xfId="0" applyFill="1" applyBorder="1" applyAlignment="1">
      <alignment horizontal="center" vertical="center"/>
    </xf>
    <xf numFmtId="38" fontId="0" fillId="2" borderId="9" xfId="1" applyFont="1" applyFill="1" applyBorder="1">
      <alignment vertical="center"/>
    </xf>
    <xf numFmtId="38" fontId="0" fillId="2" borderId="1" xfId="1" applyFont="1" applyFill="1" applyBorder="1">
      <alignment vertical="center"/>
    </xf>
    <xf numFmtId="38" fontId="0" fillId="10" borderId="11" xfId="1" applyFont="1" applyFill="1" applyBorder="1">
      <alignment vertical="center"/>
    </xf>
    <xf numFmtId="38" fontId="0" fillId="2" borderId="12" xfId="1" applyFont="1" applyFill="1" applyBorder="1">
      <alignment vertical="center"/>
    </xf>
    <xf numFmtId="38" fontId="0" fillId="2" borderId="27" xfId="1" applyFont="1" applyFill="1" applyBorder="1">
      <alignment vertical="center"/>
    </xf>
    <xf numFmtId="0" fontId="0" fillId="2" borderId="0" xfId="0" applyFill="1" applyAlignment="1">
      <alignment horizontal="right" vertical="center"/>
    </xf>
    <xf numFmtId="0" fontId="5" fillId="2" borderId="0" xfId="0" applyFont="1" applyFill="1" applyAlignment="1">
      <alignment horizontal="right" vertical="center"/>
    </xf>
    <xf numFmtId="0" fontId="6" fillId="2" borderId="10" xfId="0" applyFont="1" applyFill="1" applyBorder="1" applyAlignment="1">
      <alignment horizontal="center" vertical="center"/>
    </xf>
    <xf numFmtId="49" fontId="8" fillId="2" borderId="4" xfId="2" applyNumberFormat="1" applyFont="1" applyFill="1" applyBorder="1"/>
    <xf numFmtId="0" fontId="6" fillId="2" borderId="4"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49" fontId="9" fillId="2" borderId="8" xfId="2" applyNumberFormat="1" applyFont="1" applyFill="1" applyBorder="1" applyAlignment="1">
      <alignment horizontal="right"/>
    </xf>
    <xf numFmtId="0" fontId="8" fillId="2" borderId="4" xfId="0" applyFont="1" applyFill="1" applyBorder="1" applyAlignment="1"/>
    <xf numFmtId="49" fontId="9" fillId="2" borderId="10" xfId="2" applyNumberFormat="1" applyFont="1" applyFill="1" applyBorder="1" applyAlignment="1">
      <alignment horizontal="right"/>
    </xf>
    <xf numFmtId="0" fontId="8" fillId="2" borderId="8" xfId="0" applyFont="1" applyFill="1" applyBorder="1" applyAlignment="1"/>
    <xf numFmtId="0" fontId="8" fillId="2" borderId="8" xfId="0" applyFont="1" applyFill="1" applyBorder="1" applyAlignment="1">
      <alignment horizontal="left"/>
    </xf>
    <xf numFmtId="0" fontId="9" fillId="2" borderId="8" xfId="0" applyFont="1" applyFill="1" applyBorder="1" applyAlignment="1">
      <alignment horizontal="right"/>
    </xf>
    <xf numFmtId="0" fontId="8" fillId="2" borderId="4" xfId="0" applyFont="1" applyFill="1" applyBorder="1" applyAlignment="1">
      <alignment horizontal="left"/>
    </xf>
    <xf numFmtId="179" fontId="8" fillId="2" borderId="4" xfId="3" applyNumberFormat="1" applyFont="1" applyFill="1" applyBorder="1" applyAlignment="1">
      <alignment horizontal="left"/>
    </xf>
    <xf numFmtId="179" fontId="9" fillId="2" borderId="8" xfId="3" applyNumberFormat="1" applyFont="1" applyFill="1" applyBorder="1" applyAlignment="1">
      <alignment horizontal="right"/>
    </xf>
    <xf numFmtId="0" fontId="8" fillId="2" borderId="8" xfId="2" applyFont="1" applyFill="1" applyBorder="1"/>
    <xf numFmtId="179" fontId="8" fillId="2" borderId="4" xfId="3" applyNumberFormat="1" applyFont="1" applyFill="1" applyBorder="1"/>
    <xf numFmtId="0" fontId="0" fillId="3" borderId="4" xfId="0" applyFill="1" applyBorder="1" applyAlignment="1">
      <alignment horizontal="center" vertical="center"/>
    </xf>
    <xf numFmtId="38" fontId="0" fillId="2" borderId="4" xfId="1" applyFont="1" applyFill="1" applyBorder="1">
      <alignment vertical="center"/>
    </xf>
    <xf numFmtId="38" fontId="0" fillId="2" borderId="8" xfId="1" applyFont="1" applyFill="1" applyBorder="1">
      <alignment vertical="center"/>
    </xf>
    <xf numFmtId="38" fontId="0" fillId="2" borderId="10" xfId="1" applyFont="1" applyFill="1" applyBorder="1">
      <alignment vertical="center"/>
    </xf>
    <xf numFmtId="38" fontId="0" fillId="10" borderId="8" xfId="1" applyFont="1" applyFill="1" applyBorder="1">
      <alignment vertical="center"/>
    </xf>
    <xf numFmtId="38" fontId="0" fillId="10" borderId="19" xfId="1" applyFont="1" applyFill="1" applyBorder="1">
      <alignment vertical="center"/>
    </xf>
    <xf numFmtId="38" fontId="0" fillId="10" borderId="7" xfId="1" applyFont="1" applyFill="1" applyBorder="1">
      <alignment vertical="center"/>
    </xf>
    <xf numFmtId="0" fontId="0" fillId="10" borderId="4" xfId="0" applyFill="1" applyBorder="1" applyAlignment="1">
      <alignment horizontal="center" vertical="center"/>
    </xf>
    <xf numFmtId="0" fontId="0" fillId="10" borderId="10" xfId="0" applyFill="1" applyBorder="1">
      <alignment vertical="center"/>
    </xf>
    <xf numFmtId="0" fontId="5" fillId="2" borderId="0" xfId="0" applyFont="1" applyFill="1">
      <alignment vertical="center"/>
    </xf>
    <xf numFmtId="180" fontId="0" fillId="2" borderId="12" xfId="1" applyNumberFormat="1" applyFont="1" applyFill="1" applyBorder="1">
      <alignment vertical="center"/>
    </xf>
    <xf numFmtId="180" fontId="0" fillId="2" borderId="13" xfId="1" applyNumberFormat="1" applyFont="1" applyFill="1" applyBorder="1">
      <alignment vertical="center"/>
    </xf>
    <xf numFmtId="180" fontId="0" fillId="2" borderId="19" xfId="1" applyNumberFormat="1" applyFont="1" applyFill="1" applyBorder="1">
      <alignment vertical="center"/>
    </xf>
    <xf numFmtId="180" fontId="0" fillId="2" borderId="8" xfId="1" applyNumberFormat="1" applyFont="1" applyFill="1" applyBorder="1">
      <alignment vertical="center"/>
    </xf>
    <xf numFmtId="180" fontId="0" fillId="2" borderId="11" xfId="1" applyNumberFormat="1" applyFont="1" applyFill="1" applyBorder="1">
      <alignment vertical="center"/>
    </xf>
    <xf numFmtId="180" fontId="0" fillId="2" borderId="4" xfId="1" applyNumberFormat="1" applyFont="1" applyFill="1" applyBorder="1">
      <alignment vertical="center"/>
    </xf>
    <xf numFmtId="180" fontId="0" fillId="2" borderId="3" xfId="1" applyNumberFormat="1" applyFont="1" applyFill="1" applyBorder="1">
      <alignment vertical="center"/>
    </xf>
    <xf numFmtId="180" fontId="0" fillId="2" borderId="10" xfId="1" applyNumberFormat="1" applyFont="1" applyFill="1" applyBorder="1">
      <alignment vertical="center"/>
    </xf>
    <xf numFmtId="180" fontId="0" fillId="2" borderId="7" xfId="1" applyNumberFormat="1" applyFont="1" applyFill="1" applyBorder="1">
      <alignment vertical="center"/>
    </xf>
    <xf numFmtId="0" fontId="29" fillId="2" borderId="0" xfId="0" applyFont="1" applyFill="1">
      <alignment vertical="center"/>
    </xf>
    <xf numFmtId="49" fontId="8" fillId="2" borderId="13" xfId="2" applyNumberFormat="1" applyFont="1" applyFill="1" applyBorder="1"/>
    <xf numFmtId="0" fontId="6" fillId="0" borderId="8" xfId="0" applyFont="1" applyBorder="1" applyAlignment="1">
      <alignment horizontal="left" vertical="center"/>
    </xf>
    <xf numFmtId="38" fontId="0" fillId="2" borderId="0" xfId="0" applyNumberFormat="1" applyFill="1">
      <alignment vertical="center"/>
    </xf>
    <xf numFmtId="38" fontId="0" fillId="10" borderId="13" xfId="1" applyFont="1" applyFill="1" applyBorder="1">
      <alignment vertical="center"/>
    </xf>
    <xf numFmtId="38" fontId="0" fillId="10" borderId="4" xfId="1" applyFont="1" applyFill="1" applyBorder="1">
      <alignment vertical="center"/>
    </xf>
    <xf numFmtId="38" fontId="0" fillId="10" borderId="10" xfId="1" applyFont="1" applyFill="1" applyBorder="1">
      <alignment vertical="center"/>
    </xf>
    <xf numFmtId="176" fontId="0" fillId="0" borderId="13" xfId="1" applyNumberFormat="1" applyFont="1" applyBorder="1">
      <alignment vertical="center"/>
    </xf>
    <xf numFmtId="0" fontId="0" fillId="3" borderId="10" xfId="0" applyFill="1" applyBorder="1" applyAlignment="1">
      <alignment horizontal="center" vertical="center" wrapText="1"/>
    </xf>
    <xf numFmtId="38" fontId="0" fillId="3" borderId="13" xfId="1" applyFont="1" applyFill="1" applyBorder="1">
      <alignment vertical="center"/>
    </xf>
    <xf numFmtId="38" fontId="0" fillId="3" borderId="8" xfId="1" applyFont="1" applyFill="1" applyBorder="1">
      <alignment vertical="center"/>
    </xf>
    <xf numFmtId="38" fontId="0" fillId="3" borderId="4" xfId="1" applyFont="1" applyFill="1" applyBorder="1">
      <alignment vertical="center"/>
    </xf>
    <xf numFmtId="0" fontId="0" fillId="3" borderId="8" xfId="0" applyFill="1" applyBorder="1">
      <alignment vertical="center"/>
    </xf>
    <xf numFmtId="38" fontId="0" fillId="3" borderId="8" xfId="0" applyNumberFormat="1" applyFill="1" applyBorder="1">
      <alignment vertical="center"/>
    </xf>
    <xf numFmtId="38" fontId="0" fillId="3" borderId="4" xfId="0" applyNumberFormat="1" applyFill="1" applyBorder="1">
      <alignment vertical="center"/>
    </xf>
    <xf numFmtId="38" fontId="0" fillId="3" borderId="10" xfId="1" applyFont="1" applyFill="1" applyBorder="1">
      <alignment vertical="center"/>
    </xf>
    <xf numFmtId="176" fontId="0" fillId="10" borderId="8" xfId="1" applyNumberFormat="1" applyFont="1" applyFill="1" applyBorder="1">
      <alignment vertical="center"/>
    </xf>
    <xf numFmtId="176" fontId="0" fillId="10" borderId="10" xfId="1" applyNumberFormat="1" applyFont="1" applyFill="1" applyBorder="1">
      <alignment vertical="center"/>
    </xf>
    <xf numFmtId="176" fontId="0" fillId="2" borderId="8" xfId="1" applyNumberFormat="1" applyFont="1" applyFill="1" applyBorder="1">
      <alignment vertical="center"/>
    </xf>
    <xf numFmtId="176" fontId="0" fillId="2" borderId="10" xfId="1" applyNumberFormat="1" applyFont="1" applyFill="1" applyBorder="1">
      <alignment vertical="center"/>
    </xf>
    <xf numFmtId="0" fontId="0" fillId="0" borderId="4" xfId="0" applyBorder="1" applyAlignment="1">
      <alignment horizontal="center" vertical="center"/>
    </xf>
    <xf numFmtId="38" fontId="0" fillId="0" borderId="13" xfId="1" applyFont="1" applyBorder="1">
      <alignment vertical="center"/>
    </xf>
    <xf numFmtId="38" fontId="0" fillId="0" borderId="8" xfId="1" applyFont="1" applyBorder="1">
      <alignment vertical="center"/>
    </xf>
    <xf numFmtId="0" fontId="0" fillId="10" borderId="8" xfId="0" applyFill="1" applyBorder="1">
      <alignment vertical="center"/>
    </xf>
    <xf numFmtId="38" fontId="0" fillId="0" borderId="4" xfId="1" applyFont="1" applyBorder="1">
      <alignment vertical="center"/>
    </xf>
    <xf numFmtId="176" fontId="0" fillId="2" borderId="9" xfId="1" applyNumberFormat="1" applyFont="1" applyFill="1" applyBorder="1">
      <alignment vertical="center"/>
    </xf>
    <xf numFmtId="176" fontId="0" fillId="2" borderId="5" xfId="1" applyNumberFormat="1" applyFont="1" applyFill="1" applyBorder="1">
      <alignment vertical="center"/>
    </xf>
    <xf numFmtId="38" fontId="0" fillId="10" borderId="5" xfId="1" applyFont="1" applyFill="1" applyBorder="1">
      <alignment vertical="center"/>
    </xf>
    <xf numFmtId="180" fontId="0" fillId="2" borderId="0" xfId="1" applyNumberFormat="1" applyFont="1" applyFill="1" applyBorder="1">
      <alignment vertical="center"/>
    </xf>
    <xf numFmtId="49" fontId="8" fillId="2" borderId="1" xfId="2" applyNumberFormat="1" applyFont="1" applyFill="1" applyBorder="1"/>
    <xf numFmtId="0" fontId="6" fillId="2" borderId="9" xfId="0" applyFont="1" applyFill="1" applyBorder="1" applyAlignment="1">
      <alignment horizontal="left" vertical="center"/>
    </xf>
    <xf numFmtId="0" fontId="6" fillId="2" borderId="5" xfId="0" applyFont="1" applyFill="1" applyBorder="1" applyAlignment="1">
      <alignment horizontal="left" vertical="center"/>
    </xf>
    <xf numFmtId="38" fontId="0" fillId="2" borderId="3" xfId="1" applyFont="1" applyFill="1" applyBorder="1">
      <alignment vertical="center"/>
    </xf>
    <xf numFmtId="38" fontId="0" fillId="2" borderId="11" xfId="1" applyFont="1" applyFill="1" applyBorder="1">
      <alignment vertical="center"/>
    </xf>
    <xf numFmtId="49" fontId="8" fillId="2" borderId="12" xfId="2" applyNumberFormat="1" applyFont="1" applyFill="1" applyBorder="1"/>
    <xf numFmtId="3" fontId="28" fillId="0" borderId="4" xfId="9" applyNumberFormat="1" applyBorder="1" applyAlignment="1">
      <alignment vertical="center"/>
    </xf>
    <xf numFmtId="3" fontId="28" fillId="0" borderId="8" xfId="9" applyNumberFormat="1" applyBorder="1" applyAlignment="1">
      <alignment vertical="center"/>
    </xf>
    <xf numFmtId="3" fontId="28" fillId="0" borderId="13" xfId="9" applyNumberFormat="1" applyBorder="1" applyAlignment="1">
      <alignment vertical="center"/>
    </xf>
    <xf numFmtId="3" fontId="28" fillId="0" borderId="10" xfId="9" applyNumberFormat="1" applyBorder="1" applyAlignment="1">
      <alignment vertical="center"/>
    </xf>
    <xf numFmtId="57" fontId="15" fillId="0" borderId="13" xfId="0" applyNumberFormat="1" applyFont="1" applyBorder="1" applyAlignment="1">
      <alignment horizontal="center" vertical="center"/>
    </xf>
    <xf numFmtId="0" fontId="13" fillId="0" borderId="0" xfId="0" applyFont="1" applyAlignment="1">
      <alignment horizontal="left"/>
    </xf>
    <xf numFmtId="0" fontId="15" fillId="0" borderId="13" xfId="8" applyFont="1" applyBorder="1" applyAlignment="1">
      <alignment horizontal="center" vertical="center"/>
    </xf>
    <xf numFmtId="0" fontId="28" fillId="0" borderId="13" xfId="0" applyFont="1" applyBorder="1">
      <alignment vertical="center"/>
    </xf>
    <xf numFmtId="0" fontId="28" fillId="0" borderId="8" xfId="0" applyFont="1" applyBorder="1">
      <alignment vertical="center"/>
    </xf>
    <xf numFmtId="0" fontId="28" fillId="0" borderId="10" xfId="0" applyFont="1" applyBorder="1">
      <alignment vertical="center"/>
    </xf>
    <xf numFmtId="3" fontId="32" fillId="0" borderId="0" xfId="10" applyNumberFormat="1" applyFont="1">
      <alignment vertical="center"/>
    </xf>
    <xf numFmtId="3" fontId="32" fillId="0" borderId="0" xfId="0" applyNumberFormat="1" applyFont="1">
      <alignment vertical="center"/>
    </xf>
    <xf numFmtId="0" fontId="32" fillId="0" borderId="0" xfId="12" applyFont="1">
      <alignment vertical="center"/>
    </xf>
    <xf numFmtId="0" fontId="32" fillId="0" borderId="0" xfId="13" applyFont="1">
      <alignment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center"/>
    </xf>
    <xf numFmtId="0" fontId="33" fillId="0" borderId="0" xfId="0" applyFont="1">
      <alignment vertical="center"/>
    </xf>
    <xf numFmtId="0" fontId="31" fillId="0" borderId="6" xfId="0" applyFont="1" applyBorder="1">
      <alignment vertical="center"/>
    </xf>
    <xf numFmtId="0" fontId="32" fillId="0" borderId="0" xfId="0" applyFont="1" applyAlignment="1"/>
    <xf numFmtId="0" fontId="32" fillId="0" borderId="0" xfId="10" applyFont="1">
      <alignment vertical="center"/>
    </xf>
    <xf numFmtId="0" fontId="32" fillId="0" borderId="0" xfId="0" applyFont="1" applyAlignment="1">
      <alignment vertical="center" wrapText="1"/>
    </xf>
    <xf numFmtId="0" fontId="32" fillId="0" borderId="0" xfId="0" applyFont="1" applyAlignment="1">
      <alignment horizontal="center" vertical="center" wrapText="1"/>
    </xf>
    <xf numFmtId="0" fontId="32" fillId="0" borderId="0" xfId="10" applyFont="1" applyAlignment="1">
      <alignment vertical="center" wrapText="1"/>
    </xf>
    <xf numFmtId="0" fontId="32" fillId="0" borderId="0" xfId="10" applyFont="1" applyAlignment="1">
      <alignment horizontal="center" vertical="center" wrapText="1"/>
    </xf>
    <xf numFmtId="3" fontId="32" fillId="0" borderId="8" xfId="11" applyNumberFormat="1" applyFont="1" applyFill="1" applyBorder="1" applyAlignment="1" applyProtection="1">
      <alignment vertical="center"/>
    </xf>
    <xf numFmtId="3" fontId="32" fillId="0" borderId="8" xfId="7" applyNumberFormat="1" applyFont="1" applyFill="1" applyBorder="1" applyAlignment="1" applyProtection="1">
      <alignment vertical="center"/>
    </xf>
    <xf numFmtId="3" fontId="32" fillId="0" borderId="10" xfId="11" applyNumberFormat="1" applyFont="1" applyFill="1" applyBorder="1" applyAlignment="1" applyProtection="1">
      <alignment vertical="center"/>
    </xf>
    <xf numFmtId="3" fontId="32" fillId="0" borderId="10" xfId="7" applyNumberFormat="1" applyFont="1" applyFill="1" applyBorder="1" applyAlignment="1" applyProtection="1">
      <alignment vertical="center"/>
    </xf>
    <xf numFmtId="0" fontId="32" fillId="0" borderId="0" xfId="0" quotePrefix="1" applyFont="1" applyAlignment="1">
      <alignment vertical="top"/>
    </xf>
    <xf numFmtId="0" fontId="32" fillId="0" borderId="2" xfId="10" applyFont="1" applyBorder="1" applyAlignment="1">
      <alignment vertical="top" wrapText="1"/>
    </xf>
    <xf numFmtId="0" fontId="32" fillId="0" borderId="2" xfId="0" applyFont="1" applyBorder="1" applyAlignment="1">
      <alignment vertical="top" wrapText="1"/>
    </xf>
    <xf numFmtId="3" fontId="32" fillId="0" borderId="0" xfId="11" applyNumberFormat="1" applyFont="1" applyFill="1" applyBorder="1" applyAlignment="1">
      <alignment horizontal="right" vertical="center"/>
    </xf>
    <xf numFmtId="3" fontId="32" fillId="0" borderId="0" xfId="11" applyNumberFormat="1" applyFont="1" applyFill="1" applyBorder="1" applyAlignment="1" applyProtection="1">
      <alignment horizontal="right" vertical="center" wrapText="1"/>
    </xf>
    <xf numFmtId="0" fontId="32" fillId="0" borderId="0" xfId="0" applyFont="1" applyAlignment="1">
      <alignment horizontal="left"/>
    </xf>
    <xf numFmtId="0" fontId="34" fillId="0" borderId="0" xfId="0" applyFont="1" applyProtection="1">
      <alignment vertical="center"/>
      <protection locked="0"/>
    </xf>
    <xf numFmtId="0" fontId="34" fillId="0" borderId="0" xfId="12" applyFont="1">
      <alignment vertical="center"/>
    </xf>
    <xf numFmtId="3" fontId="31" fillId="0" borderId="8" xfId="7" applyNumberFormat="1" applyFont="1" applyFill="1" applyBorder="1" applyAlignment="1" applyProtection="1">
      <alignment vertical="center"/>
    </xf>
    <xf numFmtId="57" fontId="32" fillId="0" borderId="0" xfId="0" applyNumberFormat="1" applyFont="1" applyAlignment="1">
      <alignment horizontal="distributed" vertical="center"/>
    </xf>
    <xf numFmtId="0" fontId="32" fillId="0" borderId="0" xfId="0" applyFont="1" applyAlignment="1">
      <alignment horizontal="center" vertical="center"/>
    </xf>
    <xf numFmtId="3" fontId="31" fillId="0" borderId="0" xfId="7" applyNumberFormat="1" applyFont="1" applyFill="1" applyBorder="1" applyAlignment="1" applyProtection="1">
      <alignment vertical="center"/>
    </xf>
    <xf numFmtId="3" fontId="32" fillId="0" borderId="0" xfId="7" applyNumberFormat="1" applyFont="1" applyFill="1" applyBorder="1" applyAlignment="1" applyProtection="1">
      <alignment vertical="center"/>
    </xf>
    <xf numFmtId="3" fontId="32" fillId="0" borderId="9" xfId="11" applyNumberFormat="1" applyFont="1" applyBorder="1" applyAlignment="1" applyProtection="1">
      <alignment horizontal="center" vertical="center"/>
    </xf>
    <xf numFmtId="3" fontId="32" fillId="0" borderId="9" xfId="11" applyNumberFormat="1" applyFont="1" applyBorder="1" applyAlignment="1" applyProtection="1">
      <alignment horizontal="right" vertical="center"/>
    </xf>
    <xf numFmtId="3" fontId="32" fillId="0" borderId="5" xfId="11" applyNumberFormat="1" applyFont="1" applyBorder="1" applyAlignment="1" applyProtection="1">
      <alignment horizontal="center" vertical="center"/>
    </xf>
    <xf numFmtId="38" fontId="32" fillId="0" borderId="1" xfId="11" applyFont="1" applyBorder="1" applyAlignment="1" applyProtection="1">
      <alignment horizontal="center"/>
    </xf>
    <xf numFmtId="3" fontId="32" fillId="0" borderId="4" xfId="11" applyNumberFormat="1" applyFont="1" applyFill="1" applyBorder="1" applyAlignment="1" applyProtection="1">
      <alignment vertical="center"/>
    </xf>
    <xf numFmtId="3" fontId="32" fillId="0" borderId="4" xfId="7" applyNumberFormat="1" applyFont="1" applyFill="1" applyBorder="1" applyAlignment="1" applyProtection="1">
      <alignment vertical="center"/>
    </xf>
    <xf numFmtId="3" fontId="32" fillId="0" borderId="5" xfId="11" applyNumberFormat="1" applyFont="1" applyBorder="1" applyAlignment="1" applyProtection="1">
      <alignment horizontal="right" vertical="center"/>
    </xf>
    <xf numFmtId="176" fontId="32" fillId="3" borderId="9" xfId="13" applyNumberFormat="1" applyFont="1" applyFill="1" applyBorder="1">
      <alignment vertical="center"/>
    </xf>
    <xf numFmtId="176" fontId="32" fillId="3" borderId="8" xfId="13" applyNumberFormat="1" applyFont="1" applyFill="1" applyBorder="1">
      <alignment vertical="center"/>
    </xf>
    <xf numFmtId="176" fontId="32" fillId="3" borderId="0" xfId="13" applyNumberFormat="1" applyFont="1" applyFill="1">
      <alignment vertical="center"/>
    </xf>
    <xf numFmtId="3" fontId="32" fillId="3" borderId="9" xfId="11" applyNumberFormat="1" applyFont="1" applyFill="1" applyBorder="1" applyAlignment="1" applyProtection="1">
      <alignment horizontal="right" vertical="center"/>
    </xf>
    <xf numFmtId="0" fontId="28" fillId="0" borderId="11" xfId="0" applyFont="1" applyBorder="1">
      <alignment vertical="center"/>
    </xf>
    <xf numFmtId="176" fontId="32" fillId="2" borderId="1" xfId="13" applyNumberFormat="1" applyFont="1" applyFill="1" applyBorder="1">
      <alignment vertical="center"/>
    </xf>
    <xf numFmtId="176" fontId="32" fillId="2" borderId="0" xfId="13" applyNumberFormat="1" applyFont="1" applyFill="1">
      <alignment vertical="center"/>
    </xf>
    <xf numFmtId="176" fontId="32" fillId="2" borderId="2" xfId="13" applyNumberFormat="1" applyFont="1" applyFill="1" applyBorder="1">
      <alignment vertical="center"/>
    </xf>
    <xf numFmtId="176" fontId="32" fillId="2" borderId="9" xfId="13" applyNumberFormat="1" applyFont="1" applyFill="1" applyBorder="1">
      <alignment vertical="center"/>
    </xf>
    <xf numFmtId="176" fontId="32" fillId="2" borderId="5" xfId="13" applyNumberFormat="1" applyFont="1" applyFill="1" applyBorder="1">
      <alignment vertical="center"/>
    </xf>
    <xf numFmtId="176" fontId="32" fillId="2" borderId="6" xfId="13" applyNumberFormat="1" applyFont="1" applyFill="1" applyBorder="1">
      <alignment vertical="center"/>
    </xf>
    <xf numFmtId="176" fontId="32" fillId="2" borderId="12" xfId="13" applyNumberFormat="1" applyFont="1" applyFill="1" applyBorder="1">
      <alignment vertical="center"/>
    </xf>
    <xf numFmtId="176" fontId="32" fillId="2" borderId="27" xfId="13" applyNumberFormat="1" applyFont="1" applyFill="1" applyBorder="1">
      <alignment vertical="center"/>
    </xf>
    <xf numFmtId="176" fontId="32" fillId="2" borderId="4" xfId="13" applyNumberFormat="1" applyFont="1" applyFill="1" applyBorder="1">
      <alignment vertical="center"/>
    </xf>
    <xf numFmtId="176" fontId="32" fillId="2" borderId="13" xfId="13" applyNumberFormat="1" applyFont="1" applyFill="1" applyBorder="1">
      <alignment vertical="center"/>
    </xf>
    <xf numFmtId="176" fontId="32" fillId="2" borderId="8" xfId="13" applyNumberFormat="1" applyFont="1" applyFill="1" applyBorder="1">
      <alignment vertical="center"/>
    </xf>
    <xf numFmtId="176" fontId="32" fillId="2" borderId="10" xfId="13" applyNumberFormat="1" applyFont="1" applyFill="1" applyBorder="1">
      <alignment vertical="center"/>
    </xf>
    <xf numFmtId="38" fontId="29" fillId="2" borderId="0" xfId="1" applyFont="1" applyFill="1" applyAlignment="1">
      <alignment horizontal="center" vertical="center"/>
    </xf>
    <xf numFmtId="38" fontId="0" fillId="2" borderId="0" xfId="1" applyFont="1" applyFill="1">
      <alignment vertical="center"/>
    </xf>
    <xf numFmtId="38" fontId="0" fillId="3" borderId="9" xfId="1" applyFont="1" applyFill="1" applyBorder="1">
      <alignment vertical="center"/>
    </xf>
    <xf numFmtId="38" fontId="0" fillId="3" borderId="2" xfId="1" applyFont="1" applyFill="1" applyBorder="1">
      <alignment vertical="center"/>
    </xf>
    <xf numFmtId="38" fontId="0" fillId="3" borderId="0" xfId="1" applyFont="1" applyFill="1" applyBorder="1">
      <alignment vertical="center"/>
    </xf>
    <xf numFmtId="38" fontId="0" fillId="3" borderId="6" xfId="1" applyFont="1" applyFill="1" applyBorder="1">
      <alignment vertical="center"/>
    </xf>
    <xf numFmtId="0" fontId="0" fillId="4" borderId="0" xfId="0" applyFill="1">
      <alignment vertical="center"/>
    </xf>
    <xf numFmtId="38" fontId="0" fillId="4" borderId="0" xfId="1" applyFont="1" applyFill="1">
      <alignment vertical="center"/>
    </xf>
    <xf numFmtId="38" fontId="0" fillId="3" borderId="27" xfId="1" applyFont="1" applyFill="1" applyBorder="1">
      <alignment vertical="center"/>
    </xf>
    <xf numFmtId="0" fontId="31" fillId="0" borderId="0" xfId="0" applyFont="1" applyAlignment="1">
      <alignment vertical="center" shrinkToFit="1"/>
    </xf>
    <xf numFmtId="0" fontId="31" fillId="0" borderId="0" xfId="0" applyFont="1" applyAlignment="1">
      <alignment horizontal="right" vertical="center"/>
    </xf>
    <xf numFmtId="186" fontId="31" fillId="0" borderId="33" xfId="0" applyNumberFormat="1" applyFont="1" applyBorder="1">
      <alignment vertical="center"/>
    </xf>
    <xf numFmtId="186" fontId="31" fillId="0" borderId="34" xfId="0" applyNumberFormat="1" applyFont="1" applyBorder="1">
      <alignment vertical="center"/>
    </xf>
    <xf numFmtId="186" fontId="31" fillId="0" borderId="0" xfId="0" applyNumberFormat="1" applyFont="1">
      <alignment vertical="center"/>
    </xf>
    <xf numFmtId="38" fontId="0" fillId="10" borderId="6" xfId="1" applyFont="1" applyFill="1" applyBorder="1">
      <alignment vertical="center"/>
    </xf>
    <xf numFmtId="0" fontId="6" fillId="2" borderId="0" xfId="0" applyFont="1" applyFill="1" applyAlignment="1">
      <alignment horizontal="left" vertical="center"/>
    </xf>
    <xf numFmtId="49" fontId="9" fillId="3" borderId="6" xfId="2" applyNumberFormat="1" applyFont="1" applyFill="1" applyBorder="1" applyAlignment="1">
      <alignment horizontal="right"/>
    </xf>
    <xf numFmtId="176" fontId="9" fillId="2" borderId="0" xfId="2" applyNumberFormat="1" applyFont="1" applyFill="1"/>
    <xf numFmtId="176" fontId="9" fillId="2" borderId="6" xfId="2" applyNumberFormat="1" applyFont="1" applyFill="1" applyBorder="1"/>
    <xf numFmtId="38" fontId="0" fillId="3" borderId="12" xfId="1" applyFont="1" applyFill="1" applyBorder="1">
      <alignment vertical="center"/>
    </xf>
    <xf numFmtId="38" fontId="0" fillId="3" borderId="1" xfId="1" applyFont="1" applyFill="1" applyBorder="1">
      <alignment vertical="center"/>
    </xf>
    <xf numFmtId="38" fontId="0" fillId="3" borderId="5" xfId="1" applyFont="1" applyFill="1" applyBorder="1">
      <alignment vertical="center"/>
    </xf>
    <xf numFmtId="0" fontId="0" fillId="10" borderId="13" xfId="0" applyFill="1" applyBorder="1" applyAlignment="1">
      <alignment horizontal="center" vertical="center"/>
    </xf>
    <xf numFmtId="38" fontId="0" fillId="10" borderId="2" xfId="1" applyFont="1" applyFill="1" applyBorder="1">
      <alignment vertical="center"/>
    </xf>
    <xf numFmtId="14" fontId="0" fillId="3" borderId="0" xfId="0" applyNumberFormat="1" applyFill="1">
      <alignment vertical="center"/>
    </xf>
    <xf numFmtId="38" fontId="0" fillId="3" borderId="19" xfId="1" applyFont="1" applyFill="1" applyBorder="1">
      <alignment vertical="center"/>
    </xf>
    <xf numFmtId="38" fontId="0" fillId="3" borderId="3" xfId="1" applyFont="1" applyFill="1" applyBorder="1">
      <alignment vertical="center"/>
    </xf>
    <xf numFmtId="38" fontId="0" fillId="3" borderId="7" xfId="1" applyFont="1" applyFill="1" applyBorder="1">
      <alignment vertical="center"/>
    </xf>
    <xf numFmtId="14" fontId="0" fillId="2" borderId="0" xfId="0" applyNumberFormat="1" applyFill="1">
      <alignment vertical="center"/>
    </xf>
    <xf numFmtId="0" fontId="38" fillId="2" borderId="0" xfId="15" applyFill="1">
      <alignment vertical="center"/>
    </xf>
    <xf numFmtId="38" fontId="0" fillId="10" borderId="27" xfId="1" applyFont="1" applyFill="1" applyBorder="1">
      <alignment vertical="center"/>
    </xf>
    <xf numFmtId="0" fontId="0" fillId="0" borderId="4" xfId="0" applyBorder="1">
      <alignment vertical="center"/>
    </xf>
    <xf numFmtId="38" fontId="0" fillId="0" borderId="0" xfId="7" applyFont="1">
      <alignment vertical="center"/>
    </xf>
    <xf numFmtId="38" fontId="0" fillId="0" borderId="27" xfId="7" applyFont="1" applyBorder="1">
      <alignment vertical="center"/>
    </xf>
    <xf numFmtId="38" fontId="0" fillId="0" borderId="6" xfId="7" applyFont="1" applyBorder="1">
      <alignment vertical="center"/>
    </xf>
    <xf numFmtId="38" fontId="0" fillId="0" borderId="0" xfId="7" applyFont="1" applyBorder="1">
      <alignment vertical="center"/>
    </xf>
    <xf numFmtId="38" fontId="0" fillId="0" borderId="9" xfId="7" applyFont="1" applyBorder="1">
      <alignment vertical="center"/>
    </xf>
    <xf numFmtId="38" fontId="0" fillId="0" borderId="2" xfId="7" applyFont="1" applyBorder="1">
      <alignment vertical="center"/>
    </xf>
    <xf numFmtId="38" fontId="0" fillId="7" borderId="2" xfId="7" applyFont="1" applyFill="1" applyBorder="1">
      <alignment vertical="center"/>
    </xf>
    <xf numFmtId="38" fontId="0" fillId="7" borderId="6" xfId="7" applyFont="1" applyFill="1" applyBorder="1">
      <alignment vertical="center"/>
    </xf>
    <xf numFmtId="38" fontId="0" fillId="0" borderId="12" xfId="7" applyFont="1" applyBorder="1">
      <alignment vertical="center"/>
    </xf>
    <xf numFmtId="38" fontId="0" fillId="7" borderId="27" xfId="7" applyFont="1" applyFill="1" applyBorder="1">
      <alignment vertical="center"/>
    </xf>
    <xf numFmtId="180" fontId="15" fillId="4" borderId="2" xfId="7" applyNumberFormat="1" applyFont="1" applyFill="1" applyBorder="1">
      <alignment vertical="center"/>
    </xf>
    <xf numFmtId="180" fontId="15" fillId="4" borderId="0" xfId="7" applyNumberFormat="1" applyFont="1" applyFill="1" applyBorder="1">
      <alignment vertical="center"/>
    </xf>
    <xf numFmtId="180" fontId="15" fillId="4" borderId="6" xfId="7" applyNumberFormat="1" applyFont="1" applyFill="1" applyBorder="1">
      <alignment vertical="center"/>
    </xf>
    <xf numFmtId="183" fontId="0" fillId="6" borderId="0" xfId="7" applyNumberFormat="1" applyFont="1" applyFill="1">
      <alignment vertical="center"/>
    </xf>
    <xf numFmtId="38" fontId="0" fillId="0" borderId="11" xfId="7" applyFont="1" applyBorder="1">
      <alignment vertical="center"/>
    </xf>
    <xf numFmtId="38" fontId="0" fillId="6" borderId="2" xfId="7" applyFont="1" applyFill="1" applyBorder="1">
      <alignment vertical="center"/>
    </xf>
    <xf numFmtId="38" fontId="15" fillId="3" borderId="2" xfId="7" applyFont="1" applyFill="1" applyBorder="1">
      <alignment vertical="center"/>
    </xf>
    <xf numFmtId="38" fontId="0" fillId="6" borderId="0" xfId="7" applyFont="1" applyFill="1" applyBorder="1">
      <alignment vertical="center"/>
    </xf>
    <xf numFmtId="38" fontId="15" fillId="3" borderId="0" xfId="7" applyFont="1" applyFill="1" applyBorder="1">
      <alignment vertical="center"/>
    </xf>
    <xf numFmtId="38" fontId="15" fillId="3" borderId="27" xfId="7" applyFont="1" applyFill="1" applyBorder="1">
      <alignment vertical="center"/>
    </xf>
    <xf numFmtId="38" fontId="0" fillId="0" borderId="7" xfId="7" applyFont="1" applyBorder="1">
      <alignment vertical="center"/>
    </xf>
    <xf numFmtId="38" fontId="15" fillId="2" borderId="2" xfId="7" applyFont="1" applyFill="1" applyBorder="1">
      <alignment vertical="center"/>
    </xf>
    <xf numFmtId="38" fontId="0" fillId="6" borderId="9" xfId="7" applyFont="1" applyFill="1" applyBorder="1">
      <alignment vertical="center"/>
    </xf>
    <xf numFmtId="38" fontId="0" fillId="6" borderId="11" xfId="7" applyFont="1" applyFill="1" applyBorder="1">
      <alignment vertical="center"/>
    </xf>
    <xf numFmtId="38" fontId="15" fillId="6" borderId="0" xfId="7" applyFont="1" applyFill="1" applyBorder="1">
      <alignment vertical="center"/>
    </xf>
    <xf numFmtId="38" fontId="0" fillId="6" borderId="1" xfId="7" applyFont="1" applyFill="1" applyBorder="1">
      <alignment vertical="center"/>
    </xf>
    <xf numFmtId="38" fontId="0" fillId="6" borderId="3" xfId="7" applyFont="1" applyFill="1" applyBorder="1">
      <alignment vertical="center"/>
    </xf>
    <xf numFmtId="38" fontId="15" fillId="6" borderId="2" xfId="7" applyFont="1" applyFill="1" applyBorder="1">
      <alignment vertical="center"/>
    </xf>
    <xf numFmtId="38" fontId="0" fillId="0" borderId="5" xfId="7" applyFont="1" applyBorder="1">
      <alignment vertical="center"/>
    </xf>
    <xf numFmtId="38" fontId="15" fillId="0" borderId="12" xfId="7" applyFont="1" applyBorder="1">
      <alignment vertical="center"/>
    </xf>
    <xf numFmtId="38" fontId="0" fillId="0" borderId="19" xfId="7" applyFont="1" applyBorder="1">
      <alignment vertical="center"/>
    </xf>
    <xf numFmtId="38" fontId="0" fillId="3" borderId="11" xfId="1" applyFont="1" applyFill="1" applyBorder="1" applyAlignment="1">
      <alignment horizontal="right" vertical="center"/>
    </xf>
    <xf numFmtId="38" fontId="0" fillId="3" borderId="7" xfId="1" applyFont="1" applyFill="1" applyBorder="1" applyAlignment="1">
      <alignment horizontal="right" vertical="center"/>
    </xf>
    <xf numFmtId="40" fontId="0" fillId="0" borderId="0" xfId="1" applyNumberFormat="1" applyFont="1">
      <alignment vertical="center"/>
    </xf>
    <xf numFmtId="0" fontId="29" fillId="10" borderId="4" xfId="0" applyFont="1" applyFill="1" applyBorder="1" applyAlignment="1">
      <alignment vertical="center" wrapText="1"/>
    </xf>
    <xf numFmtId="38" fontId="0" fillId="10" borderId="8" xfId="0" applyNumberFormat="1" applyFill="1" applyBorder="1">
      <alignment vertical="center"/>
    </xf>
    <xf numFmtId="38" fontId="0" fillId="10" borderId="4" xfId="0" applyNumberFormat="1" applyFill="1" applyBorder="1">
      <alignment vertical="center"/>
    </xf>
    <xf numFmtId="38" fontId="0" fillId="10" borderId="10" xfId="0" applyNumberFormat="1" applyFill="1" applyBorder="1">
      <alignment vertical="center"/>
    </xf>
    <xf numFmtId="0" fontId="0" fillId="10" borderId="4" xfId="0" applyFill="1" applyBorder="1">
      <alignment vertical="center"/>
    </xf>
    <xf numFmtId="0" fontId="0" fillId="10" borderId="13" xfId="0" applyFill="1" applyBorder="1">
      <alignment vertical="center"/>
    </xf>
    <xf numFmtId="49" fontId="9" fillId="3" borderId="12" xfId="2" applyNumberFormat="1" applyFont="1" applyFill="1" applyBorder="1" applyAlignment="1">
      <alignment horizontal="right"/>
    </xf>
    <xf numFmtId="38" fontId="0" fillId="9" borderId="5" xfId="1" applyFont="1" applyFill="1" applyBorder="1">
      <alignment vertical="center"/>
    </xf>
    <xf numFmtId="0" fontId="17" fillId="2" borderId="0" xfId="0" applyFont="1" applyFill="1" applyAlignment="1">
      <alignment horizontal="center" vertical="center" wrapText="1"/>
    </xf>
    <xf numFmtId="0" fontId="0" fillId="2" borderId="0" xfId="0" applyFill="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176" fontId="9" fillId="2" borderId="9" xfId="2" applyNumberFormat="1" applyFont="1" applyFill="1" applyBorder="1"/>
    <xf numFmtId="176" fontId="9" fillId="2" borderId="11" xfId="2" applyNumberFormat="1" applyFont="1" applyFill="1" applyBorder="1"/>
    <xf numFmtId="176" fontId="9" fillId="2" borderId="5" xfId="2" applyNumberFormat="1" applyFont="1" applyFill="1" applyBorder="1"/>
    <xf numFmtId="176" fontId="9" fillId="2" borderId="7" xfId="2" applyNumberFormat="1" applyFont="1" applyFill="1" applyBorder="1"/>
    <xf numFmtId="38" fontId="0" fillId="0" borderId="7" xfId="1" applyFont="1" applyBorder="1">
      <alignment vertical="center"/>
    </xf>
    <xf numFmtId="40" fontId="0" fillId="3" borderId="0" xfId="1" applyNumberFormat="1" applyFont="1" applyFill="1">
      <alignment vertical="center"/>
    </xf>
    <xf numFmtId="49" fontId="9" fillId="2" borderId="0" xfId="2" applyNumberFormat="1" applyFont="1" applyFill="1" applyAlignment="1">
      <alignment horizontal="right"/>
    </xf>
    <xf numFmtId="186" fontId="31" fillId="2" borderId="0" xfId="0" applyNumberFormat="1" applyFont="1" applyFill="1" applyAlignment="1">
      <alignment vertical="center" shrinkToFit="1"/>
    </xf>
    <xf numFmtId="38" fontId="0" fillId="2" borderId="19" xfId="1" applyFont="1" applyFill="1" applyBorder="1">
      <alignment vertical="center"/>
    </xf>
    <xf numFmtId="180" fontId="0" fillId="2" borderId="2" xfId="1" applyNumberFormat="1" applyFont="1" applyFill="1" applyBorder="1">
      <alignment vertical="center"/>
    </xf>
    <xf numFmtId="180" fontId="0" fillId="2" borderId="6" xfId="1" applyNumberFormat="1" applyFont="1" applyFill="1" applyBorder="1">
      <alignment vertical="center"/>
    </xf>
    <xf numFmtId="49" fontId="9" fillId="3" borderId="10" xfId="2" applyNumberFormat="1" applyFont="1" applyFill="1" applyBorder="1" applyAlignment="1">
      <alignment horizontal="right"/>
    </xf>
    <xf numFmtId="180" fontId="0" fillId="2" borderId="27" xfId="1" applyNumberFormat="1" applyFont="1" applyFill="1" applyBorder="1">
      <alignment vertical="center"/>
    </xf>
    <xf numFmtId="40" fontId="0" fillId="2" borderId="0" xfId="1" applyNumberFormat="1" applyFont="1" applyFill="1">
      <alignment vertical="center"/>
    </xf>
    <xf numFmtId="0" fontId="0" fillId="2" borderId="11" xfId="0" applyFill="1" applyBorder="1" applyAlignment="1">
      <alignment horizontal="center" vertical="center"/>
    </xf>
    <xf numFmtId="57" fontId="15" fillId="0" borderId="4" xfId="0" quotePrefix="1" applyNumberFormat="1" applyFont="1" applyBorder="1" applyAlignment="1">
      <alignment horizontal="center" vertical="center"/>
    </xf>
    <xf numFmtId="57" fontId="15" fillId="0" borderId="13" xfId="0" quotePrefix="1" applyNumberFormat="1" applyFont="1" applyBorder="1" applyAlignment="1">
      <alignment horizontal="center" vertical="center"/>
    </xf>
    <xf numFmtId="0" fontId="23" fillId="2" borderId="0" xfId="0" applyFont="1" applyFill="1">
      <alignment vertical="center"/>
    </xf>
    <xf numFmtId="0" fontId="24" fillId="2" borderId="0" xfId="0" applyFont="1" applyFill="1" applyAlignment="1">
      <alignment horizontal="center" vertical="center"/>
    </xf>
    <xf numFmtId="0" fontId="24" fillId="3" borderId="8" xfId="0" applyFont="1" applyFill="1" applyBorder="1">
      <alignment vertical="center"/>
    </xf>
    <xf numFmtId="38" fontId="24" fillId="3" borderId="8" xfId="1" applyFont="1" applyFill="1" applyBorder="1">
      <alignment vertical="center"/>
    </xf>
    <xf numFmtId="176" fontId="24" fillId="0" borderId="8" xfId="7" applyNumberFormat="1" applyFont="1" applyFill="1" applyBorder="1">
      <alignment vertical="center"/>
    </xf>
    <xf numFmtId="176" fontId="24" fillId="3" borderId="8" xfId="7" applyNumberFormat="1" applyFont="1" applyFill="1" applyBorder="1">
      <alignment vertical="center"/>
    </xf>
    <xf numFmtId="38" fontId="24" fillId="0" borderId="9" xfId="7" applyFont="1" applyFill="1" applyBorder="1">
      <alignment vertical="center"/>
    </xf>
    <xf numFmtId="176" fontId="24" fillId="10" borderId="8" xfId="0" applyNumberFormat="1" applyFont="1" applyFill="1" applyBorder="1">
      <alignment vertical="center"/>
    </xf>
    <xf numFmtId="38" fontId="6" fillId="3" borderId="11" xfId="1" applyFont="1" applyFill="1" applyBorder="1" applyAlignment="1" applyProtection="1">
      <alignment vertical="center"/>
    </xf>
    <xf numFmtId="176" fontId="24" fillId="2" borderId="8" xfId="7" applyNumberFormat="1" applyFont="1" applyFill="1" applyBorder="1">
      <alignment vertical="center"/>
    </xf>
    <xf numFmtId="38" fontId="24" fillId="3" borderId="13" xfId="1" applyFont="1" applyFill="1" applyBorder="1" applyAlignment="1"/>
    <xf numFmtId="176" fontId="24" fillId="0" borderId="13" xfId="7" applyNumberFormat="1" applyFont="1" applyFill="1" applyBorder="1">
      <alignment vertical="center"/>
    </xf>
    <xf numFmtId="176" fontId="24" fillId="3" borderId="13" xfId="7" applyNumberFormat="1" applyFont="1" applyFill="1" applyBorder="1">
      <alignment vertical="center"/>
    </xf>
    <xf numFmtId="0" fontId="17" fillId="0" borderId="2" xfId="0" applyFont="1" applyBorder="1">
      <alignment vertical="center"/>
    </xf>
    <xf numFmtId="0" fontId="17" fillId="0" borderId="6" xfId="0" applyFont="1" applyBorder="1">
      <alignment vertical="center"/>
    </xf>
    <xf numFmtId="40" fontId="15" fillId="3" borderId="0" xfId="7" applyNumberFormat="1" applyFont="1" applyFill="1">
      <alignment vertical="center"/>
    </xf>
    <xf numFmtId="188" fontId="15" fillId="10" borderId="0" xfId="7" applyNumberFormat="1" applyFont="1" applyFill="1">
      <alignment vertical="center"/>
    </xf>
    <xf numFmtId="38" fontId="0" fillId="3" borderId="15" xfId="1" applyFont="1" applyFill="1" applyBorder="1">
      <alignment vertical="center"/>
    </xf>
    <xf numFmtId="38" fontId="0" fillId="3" borderId="21" xfId="1" applyFont="1" applyFill="1" applyBorder="1">
      <alignment vertical="center"/>
    </xf>
    <xf numFmtId="38" fontId="0" fillId="3" borderId="17" xfId="1" applyFont="1" applyFill="1" applyBorder="1">
      <alignment vertical="center"/>
    </xf>
    <xf numFmtId="38" fontId="0" fillId="3" borderId="23" xfId="1" applyFont="1" applyFill="1" applyBorder="1">
      <alignment vertical="center"/>
    </xf>
    <xf numFmtId="38" fontId="0" fillId="3" borderId="14" xfId="1" applyFont="1" applyFill="1" applyBorder="1">
      <alignment vertical="center"/>
    </xf>
    <xf numFmtId="0" fontId="29" fillId="2" borderId="0" xfId="0" applyFont="1" applyFill="1" applyAlignment="1">
      <alignment horizontal="center" vertical="center"/>
    </xf>
    <xf numFmtId="0" fontId="37" fillId="2" borderId="0" xfId="0" applyFont="1" applyFill="1" applyAlignment="1">
      <alignment horizontal="center" vertical="center"/>
    </xf>
    <xf numFmtId="38" fontId="40" fillId="2" borderId="15" xfId="1" applyFont="1" applyFill="1" applyBorder="1">
      <alignment vertical="center"/>
    </xf>
    <xf numFmtId="38" fontId="40" fillId="2" borderId="10" xfId="1" applyFont="1" applyFill="1" applyBorder="1">
      <alignment vertical="center"/>
    </xf>
    <xf numFmtId="38" fontId="0" fillId="3" borderId="1" xfId="1" applyFont="1" applyFill="1" applyBorder="1" applyAlignment="1">
      <alignment horizontal="center" vertical="center"/>
    </xf>
    <xf numFmtId="0" fontId="0" fillId="3" borderId="27" xfId="0" applyFill="1" applyBorder="1" applyAlignment="1">
      <alignment horizontal="right" vertical="center" wrapText="1"/>
    </xf>
    <xf numFmtId="0" fontId="0" fillId="3" borderId="19" xfId="0" applyFill="1" applyBorder="1" applyAlignment="1">
      <alignment horizontal="right" vertical="center"/>
    </xf>
    <xf numFmtId="38" fontId="0" fillId="3" borderId="12" xfId="1" applyFont="1" applyFill="1" applyBorder="1" applyProtection="1">
      <alignment vertical="center"/>
    </xf>
    <xf numFmtId="38" fontId="0" fillId="3" borderId="35" xfId="1" applyFont="1" applyFill="1" applyBorder="1">
      <alignment vertical="center"/>
    </xf>
    <xf numFmtId="0" fontId="32" fillId="0" borderId="4" xfId="12" applyFont="1" applyBorder="1" applyAlignment="1">
      <alignment horizontal="center" vertical="center"/>
    </xf>
    <xf numFmtId="3" fontId="32" fillId="0" borderId="8" xfId="11" applyNumberFormat="1" applyFont="1" applyBorder="1" applyAlignment="1" applyProtection="1">
      <alignment horizontal="center" vertical="center"/>
    </xf>
    <xf numFmtId="38" fontId="32" fillId="0" borderId="13" xfId="11" applyFont="1" applyBorder="1" applyAlignment="1" applyProtection="1">
      <alignment horizontal="center"/>
    </xf>
    <xf numFmtId="3" fontId="32" fillId="0" borderId="8" xfId="11" applyNumberFormat="1" applyFont="1" applyBorder="1" applyAlignment="1" applyProtection="1">
      <alignment horizontal="right" vertical="center"/>
    </xf>
    <xf numFmtId="3" fontId="32" fillId="3" borderId="8" xfId="11" applyNumberFormat="1" applyFont="1" applyFill="1" applyBorder="1" applyAlignment="1" applyProtection="1">
      <alignment horizontal="right" vertical="center"/>
    </xf>
    <xf numFmtId="3" fontId="32" fillId="0" borderId="10" xfId="11" applyNumberFormat="1" applyFont="1" applyBorder="1" applyAlignment="1" applyProtection="1">
      <alignment horizontal="right" vertical="center"/>
    </xf>
    <xf numFmtId="3" fontId="32" fillId="3" borderId="8" xfId="11" applyNumberFormat="1" applyFont="1" applyFill="1" applyBorder="1" applyAlignment="1" applyProtection="1">
      <alignment horizontal="center" vertical="center"/>
    </xf>
    <xf numFmtId="38" fontId="15" fillId="2" borderId="8" xfId="1" applyFont="1" applyFill="1" applyBorder="1" applyAlignment="1"/>
    <xf numFmtId="3" fontId="32" fillId="0" borderId="10" xfId="11" applyNumberFormat="1" applyFont="1" applyBorder="1" applyAlignment="1" applyProtection="1">
      <alignment horizontal="center" vertical="center"/>
    </xf>
    <xf numFmtId="0" fontId="0" fillId="10" borderId="27" xfId="0" applyFill="1" applyBorder="1" applyAlignment="1">
      <alignment horizontal="right" vertical="center" wrapText="1"/>
    </xf>
    <xf numFmtId="0" fontId="0" fillId="10" borderId="19" xfId="0" applyFill="1" applyBorder="1" applyAlignment="1">
      <alignment horizontal="right" vertical="center"/>
    </xf>
    <xf numFmtId="38" fontId="15" fillId="3" borderId="2" xfId="1" applyFont="1" applyFill="1" applyBorder="1" applyAlignment="1"/>
    <xf numFmtId="38" fontId="15" fillId="3" borderId="0" xfId="1" applyFont="1" applyFill="1" applyBorder="1" applyAlignment="1"/>
    <xf numFmtId="38" fontId="15" fillId="0" borderId="2" xfId="1" applyFont="1" applyBorder="1" applyAlignment="1"/>
    <xf numFmtId="38" fontId="15" fillId="0" borderId="27" xfId="1" applyFont="1" applyBorder="1" applyAlignment="1"/>
    <xf numFmtId="176" fontId="0" fillId="10" borderId="4" xfId="1" applyNumberFormat="1" applyFont="1" applyFill="1" applyBorder="1">
      <alignment vertical="center"/>
    </xf>
    <xf numFmtId="176" fontId="0" fillId="2" borderId="4" xfId="1" applyNumberFormat="1" applyFont="1" applyFill="1" applyBorder="1">
      <alignment vertical="center"/>
    </xf>
    <xf numFmtId="186" fontId="31" fillId="2" borderId="34" xfId="0" applyNumberFormat="1" applyFont="1" applyFill="1" applyBorder="1">
      <alignment vertical="center"/>
    </xf>
    <xf numFmtId="57" fontId="15" fillId="2" borderId="13" xfId="0" applyNumberFormat="1" applyFont="1" applyFill="1" applyBorder="1" applyAlignment="1">
      <alignment horizontal="center" vertical="center"/>
    </xf>
    <xf numFmtId="3" fontId="31" fillId="2" borderId="8" xfId="7" applyNumberFormat="1" applyFont="1" applyFill="1" applyBorder="1" applyAlignment="1" applyProtection="1">
      <alignment vertical="center"/>
    </xf>
    <xf numFmtId="3" fontId="32" fillId="2" borderId="4" xfId="7" applyNumberFormat="1" applyFont="1" applyFill="1" applyBorder="1" applyAlignment="1" applyProtection="1">
      <alignment vertical="center"/>
    </xf>
    <xf numFmtId="3" fontId="32" fillId="2" borderId="8" xfId="7" applyNumberFormat="1" applyFont="1" applyFill="1" applyBorder="1" applyAlignment="1" applyProtection="1">
      <alignment vertical="center"/>
    </xf>
    <xf numFmtId="3" fontId="32" fillId="2" borderId="10" xfId="7" applyNumberFormat="1" applyFont="1" applyFill="1" applyBorder="1" applyAlignment="1" applyProtection="1">
      <alignment vertical="center"/>
    </xf>
    <xf numFmtId="49" fontId="9" fillId="4" borderId="5" xfId="2" applyNumberFormat="1" applyFont="1" applyFill="1" applyBorder="1" applyAlignment="1">
      <alignment horizontal="right"/>
    </xf>
    <xf numFmtId="179" fontId="8" fillId="2" borderId="8" xfId="3" applyNumberFormat="1" applyFont="1" applyFill="1" applyBorder="1" applyAlignment="1">
      <alignment horizontal="left"/>
    </xf>
    <xf numFmtId="179" fontId="8" fillId="2" borderId="8" xfId="3" applyNumberFormat="1" applyFont="1" applyFill="1" applyBorder="1"/>
    <xf numFmtId="0" fontId="8" fillId="2" borderId="4" xfId="2" applyFont="1" applyFill="1" applyBorder="1"/>
    <xf numFmtId="0" fontId="0" fillId="2" borderId="2" xfId="0" applyFill="1" applyBorder="1" applyAlignment="1">
      <alignment horizontal="center" vertical="center"/>
    </xf>
    <xf numFmtId="49" fontId="28" fillId="2" borderId="0" xfId="0" applyNumberFormat="1" applyFont="1" applyFill="1" applyAlignment="1">
      <alignment horizontal="right"/>
    </xf>
    <xf numFmtId="49" fontId="9" fillId="2" borderId="8" xfId="2" applyNumberFormat="1" applyFont="1" applyFill="1" applyBorder="1"/>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2" borderId="10" xfId="0" applyFont="1" applyFill="1" applyBorder="1" applyAlignment="1"/>
    <xf numFmtId="0" fontId="23" fillId="0" borderId="0" xfId="2" applyFont="1"/>
    <xf numFmtId="0" fontId="24" fillId="0" borderId="0" xfId="0" applyFont="1">
      <alignment vertical="center"/>
    </xf>
    <xf numFmtId="0" fontId="23" fillId="0" borderId="0" xfId="0" applyFont="1">
      <alignment vertical="center"/>
    </xf>
    <xf numFmtId="0" fontId="24" fillId="0" borderId="0" xfId="5" applyFont="1"/>
    <xf numFmtId="0" fontId="17" fillId="3" borderId="0" xfId="2" applyFont="1" applyFill="1" applyAlignment="1">
      <alignment horizontal="center"/>
    </xf>
    <xf numFmtId="57" fontId="26" fillId="0" borderId="0" xfId="0" applyNumberFormat="1" applyFont="1">
      <alignment vertical="center"/>
    </xf>
    <xf numFmtId="57" fontId="26" fillId="3" borderId="0" xfId="0" applyNumberFormat="1" applyFont="1" applyFill="1">
      <alignment vertical="center"/>
    </xf>
    <xf numFmtId="57" fontId="26" fillId="2" borderId="0" xfId="0" applyNumberFormat="1" applyFont="1" applyFill="1">
      <alignment vertical="center"/>
    </xf>
    <xf numFmtId="0" fontId="24" fillId="7" borderId="0" xfId="0" applyFont="1" applyFill="1">
      <alignment vertical="center"/>
    </xf>
    <xf numFmtId="0" fontId="24" fillId="0" borderId="0" xfId="2" applyFont="1"/>
    <xf numFmtId="0" fontId="24" fillId="0" borderId="0" xfId="0" applyFont="1" applyAlignment="1">
      <alignment horizontal="center"/>
    </xf>
    <xf numFmtId="38" fontId="24" fillId="0" borderId="0" xfId="0" applyNumberFormat="1" applyFont="1">
      <alignment vertical="center"/>
    </xf>
    <xf numFmtId="0" fontId="24" fillId="0" borderId="0" xfId="0" applyFont="1" applyAlignment="1">
      <alignment horizontal="center" vertical="center"/>
    </xf>
    <xf numFmtId="0" fontId="26" fillId="3" borderId="0" xfId="0" applyFont="1" applyFill="1" applyAlignment="1">
      <alignment horizontal="center" vertical="center"/>
    </xf>
    <xf numFmtId="0" fontId="26" fillId="0" borderId="0" xfId="0" applyFont="1" applyAlignment="1">
      <alignment horizontal="center" vertical="center"/>
    </xf>
    <xf numFmtId="3" fontId="24" fillId="0" borderId="0" xfId="0" applyNumberFormat="1" applyFont="1">
      <alignment vertical="center"/>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7" xfId="0" applyFont="1" applyBorder="1" applyAlignment="1">
      <alignment horizontal="center" vertical="center" wrapText="1"/>
    </xf>
    <xf numFmtId="0" fontId="24" fillId="3" borderId="13"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12" xfId="0" applyFont="1" applyFill="1" applyBorder="1" applyAlignment="1">
      <alignment horizontal="center" vertical="center" wrapText="1"/>
    </xf>
    <xf numFmtId="185" fontId="24" fillId="0" borderId="13" xfId="0" applyNumberFormat="1" applyFont="1" applyBorder="1" applyAlignment="1">
      <alignment horizontal="center" vertical="center"/>
    </xf>
    <xf numFmtId="185" fontId="24" fillId="0" borderId="12" xfId="0" applyNumberFormat="1" applyFont="1" applyBorder="1" applyAlignment="1">
      <alignment horizontal="center" vertical="center"/>
    </xf>
    <xf numFmtId="185" fontId="24" fillId="0" borderId="27" xfId="0" applyNumberFormat="1" applyFont="1" applyBorder="1" applyAlignment="1">
      <alignment horizontal="center" vertical="center"/>
    </xf>
    <xf numFmtId="185" fontId="24" fillId="7" borderId="13" xfId="0" applyNumberFormat="1" applyFont="1" applyFill="1" applyBorder="1" applyAlignment="1">
      <alignment horizontal="center" vertical="center"/>
    </xf>
    <xf numFmtId="185" fontId="24" fillId="7" borderId="12" xfId="0" applyNumberFormat="1" applyFont="1" applyFill="1" applyBorder="1" applyAlignment="1">
      <alignment horizontal="center" vertical="center"/>
    </xf>
    <xf numFmtId="185" fontId="24" fillId="3" borderId="13" xfId="0" applyNumberFormat="1" applyFont="1" applyFill="1" applyBorder="1" applyAlignment="1">
      <alignment horizontal="center" vertical="center"/>
    </xf>
    <xf numFmtId="185" fontId="24" fillId="2" borderId="11" xfId="0" applyNumberFormat="1" applyFont="1" applyFill="1" applyBorder="1" applyAlignment="1">
      <alignment horizontal="center" vertical="center"/>
    </xf>
    <xf numFmtId="185" fontId="24" fillId="3" borderId="11" xfId="0" applyNumberFormat="1" applyFont="1" applyFill="1" applyBorder="1" applyAlignment="1">
      <alignment horizontal="center" vertical="center"/>
    </xf>
    <xf numFmtId="185" fontId="24" fillId="2" borderId="8" xfId="0" applyNumberFormat="1" applyFont="1" applyFill="1" applyBorder="1" applyAlignment="1">
      <alignment horizontal="center" vertical="center"/>
    </xf>
    <xf numFmtId="185" fontId="24" fillId="3" borderId="8" xfId="0" applyNumberFormat="1" applyFont="1" applyFill="1" applyBorder="1" applyAlignment="1">
      <alignment horizontal="center" vertical="center"/>
    </xf>
    <xf numFmtId="185" fontId="24" fillId="2" borderId="4" xfId="0" applyNumberFormat="1" applyFont="1" applyFill="1" applyBorder="1" applyAlignment="1">
      <alignment horizontal="center" vertical="center"/>
    </xf>
    <xf numFmtId="0" fontId="24" fillId="7" borderId="0" xfId="0" applyFont="1" applyFill="1" applyAlignment="1">
      <alignment horizontal="center" vertical="center"/>
    </xf>
    <xf numFmtId="185" fontId="24" fillId="2" borderId="12" xfId="0" applyNumberFormat="1" applyFont="1" applyFill="1" applyBorder="1" applyAlignment="1">
      <alignment horizontal="center" vertical="center"/>
    </xf>
    <xf numFmtId="0" fontId="43" fillId="4" borderId="0" xfId="0" applyFont="1" applyFill="1" applyAlignment="1">
      <alignment vertical="center" wrapText="1"/>
    </xf>
    <xf numFmtId="0" fontId="24" fillId="0" borderId="13" xfId="6" applyFont="1" applyBorder="1" applyAlignment="1">
      <alignment horizontal="center" vertical="center" wrapText="1"/>
    </xf>
    <xf numFmtId="0" fontId="24" fillId="0" borderId="12" xfId="6" applyFont="1" applyBorder="1" applyAlignment="1">
      <alignment horizontal="center" vertical="center" wrapText="1"/>
    </xf>
    <xf numFmtId="0" fontId="24" fillId="0" borderId="27" xfId="6" applyFont="1" applyBorder="1" applyAlignment="1">
      <alignment horizontal="center" vertical="center" wrapText="1"/>
    </xf>
    <xf numFmtId="0" fontId="24" fillId="2" borderId="13" xfId="6" applyFont="1" applyFill="1" applyBorder="1" applyAlignment="1">
      <alignment horizontal="center" vertical="center" wrapText="1"/>
    </xf>
    <xf numFmtId="0" fontId="24" fillId="2" borderId="19" xfId="6" applyFont="1" applyFill="1" applyBorder="1" applyAlignment="1">
      <alignment horizontal="center" vertical="center" wrapText="1"/>
    </xf>
    <xf numFmtId="0" fontId="24" fillId="3" borderId="13" xfId="6" applyFont="1" applyFill="1" applyBorder="1" applyAlignment="1">
      <alignment horizontal="center" vertical="center" wrapText="1"/>
    </xf>
    <xf numFmtId="0" fontId="24" fillId="2" borderId="12" xfId="6" applyFont="1" applyFill="1" applyBorder="1" applyAlignment="1">
      <alignment horizontal="center" vertical="center" wrapText="1"/>
    </xf>
    <xf numFmtId="14" fontId="24" fillId="0" borderId="0" xfId="0" applyNumberFormat="1" applyFont="1">
      <alignment vertical="center"/>
    </xf>
    <xf numFmtId="0" fontId="24" fillId="0" borderId="9" xfId="5" applyFont="1" applyBorder="1" applyProtection="1">
      <protection locked="0"/>
    </xf>
    <xf numFmtId="0" fontId="24" fillId="0" borderId="11" xfId="5" applyFont="1" applyBorder="1" applyProtection="1">
      <protection locked="0"/>
    </xf>
    <xf numFmtId="0" fontId="24" fillId="0" borderId="0" xfId="5" applyFont="1" applyProtection="1">
      <protection locked="0"/>
    </xf>
    <xf numFmtId="38" fontId="24" fillId="0" borderId="0" xfId="5" applyNumberFormat="1" applyFont="1" applyProtection="1">
      <protection locked="0"/>
    </xf>
    <xf numFmtId="0" fontId="24" fillId="0" borderId="8" xfId="0" applyFont="1" applyBorder="1">
      <alignment vertical="center"/>
    </xf>
    <xf numFmtId="0" fontId="24" fillId="0" borderId="11" xfId="0" applyFont="1" applyBorder="1">
      <alignment vertical="center"/>
    </xf>
    <xf numFmtId="38" fontId="24" fillId="0" borderId="11" xfId="1" applyFont="1" applyFill="1" applyBorder="1">
      <alignment vertical="center"/>
    </xf>
    <xf numFmtId="0" fontId="24" fillId="0" borderId="4" xfId="0" applyFont="1" applyBorder="1">
      <alignment vertical="center"/>
    </xf>
    <xf numFmtId="0" fontId="24" fillId="0" borderId="9" xfId="0" applyFont="1" applyBorder="1">
      <alignment vertical="center"/>
    </xf>
    <xf numFmtId="176" fontId="24" fillId="0" borderId="8" xfId="0" applyNumberFormat="1" applyFont="1" applyBorder="1">
      <alignment vertical="center"/>
    </xf>
    <xf numFmtId="0" fontId="23" fillId="0" borderId="9" xfId="2" applyFont="1" applyBorder="1"/>
    <xf numFmtId="49" fontId="23" fillId="0" borderId="11" xfId="2" applyNumberFormat="1" applyFont="1" applyBorder="1"/>
    <xf numFmtId="3" fontId="24" fillId="0" borderId="0" xfId="5" applyNumberFormat="1" applyFont="1"/>
    <xf numFmtId="178" fontId="24" fillId="7" borderId="0" xfId="0" applyNumberFormat="1" applyFont="1" applyFill="1">
      <alignment vertical="center"/>
    </xf>
    <xf numFmtId="0" fontId="44" fillId="0" borderId="0" xfId="0" applyFont="1" applyAlignment="1">
      <alignment horizontal="center" vertical="center"/>
    </xf>
    <xf numFmtId="3" fontId="45" fillId="3" borderId="0" xfId="0" applyNumberFormat="1" applyFont="1" applyFill="1">
      <alignment vertical="center"/>
    </xf>
    <xf numFmtId="0" fontId="23" fillId="0" borderId="9" xfId="3" applyFont="1" applyBorder="1"/>
    <xf numFmtId="0" fontId="44" fillId="0" borderId="0" xfId="0" applyFont="1" applyAlignment="1">
      <alignment horizontal="center"/>
    </xf>
    <xf numFmtId="3" fontId="44" fillId="3" borderId="0" xfId="0" applyNumberFormat="1" applyFont="1" applyFill="1">
      <alignment vertical="center"/>
    </xf>
    <xf numFmtId="49" fontId="23" fillId="0" borderId="11" xfId="2" applyNumberFormat="1" applyFont="1" applyBorder="1" applyAlignment="1">
      <alignment horizontal="right"/>
    </xf>
    <xf numFmtId="0" fontId="46" fillId="0" borderId="0" xfId="0" applyFont="1" applyAlignment="1">
      <alignment horizontal="right" vertical="center"/>
    </xf>
    <xf numFmtId="3" fontId="46" fillId="3" borderId="0" xfId="0" applyNumberFormat="1" applyFont="1" applyFill="1">
      <alignment vertical="center"/>
    </xf>
    <xf numFmtId="0" fontId="23" fillId="0" borderId="9" xfId="3" applyFont="1" applyBorder="1" applyAlignment="1">
      <alignment horizontal="right"/>
    </xf>
    <xf numFmtId="0" fontId="23" fillId="0" borderId="11" xfId="0" applyFont="1" applyBorder="1" applyAlignment="1"/>
    <xf numFmtId="0" fontId="46" fillId="0" borderId="0" xfId="0" applyFont="1" applyAlignment="1">
      <alignment horizontal="center" vertical="center"/>
    </xf>
    <xf numFmtId="0" fontId="23" fillId="0" borderId="11" xfId="0" applyFont="1" applyBorder="1" applyAlignment="1">
      <alignment horizontal="left"/>
    </xf>
    <xf numFmtId="3" fontId="47" fillId="3" borderId="0" xfId="0" applyNumberFormat="1" applyFont="1" applyFill="1">
      <alignment vertical="center"/>
    </xf>
    <xf numFmtId="0" fontId="47" fillId="0" borderId="0" xfId="0" applyFont="1" applyAlignment="1">
      <alignment horizontal="center" vertical="center"/>
    </xf>
    <xf numFmtId="0" fontId="44" fillId="0" borderId="0" xfId="0" applyFont="1" applyAlignment="1">
      <alignment horizontal="left" vertical="center"/>
    </xf>
    <xf numFmtId="0" fontId="44" fillId="0" borderId="0" xfId="0" applyFont="1">
      <alignment vertical="center"/>
    </xf>
    <xf numFmtId="179" fontId="23" fillId="0" borderId="11" xfId="3" applyNumberFormat="1" applyFont="1" applyBorder="1" applyAlignment="1">
      <alignment horizontal="left"/>
    </xf>
    <xf numFmtId="0" fontId="23" fillId="0" borderId="11" xfId="2" applyFont="1" applyBorder="1"/>
    <xf numFmtId="179" fontId="23" fillId="0" borderId="11" xfId="3" applyNumberFormat="1" applyFont="1" applyBorder="1"/>
    <xf numFmtId="0" fontId="24" fillId="0" borderId="12" xfId="5" applyFont="1" applyBorder="1" applyProtection="1">
      <protection locked="0"/>
    </xf>
    <xf numFmtId="0" fontId="24" fillId="0" borderId="27" xfId="0" applyFont="1" applyBorder="1">
      <alignment vertical="center"/>
    </xf>
    <xf numFmtId="3" fontId="24" fillId="0" borderId="27" xfId="5" applyNumberFormat="1" applyFont="1" applyBorder="1"/>
    <xf numFmtId="3" fontId="24" fillId="0" borderId="13" xfId="5" applyNumberFormat="1" applyFont="1" applyBorder="1"/>
    <xf numFmtId="3" fontId="24" fillId="0" borderId="12" xfId="5" applyNumberFormat="1" applyFont="1" applyBorder="1"/>
    <xf numFmtId="176" fontId="24" fillId="0" borderId="13" xfId="0" applyNumberFormat="1" applyFont="1" applyBorder="1">
      <alignment vertical="center"/>
    </xf>
    <xf numFmtId="0" fontId="24" fillId="0" borderId="0" xfId="0" applyFont="1" applyAlignment="1">
      <alignment horizontal="center" vertical="center" wrapText="1"/>
    </xf>
    <xf numFmtId="3" fontId="32" fillId="2" borderId="0" xfId="7" applyNumberFormat="1" applyFont="1" applyFill="1" applyBorder="1" applyAlignment="1" applyProtection="1">
      <alignment vertical="center"/>
    </xf>
    <xf numFmtId="38" fontId="28" fillId="0" borderId="8" xfId="1" applyFont="1" applyFill="1" applyBorder="1" applyAlignment="1">
      <alignment vertical="center"/>
    </xf>
    <xf numFmtId="38" fontId="28" fillId="0" borderId="4" xfId="1" applyFont="1" applyFill="1" applyBorder="1" applyAlignment="1">
      <alignment vertical="center"/>
    </xf>
    <xf numFmtId="38" fontId="28" fillId="0" borderId="10" xfId="1" applyFont="1" applyFill="1" applyBorder="1" applyAlignment="1">
      <alignment vertical="center"/>
    </xf>
    <xf numFmtId="38" fontId="6" fillId="2" borderId="5" xfId="1" applyFont="1" applyFill="1" applyBorder="1" applyAlignment="1">
      <alignment horizontal="right" vertical="center"/>
    </xf>
    <xf numFmtId="38" fontId="6" fillId="2" borderId="6" xfId="1" applyFont="1" applyFill="1" applyBorder="1" applyAlignment="1">
      <alignment horizontal="right" vertical="center"/>
    </xf>
    <xf numFmtId="38" fontId="6" fillId="2" borderId="7" xfId="1" applyFont="1" applyFill="1" applyBorder="1" applyAlignment="1">
      <alignment horizontal="right" vertical="center"/>
    </xf>
    <xf numFmtId="38" fontId="17" fillId="3" borderId="9" xfId="1" applyFont="1" applyFill="1" applyBorder="1" applyAlignment="1">
      <alignment horizontal="center" vertical="center"/>
    </xf>
    <xf numFmtId="38" fontId="17" fillId="3" borderId="8"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8" xfId="1" applyFont="1" applyFill="1" applyBorder="1" applyAlignment="1">
      <alignment horizontal="center" vertical="center"/>
    </xf>
    <xf numFmtId="38" fontId="6" fillId="2" borderId="0" xfId="1" applyFont="1" applyFill="1" applyBorder="1" applyAlignment="1">
      <alignment horizontal="right" vertical="center"/>
    </xf>
    <xf numFmtId="38" fontId="6" fillId="2" borderId="6"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1" xfId="1" applyFont="1" applyFill="1" applyBorder="1" applyAlignment="1">
      <alignment horizontal="center" vertical="center"/>
    </xf>
    <xf numFmtId="176" fontId="0" fillId="0" borderId="19" xfId="1" applyNumberFormat="1" applyFont="1" applyBorder="1">
      <alignment vertical="center"/>
    </xf>
    <xf numFmtId="178" fontId="0" fillId="0" borderId="13" xfId="1" applyNumberFormat="1" applyFont="1" applyBorder="1">
      <alignment vertical="center"/>
    </xf>
    <xf numFmtId="178" fontId="0" fillId="0" borderId="8" xfId="1" applyNumberFormat="1" applyFont="1" applyBorder="1">
      <alignmen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178" fontId="0" fillId="0" borderId="4" xfId="1" applyNumberFormat="1" applyFont="1" applyBorder="1">
      <alignment vertical="center"/>
    </xf>
    <xf numFmtId="178" fontId="0" fillId="0" borderId="10" xfId="1" applyNumberFormat="1" applyFont="1" applyBorder="1">
      <alignment vertical="center"/>
    </xf>
    <xf numFmtId="3" fontId="32" fillId="2" borderId="9" xfId="7" applyNumberFormat="1" applyFont="1" applyFill="1" applyBorder="1" applyAlignment="1" applyProtection="1">
      <alignment vertical="center"/>
    </xf>
    <xf numFmtId="3" fontId="32" fillId="2" borderId="5" xfId="7" applyNumberFormat="1" applyFont="1" applyFill="1" applyBorder="1" applyAlignment="1" applyProtection="1">
      <alignment vertical="center"/>
    </xf>
    <xf numFmtId="3" fontId="32" fillId="2" borderId="6" xfId="7" applyNumberFormat="1" applyFont="1" applyFill="1" applyBorder="1" applyAlignment="1" applyProtection="1">
      <alignment vertical="center"/>
    </xf>
    <xf numFmtId="3" fontId="32" fillId="2" borderId="1" xfId="7" applyNumberFormat="1" applyFont="1" applyFill="1" applyBorder="1" applyAlignment="1" applyProtection="1">
      <alignment vertical="center"/>
    </xf>
    <xf numFmtId="3" fontId="32" fillId="2" borderId="2" xfId="7" applyNumberFormat="1" applyFont="1" applyFill="1" applyBorder="1" applyAlignment="1" applyProtection="1">
      <alignment vertical="center"/>
    </xf>
    <xf numFmtId="0" fontId="49" fillId="0" borderId="0" xfId="2" applyFont="1"/>
    <xf numFmtId="0" fontId="49" fillId="0" borderId="0" xfId="0" applyFont="1">
      <alignment vertical="center"/>
    </xf>
    <xf numFmtId="0" fontId="50" fillId="14" borderId="0" xfId="0" applyFont="1" applyFill="1">
      <alignment vertical="center"/>
    </xf>
    <xf numFmtId="0" fontId="15" fillId="7" borderId="0" xfId="0" applyFont="1" applyFill="1">
      <alignment vertical="center"/>
    </xf>
    <xf numFmtId="0" fontId="48" fillId="0" borderId="0" xfId="0" applyFont="1">
      <alignment vertical="center"/>
    </xf>
    <xf numFmtId="57" fontId="26" fillId="4" borderId="0" xfId="0" applyNumberFormat="1" applyFont="1" applyFill="1">
      <alignment vertical="center"/>
    </xf>
    <xf numFmtId="0" fontId="17" fillId="2" borderId="0" xfId="2" applyFont="1" applyFill="1" applyAlignment="1">
      <alignment horizontal="center"/>
    </xf>
    <xf numFmtId="0" fontId="52" fillId="0" borderId="0" xfId="2" applyFont="1"/>
    <xf numFmtId="0" fontId="17" fillId="0" borderId="6" xfId="2" applyFont="1" applyBorder="1"/>
    <xf numFmtId="0" fontId="17" fillId="0" borderId="0" xfId="2" applyFont="1" applyAlignment="1">
      <alignment horizontal="center"/>
    </xf>
    <xf numFmtId="0" fontId="26" fillId="2" borderId="0" xfId="0" applyFont="1" applyFill="1">
      <alignment vertical="center"/>
    </xf>
    <xf numFmtId="0" fontId="9" fillId="2" borderId="0" xfId="0" applyFont="1" applyFill="1">
      <alignment vertical="center"/>
    </xf>
    <xf numFmtId="0" fontId="50" fillId="14" borderId="0" xfId="0" applyFont="1" applyFill="1" applyAlignment="1">
      <alignment horizontal="center" vertical="center"/>
    </xf>
    <xf numFmtId="0" fontId="17" fillId="7" borderId="0" xfId="0" applyFont="1" applyFill="1">
      <alignment vertical="center"/>
    </xf>
    <xf numFmtId="0" fontId="17" fillId="0" borderId="0" xfId="2" applyFont="1"/>
    <xf numFmtId="0" fontId="53" fillId="0" borderId="0" xfId="2" applyFont="1"/>
    <xf numFmtId="3" fontId="53" fillId="0" borderId="0" xfId="2" applyNumberFormat="1" applyFont="1"/>
    <xf numFmtId="0" fontId="17" fillId="3" borderId="13"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3" borderId="12" xfId="0" applyFont="1" applyFill="1" applyBorder="1" applyAlignment="1">
      <alignment horizontal="center" vertical="center" wrapText="1"/>
    </xf>
    <xf numFmtId="0" fontId="17" fillId="0" borderId="12" xfId="0" applyFont="1" applyBorder="1" applyAlignment="1">
      <alignment horizontal="center" vertical="center" wrapText="1"/>
    </xf>
    <xf numFmtId="0" fontId="26" fillId="3" borderId="12"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17" fillId="0" borderId="1" xfId="2" applyFont="1" applyBorder="1" applyAlignment="1">
      <alignment horizontal="center" vertical="center" wrapText="1"/>
    </xf>
    <xf numFmtId="0" fontId="17" fillId="3" borderId="4" xfId="2" applyFont="1" applyFill="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53" fillId="0" borderId="0" xfId="2" applyFont="1" applyAlignment="1">
      <alignment horizontal="center" vertical="center" wrapText="1"/>
    </xf>
    <xf numFmtId="185" fontId="17" fillId="3" borderId="13" xfId="0" applyNumberFormat="1" applyFont="1" applyFill="1" applyBorder="1" applyAlignment="1">
      <alignment horizontal="center" vertical="center"/>
    </xf>
    <xf numFmtId="185" fontId="17" fillId="10" borderId="13" xfId="0" applyNumberFormat="1" applyFont="1" applyFill="1" applyBorder="1" applyAlignment="1">
      <alignment horizontal="center" vertical="center"/>
    </xf>
    <xf numFmtId="185" fontId="17" fillId="0" borderId="13" xfId="0" applyNumberFormat="1" applyFont="1" applyBorder="1" applyAlignment="1">
      <alignment horizontal="center" vertical="center"/>
    </xf>
    <xf numFmtId="185" fontId="17" fillId="0" borderId="12" xfId="0" applyNumberFormat="1" applyFont="1" applyBorder="1" applyAlignment="1">
      <alignment horizontal="center" vertical="center"/>
    </xf>
    <xf numFmtId="185" fontId="26" fillId="0" borderId="12" xfId="0" applyNumberFormat="1" applyFont="1" applyBorder="1" applyAlignment="1">
      <alignment horizontal="center" vertical="center"/>
    </xf>
    <xf numFmtId="185" fontId="26" fillId="2" borderId="12" xfId="0" applyNumberFormat="1" applyFont="1" applyFill="1" applyBorder="1" applyAlignment="1">
      <alignment horizontal="center" vertical="center"/>
    </xf>
    <xf numFmtId="185" fontId="26" fillId="2" borderId="13" xfId="0" applyNumberFormat="1" applyFont="1" applyFill="1" applyBorder="1" applyAlignment="1">
      <alignment horizontal="center" vertical="center"/>
    </xf>
    <xf numFmtId="185" fontId="26" fillId="3" borderId="12" xfId="0" applyNumberFormat="1" applyFont="1" applyFill="1" applyBorder="1" applyAlignment="1">
      <alignment horizontal="center" vertical="center"/>
    </xf>
    <xf numFmtId="185" fontId="26" fillId="3" borderId="13" xfId="0" applyNumberFormat="1" applyFont="1" applyFill="1" applyBorder="1" applyAlignment="1">
      <alignment horizontal="center" vertical="center"/>
    </xf>
    <xf numFmtId="57" fontId="17" fillId="0" borderId="9" xfId="2" applyNumberFormat="1" applyFont="1" applyBorder="1" applyAlignment="1">
      <alignment horizontal="center" vertical="center" wrapText="1"/>
    </xf>
    <xf numFmtId="57" fontId="17" fillId="3" borderId="8" xfId="2" applyNumberFormat="1" applyFont="1" applyFill="1" applyBorder="1" applyAlignment="1">
      <alignment horizontal="center" vertical="center" wrapText="1"/>
    </xf>
    <xf numFmtId="57" fontId="17" fillId="0" borderId="11" xfId="2" applyNumberFormat="1" applyFont="1" applyBorder="1" applyAlignment="1">
      <alignment horizontal="center" vertical="center" wrapText="1"/>
    </xf>
    <xf numFmtId="57" fontId="17" fillId="0" borderId="8" xfId="2" applyNumberFormat="1" applyFont="1" applyBorder="1" applyAlignment="1">
      <alignment horizontal="center" vertical="center" wrapText="1"/>
    </xf>
    <xf numFmtId="57" fontId="53" fillId="0" borderId="0" xfId="2" applyNumberFormat="1" applyFont="1" applyAlignment="1">
      <alignment horizontal="center" vertical="center" wrapText="1"/>
    </xf>
    <xf numFmtId="57" fontId="53" fillId="4" borderId="0" xfId="2" applyNumberFormat="1" applyFont="1" applyFill="1" applyAlignment="1">
      <alignment horizontal="center" vertical="center" wrapText="1"/>
    </xf>
    <xf numFmtId="0" fontId="17" fillId="3" borderId="13" xfId="6" applyFont="1" applyFill="1" applyBorder="1" applyAlignment="1">
      <alignment horizontal="center" vertical="center" wrapText="1"/>
    </xf>
    <xf numFmtId="0" fontId="17" fillId="10" borderId="13" xfId="6" applyFont="1" applyFill="1" applyBorder="1" applyAlignment="1">
      <alignment horizontal="center" vertical="center" wrapText="1"/>
    </xf>
    <xf numFmtId="0" fontId="17" fillId="0" borderId="13" xfId="6" applyFont="1" applyBorder="1" applyAlignment="1">
      <alignment horizontal="center" vertical="center" wrapText="1"/>
    </xf>
    <xf numFmtId="0" fontId="17" fillId="0" borderId="12" xfId="6" applyFont="1" applyBorder="1" applyAlignment="1">
      <alignment horizontal="center" vertical="center" wrapText="1"/>
    </xf>
    <xf numFmtId="0" fontId="26" fillId="2" borderId="13" xfId="6" applyFont="1" applyFill="1" applyBorder="1" applyAlignment="1">
      <alignment horizontal="center" vertical="center" wrapText="1"/>
    </xf>
    <xf numFmtId="0" fontId="26" fillId="3" borderId="13" xfId="6" applyFont="1" applyFill="1" applyBorder="1" applyAlignment="1">
      <alignment horizontal="center" vertical="center" wrapText="1"/>
    </xf>
    <xf numFmtId="0" fontId="17" fillId="0" borderId="27" xfId="6" applyFont="1" applyBorder="1" applyAlignment="1">
      <alignment horizontal="center" vertical="center" wrapText="1"/>
    </xf>
    <xf numFmtId="0" fontId="26" fillId="2" borderId="12" xfId="6" applyFont="1" applyFill="1" applyBorder="1" applyAlignment="1">
      <alignment horizontal="center" vertical="center" wrapText="1"/>
    </xf>
    <xf numFmtId="0" fontId="26" fillId="2" borderId="19" xfId="6" applyFont="1" applyFill="1" applyBorder="1" applyAlignment="1">
      <alignment horizontal="center" vertical="center" wrapText="1"/>
    </xf>
    <xf numFmtId="0" fontId="53" fillId="0" borderId="6" xfId="2" applyFont="1" applyBorder="1" applyAlignment="1">
      <alignment horizontal="right"/>
    </xf>
    <xf numFmtId="14" fontId="53" fillId="0" borderId="6" xfId="2" applyNumberFormat="1" applyFont="1" applyBorder="1" applyAlignment="1">
      <alignment horizontal="right"/>
    </xf>
    <xf numFmtId="0" fontId="17" fillId="0" borderId="0" xfId="2" applyFont="1" applyAlignment="1">
      <alignment horizontal="right" vertical="center"/>
    </xf>
    <xf numFmtId="0" fontId="17" fillId="0" borderId="3" xfId="2" applyFont="1" applyBorder="1" applyAlignment="1">
      <alignment horizontal="right" vertical="center"/>
    </xf>
    <xf numFmtId="38" fontId="6" fillId="0" borderId="0" xfId="7" applyFont="1" applyFill="1" applyBorder="1" applyAlignment="1">
      <alignment horizontal="right" vertical="center" wrapText="1"/>
    </xf>
    <xf numFmtId="38" fontId="6" fillId="10" borderId="0" xfId="7" applyFont="1" applyFill="1" applyBorder="1" applyAlignment="1">
      <alignment horizontal="right" vertical="center" wrapText="1"/>
    </xf>
    <xf numFmtId="0" fontId="6" fillId="0" borderId="0" xfId="2" applyFont="1" applyAlignment="1">
      <alignment horizontal="right"/>
    </xf>
    <xf numFmtId="38" fontId="6" fillId="0" borderId="0" xfId="1" applyFont="1" applyFill="1" applyBorder="1" applyAlignment="1">
      <alignment horizontal="right"/>
    </xf>
    <xf numFmtId="0" fontId="6" fillId="3" borderId="8" xfId="2" applyFont="1" applyFill="1" applyBorder="1" applyAlignment="1">
      <alignment horizontal="right"/>
    </xf>
    <xf numFmtId="0" fontId="6" fillId="0" borderId="9" xfId="2" applyFont="1" applyBorder="1" applyAlignment="1">
      <alignment horizontal="right"/>
    </xf>
    <xf numFmtId="0" fontId="6" fillId="0" borderId="11" xfId="2" applyFont="1" applyBorder="1" applyAlignment="1">
      <alignment horizontal="right"/>
    </xf>
    <xf numFmtId="0" fontId="53" fillId="0" borderId="0" xfId="2" applyFont="1" applyAlignment="1">
      <alignment horizontal="right"/>
    </xf>
    <xf numFmtId="49" fontId="49" fillId="0" borderId="11" xfId="2" applyNumberFormat="1" applyFont="1" applyBorder="1"/>
    <xf numFmtId="3" fontId="6" fillId="0" borderId="0" xfId="7" applyNumberFormat="1" applyFont="1" applyFill="1" applyBorder="1" applyAlignment="1" applyProtection="1"/>
    <xf numFmtId="38" fontId="24" fillId="3" borderId="8" xfId="1" applyFont="1" applyFill="1" applyBorder="1" applyAlignment="1"/>
    <xf numFmtId="176" fontId="6" fillId="0" borderId="0" xfId="1" applyNumberFormat="1" applyFont="1" applyFill="1" applyBorder="1" applyAlignment="1"/>
    <xf numFmtId="176" fontId="6" fillId="0" borderId="0" xfId="2" applyNumberFormat="1" applyFont="1"/>
    <xf numFmtId="176" fontId="6" fillId="0" borderId="9" xfId="2" applyNumberFormat="1" applyFont="1" applyBorder="1"/>
    <xf numFmtId="176" fontId="6" fillId="0" borderId="11" xfId="2" applyNumberFormat="1" applyFont="1" applyBorder="1"/>
    <xf numFmtId="0" fontId="49" fillId="0" borderId="0" xfId="3" applyFont="1"/>
    <xf numFmtId="3" fontId="6" fillId="0" borderId="0" xfId="7" applyNumberFormat="1" applyFont="1" applyFill="1" applyBorder="1" applyAlignment="1" applyProtection="1">
      <protection locked="0"/>
    </xf>
    <xf numFmtId="38" fontId="24" fillId="0" borderId="0" xfId="1" applyFont="1" applyFill="1" applyBorder="1" applyAlignment="1"/>
    <xf numFmtId="176" fontId="24" fillId="0" borderId="0" xfId="1" applyNumberFormat="1" applyFont="1" applyFill="1" applyBorder="1" applyAlignment="1"/>
    <xf numFmtId="176" fontId="24" fillId="0" borderId="9" xfId="1" applyNumberFormat="1" applyFont="1" applyFill="1" applyBorder="1" applyAlignment="1"/>
    <xf numFmtId="0" fontId="17" fillId="0" borderId="0" xfId="3" applyFont="1"/>
    <xf numFmtId="49" fontId="17" fillId="0" borderId="11" xfId="2" applyNumberFormat="1" applyFont="1" applyBorder="1" applyAlignment="1">
      <alignment horizontal="right"/>
    </xf>
    <xf numFmtId="3" fontId="46" fillId="0" borderId="0" xfId="0" applyNumberFormat="1" applyFont="1" applyAlignment="1"/>
    <xf numFmtId="3" fontId="6" fillId="10" borderId="0" xfId="7" applyNumberFormat="1" applyFont="1" applyFill="1" applyBorder="1" applyAlignment="1" applyProtection="1">
      <protection locked="0"/>
    </xf>
    <xf numFmtId="3" fontId="6" fillId="0" borderId="0" xfId="7" applyNumberFormat="1" applyFont="1" applyFill="1" applyBorder="1" applyAlignment="1"/>
    <xf numFmtId="38" fontId="6" fillId="0" borderId="0" xfId="2" applyNumberFormat="1" applyFont="1"/>
    <xf numFmtId="38" fontId="6" fillId="0" borderId="0" xfId="7" applyFont="1" applyFill="1" applyBorder="1" applyAlignment="1" applyProtection="1"/>
    <xf numFmtId="38" fontId="6" fillId="0" borderId="0" xfId="1" applyFont="1" applyFill="1" applyBorder="1" applyAlignment="1" applyProtection="1"/>
    <xf numFmtId="38" fontId="6" fillId="0" borderId="0" xfId="1" applyFont="1" applyFill="1" applyBorder="1" applyAlignment="1" applyProtection="1">
      <alignment vertical="center"/>
    </xf>
    <xf numFmtId="38" fontId="6" fillId="3" borderId="0" xfId="1" applyFont="1" applyFill="1" applyBorder="1" applyAlignment="1" applyProtection="1">
      <alignment vertical="center"/>
    </xf>
    <xf numFmtId="176" fontId="6" fillId="3" borderId="8" xfId="2" applyNumberFormat="1" applyFont="1" applyFill="1" applyBorder="1"/>
    <xf numFmtId="0" fontId="17" fillId="0" borderId="0" xfId="3" applyFont="1" applyAlignment="1">
      <alignment horizontal="right"/>
    </xf>
    <xf numFmtId="3" fontId="6" fillId="10" borderId="0" xfId="0" applyNumberFormat="1" applyFont="1" applyFill="1">
      <alignment vertical="center"/>
    </xf>
    <xf numFmtId="3" fontId="6" fillId="0" borderId="0" xfId="0" applyNumberFormat="1" applyFont="1">
      <alignment vertical="center"/>
    </xf>
    <xf numFmtId="3" fontId="6" fillId="0" borderId="0" xfId="0" applyNumberFormat="1" applyFont="1" applyAlignment="1"/>
    <xf numFmtId="3" fontId="6" fillId="4" borderId="0" xfId="7" applyNumberFormat="1" applyFont="1" applyFill="1" applyBorder="1" applyAlignment="1" applyProtection="1">
      <alignment horizontal="right"/>
      <protection locked="0"/>
    </xf>
    <xf numFmtId="190" fontId="6" fillId="0" borderId="0" xfId="2" applyNumberFormat="1" applyFont="1"/>
    <xf numFmtId="3" fontId="46" fillId="0" borderId="0" xfId="0" applyNumberFormat="1" applyFont="1" applyAlignment="1">
      <alignment horizontal="right"/>
    </xf>
    <xf numFmtId="3" fontId="6" fillId="10" borderId="0" xfId="7" applyNumberFormat="1" applyFont="1" applyFill="1" applyBorder="1" applyAlignment="1" applyProtection="1">
      <alignment horizontal="right"/>
      <protection locked="0"/>
    </xf>
    <xf numFmtId="3" fontId="6" fillId="0" borderId="0" xfId="7" applyNumberFormat="1" applyFont="1" applyFill="1" applyBorder="1" applyAlignment="1" applyProtection="1">
      <alignment horizontal="right"/>
      <protection locked="0"/>
    </xf>
    <xf numFmtId="0" fontId="49" fillId="0" borderId="11" xfId="0" applyFont="1" applyBorder="1" applyAlignment="1"/>
    <xf numFmtId="0" fontId="6" fillId="0" borderId="0" xfId="3" applyFont="1"/>
    <xf numFmtId="49" fontId="6" fillId="0" borderId="11" xfId="2" applyNumberFormat="1" applyFont="1" applyBorder="1"/>
    <xf numFmtId="3" fontId="6" fillId="10" borderId="0" xfId="7" applyNumberFormat="1" applyFont="1" applyFill="1" applyBorder="1" applyAlignment="1" applyProtection="1"/>
    <xf numFmtId="0" fontId="6" fillId="0" borderId="0" xfId="2" applyFont="1"/>
    <xf numFmtId="3" fontId="6" fillId="4" borderId="0" xfId="7" applyNumberFormat="1" applyFont="1" applyFill="1" applyBorder="1" applyAlignment="1" applyProtection="1"/>
    <xf numFmtId="49" fontId="17" fillId="0" borderId="11" xfId="2" applyNumberFormat="1" applyFont="1" applyBorder="1"/>
    <xf numFmtId="0" fontId="21" fillId="0" borderId="0" xfId="2" applyFont="1"/>
    <xf numFmtId="0" fontId="21" fillId="0" borderId="11" xfId="0" applyFont="1" applyBorder="1" applyAlignment="1"/>
    <xf numFmtId="0" fontId="21" fillId="0" borderId="11" xfId="0" applyFont="1" applyBorder="1" applyAlignment="1">
      <alignment horizontal="left"/>
    </xf>
    <xf numFmtId="0" fontId="17" fillId="0" borderId="11" xfId="2" applyFont="1" applyBorder="1"/>
    <xf numFmtId="3" fontId="6" fillId="0" borderId="0" xfId="2" applyNumberFormat="1" applyFont="1"/>
    <xf numFmtId="3" fontId="6" fillId="10" borderId="0" xfId="2" applyNumberFormat="1" applyFont="1" applyFill="1"/>
    <xf numFmtId="38" fontId="6" fillId="2" borderId="0" xfId="1" applyFont="1" applyFill="1" applyBorder="1" applyAlignment="1" applyProtection="1">
      <alignment vertical="center"/>
    </xf>
    <xf numFmtId="38" fontId="6" fillId="4" borderId="0" xfId="7" applyFont="1" applyFill="1" applyBorder="1" applyAlignment="1" applyProtection="1"/>
    <xf numFmtId="38" fontId="6" fillId="3" borderId="0" xfId="1" applyFont="1" applyFill="1" applyBorder="1" applyAlignment="1" applyProtection="1"/>
    <xf numFmtId="0" fontId="54" fillId="0" borderId="0" xfId="0" applyFont="1" applyAlignment="1">
      <alignment horizontal="center" vertical="center"/>
    </xf>
    <xf numFmtId="179" fontId="21" fillId="0" borderId="11" xfId="3" applyNumberFormat="1" applyFont="1" applyBorder="1" applyAlignment="1">
      <alignment horizontal="left"/>
    </xf>
    <xf numFmtId="176" fontId="24" fillId="3" borderId="8" xfId="1" applyNumberFormat="1" applyFont="1" applyFill="1" applyBorder="1" applyAlignment="1"/>
    <xf numFmtId="3" fontId="6" fillId="0" borderId="0" xfId="18" applyNumberFormat="1" applyFont="1" applyAlignment="1"/>
    <xf numFmtId="0" fontId="21" fillId="0" borderId="11" xfId="2" applyFont="1" applyBorder="1"/>
    <xf numFmtId="38" fontId="6" fillId="0" borderId="0" xfId="1" applyFont="1" applyFill="1" applyBorder="1" applyAlignment="1"/>
    <xf numFmtId="179" fontId="21" fillId="0" borderId="11" xfId="3" applyNumberFormat="1" applyFont="1" applyBorder="1"/>
    <xf numFmtId="0" fontId="17" fillId="0" borderId="6" xfId="3" applyFont="1" applyBorder="1"/>
    <xf numFmtId="49" fontId="17" fillId="0" borderId="7" xfId="2" applyNumberFormat="1" applyFont="1" applyBorder="1"/>
    <xf numFmtId="38" fontId="6" fillId="0" borderId="6" xfId="7" applyFont="1" applyFill="1" applyBorder="1" applyAlignment="1"/>
    <xf numFmtId="38" fontId="6" fillId="0" borderId="6" xfId="7" applyFont="1" applyFill="1" applyBorder="1" applyAlignment="1" applyProtection="1"/>
    <xf numFmtId="0" fontId="6" fillId="0" borderId="6" xfId="2" applyFont="1" applyBorder="1"/>
    <xf numFmtId="38" fontId="6" fillId="0" borderId="6" xfId="1" applyFont="1" applyFill="1" applyBorder="1" applyAlignment="1"/>
    <xf numFmtId="0" fontId="6" fillId="3" borderId="10" xfId="2" applyFont="1" applyFill="1" applyBorder="1"/>
    <xf numFmtId="176" fontId="6" fillId="0" borderId="6" xfId="2" applyNumberFormat="1" applyFont="1" applyBorder="1"/>
    <xf numFmtId="176" fontId="6" fillId="0" borderId="5" xfId="2" applyNumberFormat="1" applyFont="1" applyBorder="1"/>
    <xf numFmtId="176" fontId="6" fillId="0" borderId="7" xfId="2" applyNumberFormat="1" applyFont="1" applyBorder="1"/>
    <xf numFmtId="38" fontId="17" fillId="0" borderId="0" xfId="7" applyFont="1" applyFill="1" applyBorder="1" applyAlignment="1" applyProtection="1">
      <alignment horizontal="left"/>
    </xf>
    <xf numFmtId="37" fontId="17" fillId="0" borderId="0" xfId="0" applyNumberFormat="1" applyFont="1" applyAlignment="1"/>
    <xf numFmtId="176" fontId="17" fillId="0" borderId="0" xfId="2" applyNumberFormat="1" applyFont="1"/>
    <xf numFmtId="176" fontId="53" fillId="0" borderId="0" xfId="2" applyNumberFormat="1" applyFont="1"/>
    <xf numFmtId="0" fontId="17" fillId="0" borderId="0" xfId="0" applyFont="1" applyAlignment="1" applyProtection="1">
      <protection locked="0"/>
    </xf>
    <xf numFmtId="0" fontId="17" fillId="0" borderId="0" xfId="0" applyFont="1" applyAlignment="1"/>
    <xf numFmtId="38" fontId="0" fillId="0" borderId="0" xfId="1" applyFont="1" applyAlignment="1"/>
    <xf numFmtId="38" fontId="0" fillId="0" borderId="2" xfId="1" applyFont="1" applyBorder="1" applyAlignment="1"/>
    <xf numFmtId="38" fontId="0" fillId="0" borderId="0" xfId="1" applyFont="1" applyBorder="1" applyAlignment="1"/>
    <xf numFmtId="38" fontId="0" fillId="0" borderId="6" xfId="1" applyFont="1" applyBorder="1" applyAlignment="1"/>
    <xf numFmtId="0" fontId="0" fillId="0" borderId="0" xfId="0" applyAlignment="1">
      <alignment horizontal="right"/>
    </xf>
    <xf numFmtId="186" fontId="31" fillId="2" borderId="0" xfId="0" applyNumberFormat="1" applyFont="1" applyFill="1">
      <alignment vertical="center"/>
    </xf>
    <xf numFmtId="38" fontId="0" fillId="0" borderId="9" xfId="1" applyFont="1" applyBorder="1" applyAlignment="1">
      <alignment vertical="center"/>
    </xf>
    <xf numFmtId="38" fontId="0" fillId="0" borderId="0" xfId="1" applyFont="1" applyBorder="1" applyAlignment="1">
      <alignment vertical="center"/>
    </xf>
    <xf numFmtId="38" fontId="0" fillId="0" borderId="11" xfId="1" applyFont="1" applyBorder="1" applyAlignment="1">
      <alignment vertical="center"/>
    </xf>
    <xf numFmtId="38" fontId="0" fillId="0" borderId="12" xfId="1" applyFont="1" applyFill="1" applyBorder="1" applyAlignment="1">
      <alignment vertical="center"/>
    </xf>
    <xf numFmtId="38" fontId="0" fillId="0" borderId="27" xfId="1" applyFont="1" applyFill="1" applyBorder="1" applyAlignment="1">
      <alignment vertical="center"/>
    </xf>
    <xf numFmtId="38" fontId="0" fillId="0" borderId="19" xfId="1" applyFont="1" applyFill="1" applyBorder="1" applyAlignment="1">
      <alignment vertical="center"/>
    </xf>
    <xf numFmtId="186" fontId="31" fillId="2" borderId="5" xfId="0" applyNumberFormat="1" applyFont="1" applyFill="1" applyBorder="1">
      <alignment vertical="center"/>
    </xf>
    <xf numFmtId="186" fontId="31" fillId="2" borderId="6" xfId="0" applyNumberFormat="1" applyFont="1" applyFill="1" applyBorder="1">
      <alignment vertical="center"/>
    </xf>
    <xf numFmtId="186" fontId="31" fillId="2" borderId="9" xfId="0" applyNumberFormat="1" applyFont="1" applyFill="1" applyBorder="1">
      <alignment vertical="center"/>
    </xf>
    <xf numFmtId="0" fontId="31" fillId="0" borderId="30" xfId="0" applyFont="1" applyBorder="1">
      <alignment vertical="center"/>
    </xf>
    <xf numFmtId="0" fontId="0" fillId="0" borderId="27" xfId="0" applyBorder="1" applyAlignment="1">
      <alignment horizontal="center" vertical="center" wrapText="1"/>
    </xf>
    <xf numFmtId="0" fontId="0" fillId="0" borderId="19" xfId="0" applyBorder="1" applyAlignment="1">
      <alignment horizontal="center" vertical="center" wrapText="1"/>
    </xf>
    <xf numFmtId="0" fontId="0" fillId="2" borderId="7" xfId="0" applyFill="1" applyBorder="1" applyAlignment="1">
      <alignment horizontal="center" vertical="center"/>
    </xf>
    <xf numFmtId="38" fontId="0" fillId="3" borderId="9" xfId="0" applyNumberFormat="1" applyFill="1" applyBorder="1" applyAlignment="1">
      <alignment horizontal="right" vertical="center" wrapText="1"/>
    </xf>
    <xf numFmtId="176" fontId="0" fillId="4" borderId="12" xfId="1" applyNumberFormat="1" applyFont="1" applyFill="1" applyBorder="1">
      <alignment vertical="center"/>
    </xf>
    <xf numFmtId="176" fontId="0" fillId="4" borderId="9" xfId="1" applyNumberFormat="1" applyFont="1" applyFill="1" applyBorder="1">
      <alignment vertical="center"/>
    </xf>
    <xf numFmtId="176" fontId="0" fillId="2" borderId="1" xfId="1" applyNumberFormat="1" applyFont="1" applyFill="1" applyBorder="1">
      <alignment vertical="center"/>
    </xf>
    <xf numFmtId="177" fontId="0" fillId="2" borderId="8" xfId="1" applyNumberFormat="1" applyFont="1" applyFill="1" applyBorder="1">
      <alignment vertical="center"/>
    </xf>
    <xf numFmtId="177" fontId="0" fillId="2" borderId="10" xfId="1" applyNumberFormat="1" applyFont="1" applyFill="1" applyBorder="1">
      <alignment vertical="center"/>
    </xf>
    <xf numFmtId="0" fontId="0" fillId="3" borderId="4" xfId="0" applyFill="1" applyBorder="1">
      <alignment vertical="center"/>
    </xf>
    <xf numFmtId="0" fontId="0" fillId="3" borderId="10" xfId="0" applyFill="1" applyBorder="1" applyAlignment="1">
      <alignment vertical="center" wrapText="1"/>
    </xf>
    <xf numFmtId="176" fontId="0" fillId="3" borderId="9" xfId="1" applyNumberFormat="1" applyFont="1" applyFill="1" applyBorder="1">
      <alignment vertical="center"/>
    </xf>
    <xf numFmtId="177" fontId="0" fillId="2" borderId="4" xfId="1" applyNumberFormat="1" applyFont="1" applyFill="1" applyBorder="1">
      <alignment vertical="center"/>
    </xf>
    <xf numFmtId="0" fontId="0" fillId="10" borderId="27" xfId="0" applyFill="1" applyBorder="1" applyAlignment="1">
      <alignment horizontal="center"/>
    </xf>
    <xf numFmtId="38" fontId="0" fillId="3" borderId="0" xfId="1" applyFont="1" applyFill="1" applyAlignment="1"/>
    <xf numFmtId="38" fontId="0" fillId="10" borderId="0" xfId="1" applyFont="1" applyFill="1" applyAlignment="1"/>
    <xf numFmtId="176" fontId="0" fillId="2" borderId="2" xfId="1" applyNumberFormat="1" applyFont="1" applyFill="1" applyBorder="1">
      <alignment vertical="center"/>
    </xf>
    <xf numFmtId="176" fontId="0" fillId="2" borderId="3" xfId="1" applyNumberFormat="1" applyFont="1" applyFill="1" applyBorder="1">
      <alignment vertical="center"/>
    </xf>
    <xf numFmtId="176" fontId="0" fillId="2" borderId="0" xfId="1" applyNumberFormat="1" applyFont="1" applyFill="1" applyBorder="1">
      <alignment vertical="center"/>
    </xf>
    <xf numFmtId="176" fontId="0" fillId="2" borderId="11" xfId="1" applyNumberFormat="1" applyFont="1" applyFill="1" applyBorder="1">
      <alignment vertical="center"/>
    </xf>
    <xf numFmtId="176" fontId="0" fillId="2" borderId="6" xfId="1" applyNumberFormat="1" applyFont="1" applyFill="1" applyBorder="1">
      <alignment vertical="center"/>
    </xf>
    <xf numFmtId="176" fontId="0" fillId="2" borderId="7" xfId="1" applyNumberFormat="1" applyFont="1" applyFill="1" applyBorder="1">
      <alignment vertical="center"/>
    </xf>
    <xf numFmtId="176" fontId="0" fillId="3" borderId="11" xfId="1" applyNumberFormat="1" applyFont="1" applyFill="1" applyBorder="1">
      <alignment vertical="center"/>
    </xf>
    <xf numFmtId="176" fontId="0" fillId="3" borderId="3" xfId="1" applyNumberFormat="1" applyFont="1" applyFill="1" applyBorder="1">
      <alignment vertical="center"/>
    </xf>
    <xf numFmtId="176" fontId="0" fillId="3" borderId="5" xfId="1" applyNumberFormat="1" applyFont="1" applyFill="1" applyBorder="1">
      <alignment vertical="center"/>
    </xf>
    <xf numFmtId="176" fontId="0" fillId="3" borderId="7" xfId="1" applyNumberFormat="1" applyFont="1" applyFill="1" applyBorder="1">
      <alignment vertical="center"/>
    </xf>
    <xf numFmtId="176" fontId="0" fillId="4" borderId="6" xfId="1" applyNumberFormat="1" applyFont="1" applyFill="1" applyBorder="1">
      <alignment vertical="center"/>
    </xf>
    <xf numFmtId="176" fontId="0" fillId="4" borderId="7" xfId="1" applyNumberFormat="1" applyFont="1" applyFill="1" applyBorder="1">
      <alignment vertical="center"/>
    </xf>
    <xf numFmtId="38" fontId="0" fillId="8" borderId="0" xfId="1" applyFont="1" applyFill="1">
      <alignment vertical="center"/>
    </xf>
    <xf numFmtId="38" fontId="0" fillId="10" borderId="12" xfId="1" applyFont="1" applyFill="1" applyBorder="1" applyAlignment="1">
      <alignment horizontal="right" vertical="center"/>
    </xf>
    <xf numFmtId="176" fontId="0" fillId="3" borderId="13" xfId="1" applyNumberFormat="1" applyFont="1" applyFill="1" applyBorder="1">
      <alignment vertical="center"/>
    </xf>
    <xf numFmtId="176" fontId="0" fillId="0" borderId="0" xfId="0" applyNumberFormat="1">
      <alignment vertical="center"/>
    </xf>
    <xf numFmtId="176" fontId="0" fillId="3" borderId="8" xfId="1" applyNumberFormat="1" applyFont="1" applyFill="1" applyBorder="1">
      <alignment vertical="center"/>
    </xf>
    <xf numFmtId="176" fontId="0" fillId="3" borderId="10" xfId="1" applyNumberFormat="1" applyFont="1" applyFill="1" applyBorder="1">
      <alignment vertical="center"/>
    </xf>
    <xf numFmtId="38" fontId="0" fillId="10" borderId="13" xfId="0" applyNumberFormat="1" applyFill="1" applyBorder="1">
      <alignment vertical="center"/>
    </xf>
    <xf numFmtId="176" fontId="0" fillId="3" borderId="19" xfId="1" applyNumberFormat="1" applyFont="1" applyFill="1" applyBorder="1">
      <alignment vertical="center"/>
    </xf>
    <xf numFmtId="176" fontId="0" fillId="3" borderId="11" xfId="0" applyNumberFormat="1" applyFill="1" applyBorder="1">
      <alignment vertical="center"/>
    </xf>
    <xf numFmtId="176" fontId="0" fillId="3" borderId="3" xfId="0" applyNumberFormat="1" applyFill="1" applyBorder="1">
      <alignment vertical="center"/>
    </xf>
    <xf numFmtId="38" fontId="0" fillId="10" borderId="1" xfId="1" applyFont="1" applyFill="1" applyBorder="1" applyAlignment="1">
      <alignment horizontal="center" vertical="center"/>
    </xf>
    <xf numFmtId="0" fontId="0" fillId="10" borderId="27" xfId="0" applyFill="1" applyBorder="1" applyAlignment="1">
      <alignment horizontal="center" vertical="center" wrapText="1"/>
    </xf>
    <xf numFmtId="0" fontId="0" fillId="10" borderId="19" xfId="0" applyFill="1" applyBorder="1" applyAlignment="1">
      <alignment horizontal="center" vertical="center"/>
    </xf>
    <xf numFmtId="38" fontId="0" fillId="10" borderId="5" xfId="1" applyFont="1" applyFill="1" applyBorder="1" applyAlignment="1">
      <alignment horizontal="center" vertical="center"/>
    </xf>
    <xf numFmtId="38" fontId="0" fillId="10" borderId="9" xfId="0" applyNumberFormat="1" applyFill="1" applyBorder="1">
      <alignment vertical="center"/>
    </xf>
    <xf numFmtId="38" fontId="0" fillId="10" borderId="11" xfId="0" applyNumberFormat="1" applyFill="1" applyBorder="1">
      <alignment vertical="center"/>
    </xf>
    <xf numFmtId="38" fontId="0" fillId="10" borderId="12" xfId="0" applyNumberFormat="1" applyFill="1" applyBorder="1">
      <alignment vertical="center"/>
    </xf>
    <xf numFmtId="38" fontId="0" fillId="10" borderId="19" xfId="0" applyNumberFormat="1" applyFill="1" applyBorder="1">
      <alignment vertical="center"/>
    </xf>
    <xf numFmtId="38" fontId="0" fillId="10" borderId="3" xfId="1" applyFont="1" applyFill="1" applyBorder="1">
      <alignment vertical="center"/>
    </xf>
    <xf numFmtId="0" fontId="0" fillId="2" borderId="19" xfId="0" applyFill="1" applyBorder="1" applyAlignment="1">
      <alignment horizontal="center" vertical="center" wrapText="1"/>
    </xf>
    <xf numFmtId="186" fontId="31" fillId="10" borderId="9" xfId="0" applyNumberFormat="1" applyFont="1" applyFill="1" applyBorder="1">
      <alignment vertical="center"/>
    </xf>
    <xf numFmtId="0" fontId="0" fillId="2" borderId="6" xfId="0" applyFill="1" applyBorder="1" applyAlignment="1">
      <alignment horizontal="center" vertical="center"/>
    </xf>
    <xf numFmtId="0" fontId="0" fillId="10" borderId="6" xfId="0" applyFill="1" applyBorder="1" applyAlignment="1">
      <alignment horizontal="center" vertical="center"/>
    </xf>
    <xf numFmtId="176" fontId="0" fillId="2" borderId="0" xfId="0" applyNumberFormat="1" applyFill="1">
      <alignment vertical="center"/>
    </xf>
    <xf numFmtId="38" fontId="0" fillId="0" borderId="10" xfId="1" applyFont="1" applyBorder="1">
      <alignment vertical="center"/>
    </xf>
    <xf numFmtId="186" fontId="31" fillId="4" borderId="9" xfId="0" applyNumberFormat="1" applyFont="1" applyFill="1" applyBorder="1">
      <alignment vertical="center"/>
    </xf>
    <xf numFmtId="186" fontId="31" fillId="3" borderId="5" xfId="0" applyNumberFormat="1" applyFont="1" applyFill="1" applyBorder="1">
      <alignment vertical="center"/>
    </xf>
    <xf numFmtId="0" fontId="0" fillId="3" borderId="6" xfId="0" applyFill="1" applyBorder="1" applyAlignment="1">
      <alignment horizontal="center" vertical="center"/>
    </xf>
    <xf numFmtId="49" fontId="37" fillId="0" borderId="0" xfId="0" applyNumberFormat="1" applyFont="1" applyAlignment="1">
      <alignment horizontal="left" vertical="top"/>
    </xf>
    <xf numFmtId="49" fontId="37" fillId="15" borderId="13" xfId="0" applyNumberFormat="1" applyFont="1" applyFill="1" applyBorder="1" applyAlignment="1">
      <alignment horizontal="left" vertical="top" wrapText="1"/>
    </xf>
    <xf numFmtId="49" fontId="37" fillId="3" borderId="13" xfId="0" applyNumberFormat="1" applyFont="1" applyFill="1" applyBorder="1" applyAlignment="1">
      <alignment horizontal="left" vertical="top" wrapText="1"/>
    </xf>
    <xf numFmtId="49" fontId="37" fillId="3" borderId="0" xfId="0" applyNumberFormat="1" applyFont="1" applyFill="1" applyAlignment="1">
      <alignment horizontal="left" vertical="top" wrapText="1"/>
    </xf>
    <xf numFmtId="187" fontId="37" fillId="15" borderId="13" xfId="0" applyNumberFormat="1" applyFont="1" applyFill="1" applyBorder="1" applyAlignment="1">
      <alignment horizontal="left" vertical="top" wrapText="1"/>
    </xf>
    <xf numFmtId="49" fontId="37" fillId="15" borderId="13" xfId="0" applyNumberFormat="1" applyFont="1" applyFill="1" applyBorder="1" applyAlignment="1">
      <alignment horizontal="left" vertical="top"/>
    </xf>
    <xf numFmtId="49" fontId="37" fillId="15" borderId="8" xfId="0" applyNumberFormat="1" applyFont="1" applyFill="1" applyBorder="1" applyAlignment="1">
      <alignment horizontal="left" vertical="top"/>
    </xf>
    <xf numFmtId="37" fontId="55" fillId="0" borderId="0" xfId="0" quotePrefix="1" applyNumberFormat="1" applyFont="1" applyAlignment="1">
      <alignment horizontal="right" vertical="top"/>
    </xf>
    <xf numFmtId="180" fontId="55" fillId="0" borderId="0" xfId="1" quotePrefix="1" applyNumberFormat="1" applyFont="1" applyAlignment="1">
      <alignment horizontal="right" vertical="top"/>
    </xf>
    <xf numFmtId="176" fontId="55" fillId="0" borderId="0" xfId="0" applyNumberFormat="1" applyFont="1" applyAlignment="1">
      <alignment horizontal="right" vertical="top"/>
    </xf>
    <xf numFmtId="0" fontId="37" fillId="0" borderId="0" xfId="0" applyFont="1" applyAlignment="1">
      <alignment horizontal="left" vertical="top"/>
    </xf>
    <xf numFmtId="0" fontId="0" fillId="0" borderId="1" xfId="0" applyBorder="1" applyAlignment="1"/>
    <xf numFmtId="0" fontId="0" fillId="0" borderId="9" xfId="0" applyBorder="1" applyAlignment="1"/>
    <xf numFmtId="0" fontId="53" fillId="2" borderId="1" xfId="0" applyFont="1" applyFill="1" applyBorder="1" applyAlignment="1">
      <alignment horizontal="center" vertical="center"/>
    </xf>
    <xf numFmtId="0" fontId="0" fillId="0" borderId="5" xfId="0" applyBorder="1" applyAlignment="1"/>
    <xf numFmtId="38" fontId="0" fillId="10" borderId="6" xfId="1" applyFont="1" applyFill="1" applyBorder="1" applyAlignment="1"/>
    <xf numFmtId="38" fontId="0" fillId="10" borderId="0" xfId="1" applyFont="1" applyFill="1" applyBorder="1" applyAlignment="1">
      <alignment vertical="center"/>
    </xf>
    <xf numFmtId="38" fontId="0" fillId="10" borderId="9" xfId="1" applyFont="1" applyFill="1" applyBorder="1" applyAlignment="1">
      <alignment vertical="center"/>
    </xf>
    <xf numFmtId="38" fontId="0" fillId="10" borderId="11" xfId="1" applyFont="1" applyFill="1" applyBorder="1" applyAlignment="1">
      <alignment vertical="center"/>
    </xf>
    <xf numFmtId="38" fontId="0" fillId="10" borderId="5" xfId="1" applyFont="1" applyFill="1" applyBorder="1" applyAlignment="1">
      <alignment vertical="center"/>
    </xf>
    <xf numFmtId="38" fontId="0" fillId="10" borderId="6" xfId="1" applyFont="1" applyFill="1" applyBorder="1" applyAlignment="1">
      <alignment vertical="center"/>
    </xf>
    <xf numFmtId="38" fontId="0" fillId="10" borderId="7" xfId="1" applyFont="1" applyFill="1" applyBorder="1" applyAlignment="1">
      <alignment vertical="center"/>
    </xf>
    <xf numFmtId="0" fontId="0" fillId="0" borderId="12" xfId="0" applyBorder="1" applyAlignment="1"/>
    <xf numFmtId="0" fontId="17" fillId="2" borderId="5" xfId="0" applyFont="1" applyFill="1" applyBorder="1">
      <alignment vertical="center"/>
    </xf>
    <xf numFmtId="49" fontId="50" fillId="0" borderId="0" xfId="21" applyNumberFormat="1" applyFont="1" applyAlignment="1">
      <alignment horizontal="left"/>
    </xf>
    <xf numFmtId="0" fontId="50" fillId="0" borderId="0" xfId="0" applyFont="1">
      <alignment vertical="center"/>
    </xf>
    <xf numFmtId="191" fontId="50" fillId="0" borderId="0" xfId="0" applyNumberFormat="1" applyFont="1" applyAlignment="1">
      <alignment horizontal="left" vertical="center"/>
    </xf>
    <xf numFmtId="0" fontId="58" fillId="0" borderId="0" xfId="15" applyFont="1" applyAlignment="1" applyProtection="1">
      <alignment vertical="center"/>
    </xf>
    <xf numFmtId="192" fontId="59" fillId="0" borderId="6" xfId="21" applyNumberFormat="1" applyFont="1" applyBorder="1" applyAlignment="1">
      <alignment vertical="center"/>
    </xf>
    <xf numFmtId="0" fontId="59" fillId="0" borderId="6" xfId="21" applyFont="1" applyBorder="1" applyAlignment="1">
      <alignment vertical="center"/>
    </xf>
    <xf numFmtId="0" fontId="59" fillId="0" borderId="0" xfId="21" applyFont="1" applyAlignment="1">
      <alignment vertical="center"/>
    </xf>
    <xf numFmtId="0" fontId="59" fillId="0" borderId="0" xfId="0" applyFont="1">
      <alignment vertical="center"/>
    </xf>
    <xf numFmtId="0" fontId="50" fillId="0" borderId="12" xfId="0" applyFont="1" applyBorder="1" applyAlignment="1">
      <alignment horizontal="left" vertical="center" indent="24"/>
    </xf>
    <xf numFmtId="0" fontId="50" fillId="0" borderId="37" xfId="0" applyFont="1" applyBorder="1">
      <alignment vertical="center"/>
    </xf>
    <xf numFmtId="0" fontId="50" fillId="0" borderId="38" xfId="0" applyFont="1" applyBorder="1">
      <alignment vertical="center"/>
    </xf>
    <xf numFmtId="0" fontId="50" fillId="0" borderId="39" xfId="0" applyFont="1" applyBorder="1" applyAlignment="1">
      <alignment horizontal="left" vertical="center" indent="17"/>
    </xf>
    <xf numFmtId="0" fontId="50" fillId="0" borderId="40" xfId="0" applyFont="1" applyBorder="1">
      <alignment vertical="center"/>
    </xf>
    <xf numFmtId="0" fontId="50" fillId="0" borderId="19" xfId="0" applyFont="1" applyBorder="1">
      <alignment vertical="center"/>
    </xf>
    <xf numFmtId="0" fontId="50" fillId="0" borderId="4" xfId="0" applyFont="1" applyBorder="1" applyAlignment="1">
      <alignment horizontal="center" vertical="center"/>
    </xf>
    <xf numFmtId="0" fontId="50" fillId="0" borderId="19" xfId="0" applyFont="1" applyBorder="1" applyAlignment="1">
      <alignment horizontal="center" vertical="center"/>
    </xf>
    <xf numFmtId="0" fontId="50" fillId="0" borderId="4" xfId="0" applyFont="1" applyBorder="1" applyAlignment="1">
      <alignment horizontal="center" vertical="center" wrapText="1"/>
    </xf>
    <xf numFmtId="0" fontId="50" fillId="0" borderId="8" xfId="0" applyFont="1" applyBorder="1" applyAlignment="1">
      <alignment horizontal="center" vertical="center"/>
    </xf>
    <xf numFmtId="0" fontId="50" fillId="3" borderId="8" xfId="0" applyFont="1" applyFill="1" applyBorder="1" applyAlignment="1">
      <alignment horizontal="center" vertical="center"/>
    </xf>
    <xf numFmtId="0" fontId="50" fillId="0" borderId="8" xfId="0" applyFont="1" applyBorder="1">
      <alignment vertical="center"/>
    </xf>
    <xf numFmtId="0" fontId="50" fillId="0" borderId="10" xfId="21" applyFont="1" applyBorder="1" applyAlignment="1">
      <alignment horizontal="center" vertical="center" wrapText="1"/>
    </xf>
    <xf numFmtId="192" fontId="50" fillId="0" borderId="10" xfId="21" applyNumberFormat="1" applyFont="1" applyBorder="1" applyAlignment="1">
      <alignment horizontal="center" vertical="center" wrapText="1"/>
    </xf>
    <xf numFmtId="38" fontId="17" fillId="0" borderId="10" xfId="1" applyFont="1" applyFill="1" applyBorder="1" applyAlignment="1">
      <alignment horizontal="center" vertical="center"/>
    </xf>
    <xf numFmtId="0" fontId="50" fillId="0" borderId="10" xfId="0" applyFont="1" applyBorder="1">
      <alignment vertical="center"/>
    </xf>
    <xf numFmtId="49" fontId="50" fillId="0" borderId="36" xfId="0" applyNumberFormat="1" applyFont="1" applyBorder="1" applyAlignment="1">
      <alignment horizontal="left" vertical="center"/>
    </xf>
    <xf numFmtId="49" fontId="50" fillId="0" borderId="41" xfId="0" applyNumberFormat="1" applyFont="1" applyBorder="1">
      <alignment vertical="center"/>
    </xf>
    <xf numFmtId="49" fontId="50" fillId="0" borderId="42" xfId="0" applyNumberFormat="1" applyFont="1" applyBorder="1" applyAlignment="1">
      <alignment horizontal="left" vertical="center"/>
    </xf>
    <xf numFmtId="38" fontId="50" fillId="0" borderId="0" xfId="1" applyFont="1">
      <alignment vertical="center"/>
    </xf>
    <xf numFmtId="193" fontId="50" fillId="0" borderId="0" xfId="0" applyNumberFormat="1" applyFont="1">
      <alignment vertical="center"/>
    </xf>
    <xf numFmtId="38" fontId="50" fillId="0" borderId="0" xfId="1" applyFont="1" applyAlignment="1">
      <alignment horizontal="right" vertical="center"/>
    </xf>
    <xf numFmtId="49" fontId="50" fillId="0" borderId="0" xfId="0" applyNumberFormat="1" applyFont="1">
      <alignment vertical="center"/>
    </xf>
    <xf numFmtId="38" fontId="50" fillId="3" borderId="0" xfId="1" applyFont="1" applyFill="1">
      <alignment vertical="center"/>
    </xf>
    <xf numFmtId="38" fontId="50" fillId="3" borderId="0" xfId="1" applyFont="1" applyFill="1" applyAlignment="1">
      <alignment horizontal="right" vertical="center"/>
    </xf>
    <xf numFmtId="38" fontId="0" fillId="0" borderId="27" xfId="1" applyFont="1" applyBorder="1" applyAlignment="1"/>
    <xf numFmtId="0" fontId="38" fillId="0" borderId="0" xfId="15">
      <alignment vertical="center"/>
    </xf>
    <xf numFmtId="49" fontId="37" fillId="3" borderId="0" xfId="0" applyNumberFormat="1" applyFont="1" applyFill="1" applyAlignment="1">
      <alignment horizontal="left" vertical="top"/>
    </xf>
    <xf numFmtId="49" fontId="60" fillId="0" borderId="0" xfId="0" applyNumberFormat="1" applyFont="1" applyAlignment="1">
      <alignment horizontal="left" vertical="top"/>
    </xf>
    <xf numFmtId="49" fontId="60" fillId="15" borderId="13" xfId="0" applyNumberFormat="1" applyFont="1" applyFill="1" applyBorder="1" applyAlignment="1">
      <alignment horizontal="left" vertical="top" wrapText="1"/>
    </xf>
    <xf numFmtId="187" fontId="60" fillId="15" borderId="13" xfId="0" applyNumberFormat="1" applyFont="1" applyFill="1" applyBorder="1" applyAlignment="1">
      <alignment horizontal="left" vertical="top" wrapText="1"/>
    </xf>
    <xf numFmtId="49" fontId="60" fillId="15" borderId="13" xfId="0" applyNumberFormat="1" applyFont="1" applyFill="1" applyBorder="1" applyAlignment="1">
      <alignment horizontal="left" vertical="top"/>
    </xf>
    <xf numFmtId="49" fontId="60" fillId="15" borderId="8" xfId="0" applyNumberFormat="1" applyFont="1" applyFill="1" applyBorder="1" applyAlignment="1">
      <alignment horizontal="left" vertical="top"/>
    </xf>
    <xf numFmtId="37" fontId="60" fillId="0" borderId="0" xfId="0" quotePrefix="1" applyNumberFormat="1" applyFont="1" applyAlignment="1">
      <alignment horizontal="right" vertical="top"/>
    </xf>
    <xf numFmtId="180" fontId="60" fillId="0" borderId="0" xfId="1" quotePrefix="1" applyNumberFormat="1" applyFont="1" applyAlignment="1">
      <alignment horizontal="right" vertical="top"/>
    </xf>
    <xf numFmtId="0" fontId="60" fillId="0" borderId="0" xfId="0" applyFont="1" applyAlignment="1">
      <alignment horizontal="left" vertical="top"/>
    </xf>
    <xf numFmtId="49" fontId="60" fillId="3" borderId="13" xfId="0" applyNumberFormat="1" applyFont="1" applyFill="1" applyBorder="1" applyAlignment="1">
      <alignment horizontal="left" vertical="top" wrapText="1"/>
    </xf>
    <xf numFmtId="49" fontId="60" fillId="3" borderId="0" xfId="0" applyNumberFormat="1" applyFont="1" applyFill="1" applyAlignment="1">
      <alignment horizontal="left" vertical="top"/>
    </xf>
    <xf numFmtId="0" fontId="50" fillId="3" borderId="0" xfId="0" applyFont="1" applyFill="1">
      <alignment vertical="center"/>
    </xf>
    <xf numFmtId="193" fontId="50" fillId="3" borderId="0" xfId="0" applyNumberFormat="1" applyFont="1" applyFill="1">
      <alignment vertical="center"/>
    </xf>
    <xf numFmtId="38" fontId="0" fillId="0" borderId="6" xfId="0" applyNumberFormat="1" applyBorder="1">
      <alignment vertical="center"/>
    </xf>
    <xf numFmtId="176" fontId="0" fillId="0" borderId="27" xfId="0" applyNumberFormat="1" applyBorder="1">
      <alignment vertical="center"/>
    </xf>
    <xf numFmtId="176" fontId="0" fillId="0" borderId="2" xfId="0" applyNumberFormat="1" applyBorder="1">
      <alignment vertical="center"/>
    </xf>
    <xf numFmtId="176" fontId="0" fillId="0" borderId="6" xfId="0" applyNumberFormat="1" applyBorder="1">
      <alignment vertical="center"/>
    </xf>
    <xf numFmtId="0" fontId="18" fillId="0" borderId="6" xfId="0" applyFont="1" applyBorder="1" applyAlignment="1"/>
    <xf numFmtId="0" fontId="0" fillId="10" borderId="8" xfId="0" applyFill="1" applyBorder="1" applyAlignment="1">
      <alignment horizontal="center" vertical="center" wrapText="1"/>
    </xf>
    <xf numFmtId="177" fontId="0" fillId="10" borderId="8" xfId="1" applyNumberFormat="1" applyFont="1" applyFill="1" applyBorder="1">
      <alignment vertical="center"/>
    </xf>
    <xf numFmtId="176" fontId="0" fillId="4" borderId="10" xfId="1" applyNumberFormat="1" applyFont="1" applyFill="1" applyBorder="1">
      <alignment vertical="center"/>
    </xf>
    <xf numFmtId="38" fontId="0" fillId="10" borderId="27" xfId="1" applyFont="1" applyFill="1" applyBorder="1" applyAlignment="1">
      <alignment horizontal="right" vertical="center"/>
    </xf>
    <xf numFmtId="38" fontId="0" fillId="10" borderId="13" xfId="1" applyFont="1" applyFill="1" applyBorder="1" applyAlignment="1">
      <alignment horizontal="right" vertical="center"/>
    </xf>
    <xf numFmtId="0" fontId="6" fillId="2" borderId="8" xfId="0" applyFont="1" applyFill="1" applyBorder="1" applyAlignment="1">
      <alignment horizontal="center" vertical="center"/>
    </xf>
    <xf numFmtId="180" fontId="0" fillId="3" borderId="13" xfId="1" applyNumberFormat="1" applyFont="1" applyFill="1" applyBorder="1">
      <alignment vertical="center"/>
    </xf>
    <xf numFmtId="180" fontId="0" fillId="3" borderId="4" xfId="1" applyNumberFormat="1" applyFont="1" applyFill="1" applyBorder="1">
      <alignment vertical="center"/>
    </xf>
    <xf numFmtId="180" fontId="0" fillId="3" borderId="8" xfId="1" applyNumberFormat="1" applyFont="1" applyFill="1" applyBorder="1">
      <alignment vertical="center"/>
    </xf>
    <xf numFmtId="180" fontId="0" fillId="3" borderId="10" xfId="1" applyNumberFormat="1" applyFont="1" applyFill="1" applyBorder="1">
      <alignment vertical="center"/>
    </xf>
    <xf numFmtId="179" fontId="8" fillId="2" borderId="9" xfId="3" applyNumberFormat="1" applyFont="1" applyFill="1" applyBorder="1"/>
    <xf numFmtId="0" fontId="8" fillId="2" borderId="1" xfId="2" applyFont="1" applyFill="1" applyBorder="1"/>
    <xf numFmtId="179" fontId="8" fillId="2" borderId="9" xfId="3" applyNumberFormat="1" applyFont="1" applyFill="1" applyBorder="1" applyAlignment="1">
      <alignment horizontal="left"/>
    </xf>
    <xf numFmtId="180" fontId="0" fillId="3" borderId="1" xfId="1" applyNumberFormat="1" applyFont="1" applyFill="1" applyBorder="1">
      <alignment vertical="center"/>
    </xf>
    <xf numFmtId="49" fontId="8" fillId="2" borderId="0" xfId="2" applyNumberFormat="1" applyFont="1" applyFill="1"/>
    <xf numFmtId="0" fontId="0" fillId="10" borderId="0" xfId="0" applyFill="1">
      <alignment vertical="center"/>
    </xf>
    <xf numFmtId="49" fontId="9" fillId="2" borderId="27" xfId="2" applyNumberFormat="1" applyFont="1" applyFill="1" applyBorder="1" applyAlignment="1">
      <alignment horizontal="right"/>
    </xf>
    <xf numFmtId="0" fontId="0" fillId="10" borderId="27" xfId="0" applyFill="1" applyBorder="1">
      <alignment vertical="center"/>
    </xf>
    <xf numFmtId="49" fontId="8" fillId="2" borderId="0" xfId="2" applyNumberFormat="1" applyFont="1" applyFill="1" applyAlignment="1">
      <alignment horizontal="left"/>
    </xf>
    <xf numFmtId="56" fontId="0" fillId="0" borderId="27" xfId="0" quotePrefix="1" applyNumberFormat="1" applyBorder="1" applyAlignment="1">
      <alignment horizontal="center" vertical="center"/>
    </xf>
    <xf numFmtId="0" fontId="0" fillId="10" borderId="27" xfId="0" applyFill="1" applyBorder="1" applyAlignment="1">
      <alignment horizontal="center" vertical="center"/>
    </xf>
    <xf numFmtId="38" fontId="0" fillId="3" borderId="0" xfId="1" applyFont="1" applyFill="1" applyBorder="1" applyAlignment="1">
      <alignment horizontal="right" vertical="center"/>
    </xf>
    <xf numFmtId="38" fontId="0" fillId="3" borderId="6" xfId="1" applyFont="1" applyFill="1" applyBorder="1" applyAlignment="1">
      <alignment horizontal="right" vertical="center"/>
    </xf>
    <xf numFmtId="38" fontId="0" fillId="3" borderId="27" xfId="1" applyFont="1" applyFill="1" applyBorder="1" applyAlignment="1">
      <alignment horizontal="right" vertical="center"/>
    </xf>
    <xf numFmtId="0" fontId="0" fillId="10" borderId="2" xfId="0" applyFill="1" applyBorder="1">
      <alignment vertical="center"/>
    </xf>
    <xf numFmtId="0" fontId="13" fillId="0" borderId="0" xfId="0" quotePrefix="1" applyFont="1" applyAlignment="1">
      <alignment horizontal="left"/>
    </xf>
    <xf numFmtId="0" fontId="56" fillId="0" borderId="0" xfId="0" quotePrefix="1" applyFont="1" applyAlignment="1">
      <alignment horizontal="left"/>
    </xf>
    <xf numFmtId="0" fontId="56" fillId="0" borderId="0" xfId="0" applyFont="1" applyAlignment="1"/>
    <xf numFmtId="0" fontId="53" fillId="0" borderId="0" xfId="0" applyFont="1" applyAlignment="1"/>
    <xf numFmtId="0" fontId="53" fillId="0" borderId="0" xfId="0" quotePrefix="1" applyFont="1" applyAlignment="1">
      <alignment horizontal="right"/>
    </xf>
    <xf numFmtId="0" fontId="53" fillId="0" borderId="3" xfId="0" applyFont="1" applyBorder="1" applyAlignment="1">
      <alignment horizontal="center" vertical="center"/>
    </xf>
    <xf numFmtId="0" fontId="53" fillId="0" borderId="11" xfId="0" applyFont="1" applyBorder="1" applyAlignment="1">
      <alignment horizontal="center" vertical="center"/>
    </xf>
    <xf numFmtId="0" fontId="53" fillId="0" borderId="11" xfId="0" applyFont="1" applyBorder="1" applyAlignment="1">
      <alignment horizontal="center" vertical="center" shrinkToFit="1"/>
    </xf>
    <xf numFmtId="0" fontId="53" fillId="3" borderId="2" xfId="0" applyFont="1" applyFill="1" applyBorder="1" applyAlignment="1"/>
    <xf numFmtId="0" fontId="53" fillId="3" borderId="2" xfId="0" applyFont="1" applyFill="1" applyBorder="1" applyAlignment="1">
      <alignment horizontal="center"/>
    </xf>
    <xf numFmtId="3" fontId="53" fillId="3" borderId="2" xfId="0" applyNumberFormat="1" applyFont="1" applyFill="1" applyBorder="1" applyAlignment="1">
      <alignment horizontal="right"/>
    </xf>
    <xf numFmtId="4" fontId="53" fillId="3" borderId="2" xfId="0" applyNumberFormat="1" applyFont="1" applyFill="1" applyBorder="1" applyAlignment="1">
      <alignment horizontal="right"/>
    </xf>
    <xf numFmtId="189" fontId="53" fillId="3" borderId="2" xfId="0" applyNumberFormat="1" applyFont="1" applyFill="1" applyBorder="1" applyAlignment="1">
      <alignment horizontal="right"/>
    </xf>
    <xf numFmtId="176" fontId="53" fillId="3" borderId="2" xfId="0" applyNumberFormat="1" applyFont="1" applyFill="1" applyBorder="1" applyAlignment="1">
      <alignment horizontal="right"/>
    </xf>
    <xf numFmtId="0" fontId="53" fillId="0" borderId="0" xfId="0" applyFont="1" applyAlignment="1">
      <alignment horizontal="center"/>
    </xf>
    <xf numFmtId="3" fontId="53" fillId="0" borderId="0" xfId="0" applyNumberFormat="1" applyFont="1" applyAlignment="1">
      <alignment horizontal="right"/>
    </xf>
    <xf numFmtId="4" fontId="53" fillId="3" borderId="0" xfId="0" applyNumberFormat="1" applyFont="1" applyFill="1" applyAlignment="1">
      <alignment horizontal="right"/>
    </xf>
    <xf numFmtId="189" fontId="53" fillId="0" borderId="0" xfId="0" applyNumberFormat="1" applyFont="1" applyAlignment="1">
      <alignment horizontal="right"/>
    </xf>
    <xf numFmtId="176" fontId="53" fillId="0" borderId="0" xfId="0" applyNumberFormat="1" applyFont="1" applyAlignment="1">
      <alignment horizontal="right"/>
    </xf>
    <xf numFmtId="0" fontId="53" fillId="0" borderId="0" xfId="0" applyFont="1" applyAlignment="1">
      <alignment horizontal="left"/>
    </xf>
    <xf numFmtId="0" fontId="53" fillId="3" borderId="0" xfId="0" applyFont="1" applyFill="1" applyAlignment="1"/>
    <xf numFmtId="0" fontId="53" fillId="3" borderId="0" xfId="0" applyFont="1" applyFill="1" applyAlignment="1">
      <alignment horizontal="center"/>
    </xf>
    <xf numFmtId="3" fontId="53" fillId="3" borderId="0" xfId="0" applyNumberFormat="1" applyFont="1" applyFill="1" applyAlignment="1">
      <alignment horizontal="right"/>
    </xf>
    <xf numFmtId="189" fontId="53" fillId="3" borderId="0" xfId="0" applyNumberFormat="1" applyFont="1" applyFill="1" applyAlignment="1">
      <alignment horizontal="right"/>
    </xf>
    <xf numFmtId="176" fontId="53" fillId="3" borderId="0" xfId="0" applyNumberFormat="1" applyFont="1" applyFill="1" applyAlignment="1">
      <alignment horizontal="right"/>
    </xf>
    <xf numFmtId="0" fontId="53" fillId="3" borderId="6" xfId="0" applyFont="1" applyFill="1" applyBorder="1" applyAlignment="1"/>
    <xf numFmtId="0" fontId="53" fillId="3" borderId="6" xfId="0" applyFont="1" applyFill="1" applyBorder="1" applyAlignment="1">
      <alignment horizontal="center"/>
    </xf>
    <xf numFmtId="3" fontId="53" fillId="3" borderId="6" xfId="0" applyNumberFormat="1" applyFont="1" applyFill="1" applyBorder="1" applyAlignment="1">
      <alignment horizontal="right"/>
    </xf>
    <xf numFmtId="4" fontId="53" fillId="3" borderId="6" xfId="0" applyNumberFormat="1" applyFont="1" applyFill="1" applyBorder="1" applyAlignment="1">
      <alignment horizontal="right"/>
    </xf>
    <xf numFmtId="189" fontId="53" fillId="3" borderId="6" xfId="0" applyNumberFormat="1" applyFont="1" applyFill="1" applyBorder="1" applyAlignment="1">
      <alignment horizontal="right"/>
    </xf>
    <xf numFmtId="176" fontId="53" fillId="3" borderId="6" xfId="0" applyNumberFormat="1" applyFont="1" applyFill="1" applyBorder="1" applyAlignment="1">
      <alignment horizontal="right"/>
    </xf>
    <xf numFmtId="0" fontId="53" fillId="0" borderId="0" xfId="17" applyNumberFormat="1" applyFont="1" applyFill="1" applyBorder="1"/>
    <xf numFmtId="0" fontId="53" fillId="0" borderId="0" xfId="0" quotePrefix="1" applyFont="1" applyAlignment="1">
      <alignment horizontal="left"/>
    </xf>
    <xf numFmtId="38" fontId="28" fillId="0" borderId="1" xfId="1" applyFont="1" applyFill="1" applyBorder="1" applyAlignment="1">
      <alignment vertical="center"/>
    </xf>
    <xf numFmtId="38" fontId="28" fillId="0" borderId="9" xfId="1" applyFont="1" applyFill="1" applyBorder="1" applyAlignment="1">
      <alignment vertical="center"/>
    </xf>
    <xf numFmtId="38" fontId="28" fillId="0" borderId="5" xfId="1" applyFont="1" applyFill="1" applyBorder="1" applyAlignment="1">
      <alignment vertical="center"/>
    </xf>
    <xf numFmtId="57" fontId="15" fillId="0" borderId="12" xfId="0" applyNumberFormat="1" applyFont="1" applyBorder="1" applyAlignment="1">
      <alignment horizontal="center" vertical="center"/>
    </xf>
    <xf numFmtId="57" fontId="15" fillId="10" borderId="19" xfId="0" applyNumberFormat="1" applyFont="1" applyFill="1" applyBorder="1" applyAlignment="1">
      <alignment horizontal="center" vertical="center"/>
    </xf>
    <xf numFmtId="38" fontId="28" fillId="10" borderId="19" xfId="1" applyFont="1" applyFill="1" applyBorder="1" applyAlignment="1">
      <alignment vertical="center"/>
    </xf>
    <xf numFmtId="38" fontId="28" fillId="10" borderId="11" xfId="1" applyFont="1" applyFill="1" applyBorder="1" applyAlignment="1">
      <alignment vertical="center"/>
    </xf>
    <xf numFmtId="38" fontId="28" fillId="10" borderId="3" xfId="1" applyFont="1" applyFill="1" applyBorder="1" applyAlignment="1">
      <alignment vertical="center"/>
    </xf>
    <xf numFmtId="38" fontId="28" fillId="10" borderId="7" xfId="1" applyFont="1" applyFill="1" applyBorder="1" applyAlignment="1">
      <alignment vertical="center"/>
    </xf>
    <xf numFmtId="49" fontId="8" fillId="2" borderId="2" xfId="2" applyNumberFormat="1" applyFont="1" applyFill="1" applyBorder="1"/>
    <xf numFmtId="49" fontId="9" fillId="2" borderId="6" xfId="2" applyNumberFormat="1" applyFont="1" applyFill="1" applyBorder="1" applyAlignment="1">
      <alignment horizontal="right"/>
    </xf>
    <xf numFmtId="49" fontId="9" fillId="2" borderId="2" xfId="2" applyNumberFormat="1" applyFont="1" applyFill="1" applyBorder="1" applyAlignment="1">
      <alignment horizontal="right"/>
    </xf>
    <xf numFmtId="0" fontId="31" fillId="0" borderId="1" xfId="4" applyFont="1" applyBorder="1" applyAlignment="1">
      <alignment horizontal="center" vertical="center"/>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10" borderId="2" xfId="4" applyFont="1" applyFill="1" applyBorder="1" applyAlignment="1">
      <alignment horizontal="center" vertical="center"/>
    </xf>
    <xf numFmtId="0" fontId="31" fillId="10" borderId="1" xfId="4" applyFont="1" applyFill="1" applyBorder="1" applyAlignment="1">
      <alignment horizontal="center" vertical="center"/>
    </xf>
    <xf numFmtId="0" fontId="31" fillId="10" borderId="3" xfId="4" applyFont="1" applyFill="1" applyBorder="1" applyAlignment="1">
      <alignment horizontal="center" vertical="center"/>
    </xf>
    <xf numFmtId="0" fontId="31" fillId="0" borderId="6" xfId="4" applyFont="1" applyBorder="1">
      <alignment vertical="center"/>
    </xf>
    <xf numFmtId="0" fontId="31" fillId="0" borderId="31" xfId="4" applyFont="1" applyBorder="1">
      <alignment vertical="center"/>
    </xf>
    <xf numFmtId="0" fontId="31" fillId="0" borderId="32" xfId="4" applyFont="1" applyBorder="1">
      <alignment vertical="center"/>
    </xf>
    <xf numFmtId="0" fontId="31" fillId="0" borderId="6" xfId="4" applyFont="1" applyBorder="1" applyAlignment="1">
      <alignment horizontal="center" vertical="center"/>
    </xf>
    <xf numFmtId="0" fontId="31" fillId="0" borderId="5" xfId="4" applyFont="1" applyBorder="1" applyAlignment="1">
      <alignment horizontal="center" vertical="center"/>
    </xf>
    <xf numFmtId="0" fontId="31" fillId="0" borderId="7" xfId="4" applyFont="1" applyBorder="1" applyAlignment="1">
      <alignment horizontal="center" vertical="center"/>
    </xf>
    <xf numFmtId="0" fontId="31" fillId="10" borderId="6" xfId="4" applyFont="1" applyFill="1" applyBorder="1" applyAlignment="1">
      <alignment horizontal="center" vertical="center"/>
    </xf>
    <xf numFmtId="0" fontId="31" fillId="10" borderId="5" xfId="4" applyFont="1" applyFill="1" applyBorder="1" applyAlignment="1">
      <alignment horizontal="center" vertical="center"/>
    </xf>
    <xf numFmtId="0" fontId="31" fillId="10" borderId="7" xfId="4" applyFont="1" applyFill="1" applyBorder="1" applyAlignment="1">
      <alignment horizontal="center" vertical="center"/>
    </xf>
    <xf numFmtId="0" fontId="31" fillId="0" borderId="13" xfId="0" applyFont="1" applyBorder="1" applyAlignment="1">
      <alignment horizontal="center" vertical="center" shrinkToFit="1"/>
    </xf>
    <xf numFmtId="0" fontId="31" fillId="3" borderId="12" xfId="0" applyFont="1" applyFill="1" applyBorder="1" applyAlignment="1">
      <alignment horizontal="center" vertical="center" shrinkToFit="1"/>
    </xf>
    <xf numFmtId="0" fontId="31" fillId="3" borderId="13" xfId="0" applyFont="1" applyFill="1" applyBorder="1" applyAlignment="1">
      <alignment horizontal="center" vertical="center" shrinkToFit="1"/>
    </xf>
    <xf numFmtId="0" fontId="31" fillId="0" borderId="19" xfId="0" applyFont="1" applyBorder="1" applyAlignment="1">
      <alignment horizontal="center" vertical="center" shrinkToFit="1"/>
    </xf>
    <xf numFmtId="186" fontId="31" fillId="2" borderId="44" xfId="0" applyNumberFormat="1" applyFont="1" applyFill="1" applyBorder="1">
      <alignment vertical="center"/>
    </xf>
    <xf numFmtId="0" fontId="31" fillId="0" borderId="1" xfId="4" applyFont="1" applyBorder="1">
      <alignment vertical="center"/>
    </xf>
    <xf numFmtId="0" fontId="31" fillId="0" borderId="45" xfId="4" applyFont="1" applyBorder="1">
      <alignment vertical="center"/>
    </xf>
    <xf numFmtId="0" fontId="31" fillId="0" borderId="2" xfId="4" applyFont="1" applyBorder="1">
      <alignment vertical="center"/>
    </xf>
    <xf numFmtId="0" fontId="31" fillId="0" borderId="46" xfId="4" applyFont="1" applyBorder="1">
      <alignment vertical="center"/>
    </xf>
    <xf numFmtId="0" fontId="31" fillId="0" borderId="9" xfId="4" applyFont="1" applyBorder="1">
      <alignment vertical="center"/>
    </xf>
    <xf numFmtId="0" fontId="31" fillId="0" borderId="43" xfId="0" applyFont="1" applyBorder="1">
      <alignment vertical="center"/>
    </xf>
    <xf numFmtId="186" fontId="31" fillId="0" borderId="43" xfId="0" applyNumberFormat="1" applyFont="1" applyBorder="1">
      <alignment vertical="center"/>
    </xf>
    <xf numFmtId="0" fontId="31" fillId="0" borderId="3" xfId="4" applyFont="1" applyBorder="1">
      <alignment vertical="center"/>
    </xf>
    <xf numFmtId="0" fontId="31" fillId="0" borderId="5" xfId="4" applyFont="1" applyBorder="1">
      <alignment vertical="center"/>
    </xf>
    <xf numFmtId="0" fontId="31" fillId="0" borderId="7" xfId="4" applyFont="1" applyBorder="1">
      <alignment vertical="center"/>
    </xf>
    <xf numFmtId="186" fontId="31" fillId="0" borderId="44" xfId="0" applyNumberFormat="1" applyFont="1" applyBorder="1">
      <alignment vertical="center"/>
    </xf>
    <xf numFmtId="186" fontId="31" fillId="3" borderId="44" xfId="0" applyNumberFormat="1" applyFont="1" applyFill="1" applyBorder="1">
      <alignment vertical="center"/>
    </xf>
    <xf numFmtId="186" fontId="31" fillId="3" borderId="43" xfId="0" applyNumberFormat="1" applyFont="1" applyFill="1" applyBorder="1">
      <alignment vertical="center"/>
    </xf>
    <xf numFmtId="0" fontId="31" fillId="0" borderId="47" xfId="0" applyFont="1" applyBorder="1">
      <alignment vertical="center"/>
    </xf>
    <xf numFmtId="186" fontId="31" fillId="0" borderId="47" xfId="0" applyNumberFormat="1" applyFont="1" applyBorder="1">
      <alignment vertical="center"/>
    </xf>
    <xf numFmtId="186" fontId="31" fillId="0" borderId="48" xfId="0" applyNumberFormat="1" applyFont="1" applyBorder="1">
      <alignment vertical="center"/>
    </xf>
    <xf numFmtId="186" fontId="31" fillId="0" borderId="49" xfId="0" applyNumberFormat="1" applyFont="1" applyBorder="1">
      <alignment vertical="center"/>
    </xf>
    <xf numFmtId="186" fontId="31" fillId="0" borderId="50" xfId="0" applyNumberFormat="1" applyFont="1" applyBorder="1">
      <alignment vertical="center"/>
    </xf>
    <xf numFmtId="186" fontId="31" fillId="3" borderId="48" xfId="0" applyNumberFormat="1" applyFont="1" applyFill="1" applyBorder="1">
      <alignment vertical="center"/>
    </xf>
    <xf numFmtId="186" fontId="31" fillId="3" borderId="47" xfId="0" applyNumberFormat="1" applyFont="1" applyFill="1" applyBorder="1">
      <alignment vertical="center"/>
    </xf>
    <xf numFmtId="186" fontId="31" fillId="2" borderId="49" xfId="0" applyNumberFormat="1" applyFont="1" applyFill="1" applyBorder="1">
      <alignment vertical="center"/>
    </xf>
    <xf numFmtId="186" fontId="31" fillId="2" borderId="48" xfId="0" applyNumberFormat="1" applyFont="1" applyFill="1" applyBorder="1">
      <alignment vertical="center"/>
    </xf>
    <xf numFmtId="0" fontId="31" fillId="0" borderId="17"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18" xfId="0" applyFont="1" applyBorder="1" applyAlignment="1">
      <alignment horizontal="center" vertical="center" shrinkToFit="1"/>
    </xf>
    <xf numFmtId="0" fontId="31" fillId="10" borderId="12" xfId="0" applyFont="1" applyFill="1" applyBorder="1" applyAlignment="1">
      <alignment horizontal="center" vertical="center" shrinkToFit="1"/>
    </xf>
    <xf numFmtId="0" fontId="31" fillId="10" borderId="13" xfId="0" applyFont="1" applyFill="1" applyBorder="1" applyAlignment="1">
      <alignment horizontal="center" vertical="center" shrinkToFit="1"/>
    </xf>
    <xf numFmtId="0" fontId="31" fillId="0" borderId="11" xfId="4" applyFont="1" applyBorder="1">
      <alignment vertical="center"/>
    </xf>
    <xf numFmtId="0" fontId="31" fillId="0" borderId="7" xfId="4" applyFont="1" applyBorder="1" applyAlignment="1">
      <alignment vertical="center" shrinkToFit="1"/>
    </xf>
    <xf numFmtId="0" fontId="31" fillId="0" borderId="49" xfId="0" applyFont="1" applyBorder="1" applyAlignment="1">
      <alignment vertical="center" shrinkToFit="1"/>
    </xf>
    <xf numFmtId="0" fontId="31" fillId="0" borderId="34" xfId="0" applyFont="1" applyBorder="1" applyAlignment="1">
      <alignment vertical="center" shrinkToFit="1"/>
    </xf>
    <xf numFmtId="0" fontId="31" fillId="0" borderId="51" xfId="0" applyFont="1" applyBorder="1">
      <alignment vertical="center"/>
    </xf>
    <xf numFmtId="0" fontId="31" fillId="0" borderId="52" xfId="0" applyFont="1" applyBorder="1" applyAlignment="1">
      <alignment vertical="center" shrinkToFit="1"/>
    </xf>
    <xf numFmtId="186" fontId="31" fillId="0" borderId="52" xfId="0" applyNumberFormat="1" applyFont="1" applyBorder="1">
      <alignment vertical="center"/>
    </xf>
    <xf numFmtId="186" fontId="31" fillId="0" borderId="51" xfId="0" applyNumberFormat="1" applyFont="1" applyBorder="1">
      <alignment vertical="center"/>
    </xf>
    <xf numFmtId="186" fontId="31" fillId="0" borderId="53" xfId="0" applyNumberFormat="1" applyFont="1" applyBorder="1">
      <alignment vertical="center"/>
    </xf>
    <xf numFmtId="186" fontId="31" fillId="0" borderId="54" xfId="0" applyNumberFormat="1" applyFont="1" applyBorder="1">
      <alignment vertical="center"/>
    </xf>
    <xf numFmtId="186" fontId="31" fillId="3" borderId="53" xfId="0" applyNumberFormat="1" applyFont="1" applyFill="1" applyBorder="1">
      <alignment vertical="center"/>
    </xf>
    <xf numFmtId="186" fontId="31" fillId="3" borderId="51" xfId="0" applyNumberFormat="1" applyFont="1" applyFill="1" applyBorder="1">
      <alignment vertical="center"/>
    </xf>
    <xf numFmtId="186" fontId="31" fillId="2" borderId="52" xfId="0" applyNumberFormat="1" applyFont="1" applyFill="1" applyBorder="1">
      <alignment vertical="center"/>
    </xf>
    <xf numFmtId="186" fontId="31" fillId="2" borderId="53" xfId="0" applyNumberFormat="1" applyFont="1" applyFill="1" applyBorder="1">
      <alignment vertical="center"/>
    </xf>
    <xf numFmtId="0" fontId="31" fillId="0" borderId="5" xfId="0" applyFont="1" applyBorder="1">
      <alignment vertical="center"/>
    </xf>
    <xf numFmtId="0" fontId="31" fillId="0" borderId="7" xfId="0" applyFont="1" applyBorder="1">
      <alignment vertical="center"/>
    </xf>
    <xf numFmtId="186" fontId="31" fillId="0" borderId="7" xfId="0" applyNumberFormat="1" applyFont="1" applyBorder="1">
      <alignment vertical="center"/>
    </xf>
    <xf numFmtId="186" fontId="31" fillId="0" borderId="5" xfId="0" applyNumberFormat="1" applyFont="1" applyBorder="1">
      <alignment vertical="center"/>
    </xf>
    <xf numFmtId="186" fontId="31" fillId="0" borderId="10" xfId="0" applyNumberFormat="1" applyFont="1" applyBorder="1">
      <alignment vertical="center"/>
    </xf>
    <xf numFmtId="186" fontId="31" fillId="0" borderId="16" xfId="0" applyNumberFormat="1" applyFont="1" applyBorder="1">
      <alignment vertical="center"/>
    </xf>
    <xf numFmtId="186" fontId="31" fillId="0" borderId="15" xfId="0" applyNumberFormat="1" applyFont="1" applyBorder="1">
      <alignment vertical="center"/>
    </xf>
    <xf numFmtId="186" fontId="31" fillId="3" borderId="10" xfId="0" applyNumberFormat="1" applyFont="1" applyFill="1" applyBorder="1">
      <alignment vertical="center"/>
    </xf>
    <xf numFmtId="186" fontId="31" fillId="2" borderId="7" xfId="0" applyNumberFormat="1" applyFont="1" applyFill="1" applyBorder="1">
      <alignment vertical="center"/>
    </xf>
    <xf numFmtId="186" fontId="31" fillId="2" borderId="10" xfId="0" applyNumberFormat="1" applyFont="1" applyFill="1" applyBorder="1">
      <alignment vertical="center"/>
    </xf>
    <xf numFmtId="0" fontId="31" fillId="0" borderId="12" xfId="0" applyFont="1" applyBorder="1">
      <alignment vertical="center"/>
    </xf>
    <xf numFmtId="0" fontId="31" fillId="0" borderId="19" xfId="0" applyFont="1" applyBorder="1">
      <alignment vertical="center"/>
    </xf>
    <xf numFmtId="186" fontId="31" fillId="0" borderId="19" xfId="0" applyNumberFormat="1" applyFont="1" applyBorder="1">
      <alignment vertical="center"/>
    </xf>
    <xf numFmtId="186" fontId="31" fillId="0" borderId="12" xfId="0" applyNumberFormat="1" applyFont="1" applyBorder="1">
      <alignment vertical="center"/>
    </xf>
    <xf numFmtId="186" fontId="31" fillId="0" borderId="13" xfId="0" applyNumberFormat="1" applyFont="1" applyBorder="1">
      <alignment vertical="center"/>
    </xf>
    <xf numFmtId="186" fontId="31" fillId="0" borderId="18" xfId="0" applyNumberFormat="1" applyFont="1" applyBorder="1">
      <alignment vertical="center"/>
    </xf>
    <xf numFmtId="186" fontId="31" fillId="0" borderId="17" xfId="0" applyNumberFormat="1" applyFont="1" applyBorder="1">
      <alignment vertical="center"/>
    </xf>
    <xf numFmtId="186" fontId="31" fillId="3" borderId="13" xfId="0" applyNumberFormat="1" applyFont="1" applyFill="1" applyBorder="1">
      <alignment vertical="center"/>
    </xf>
    <xf numFmtId="186" fontId="31" fillId="3" borderId="12" xfId="0" applyNumberFormat="1" applyFont="1" applyFill="1" applyBorder="1">
      <alignment vertical="center"/>
    </xf>
    <xf numFmtId="186" fontId="31" fillId="2" borderId="19" xfId="0" applyNumberFormat="1" applyFont="1" applyFill="1" applyBorder="1">
      <alignment vertical="center"/>
    </xf>
    <xf numFmtId="186" fontId="31" fillId="2" borderId="13" xfId="0" applyNumberFormat="1" applyFont="1" applyFill="1" applyBorder="1">
      <alignment vertical="center"/>
    </xf>
    <xf numFmtId="186" fontId="31" fillId="2" borderId="27" xfId="0" applyNumberFormat="1" applyFont="1" applyFill="1" applyBorder="1">
      <alignment vertical="center"/>
    </xf>
    <xf numFmtId="186" fontId="31" fillId="2" borderId="12" xfId="0" applyNumberFormat="1" applyFont="1" applyFill="1" applyBorder="1">
      <alignment vertical="center"/>
    </xf>
    <xf numFmtId="0" fontId="31" fillId="0" borderId="27" xfId="0" applyFont="1" applyBorder="1" applyAlignment="1">
      <alignment horizontal="center" vertical="center" shrinkToFit="1"/>
    </xf>
    <xf numFmtId="186" fontId="31" fillId="2" borderId="8" xfId="0" applyNumberFormat="1" applyFont="1" applyFill="1" applyBorder="1">
      <alignment vertical="center"/>
    </xf>
    <xf numFmtId="0" fontId="31" fillId="10" borderId="27" xfId="0" applyFont="1" applyFill="1" applyBorder="1" applyAlignment="1">
      <alignment horizontal="center" vertical="center" shrinkToFit="1"/>
    </xf>
    <xf numFmtId="186" fontId="31" fillId="10" borderId="8" xfId="0" applyNumberFormat="1" applyFont="1" applyFill="1" applyBorder="1">
      <alignment vertical="center"/>
    </xf>
    <xf numFmtId="186" fontId="31" fillId="4" borderId="8" xfId="0" applyNumberFormat="1" applyFont="1" applyFill="1" applyBorder="1">
      <alignment vertical="center"/>
    </xf>
    <xf numFmtId="38" fontId="32" fillId="2" borderId="11" xfId="1" applyFont="1" applyFill="1" applyBorder="1" applyAlignment="1"/>
    <xf numFmtId="180" fontId="0" fillId="2" borderId="1" xfId="1" applyNumberFormat="1" applyFont="1" applyFill="1" applyBorder="1">
      <alignment vertical="center"/>
    </xf>
    <xf numFmtId="180" fontId="0" fillId="2" borderId="9" xfId="1" applyNumberFormat="1" applyFont="1" applyFill="1" applyBorder="1">
      <alignment vertical="center"/>
    </xf>
    <xf numFmtId="180" fontId="0" fillId="2" borderId="5" xfId="1" applyNumberFormat="1" applyFont="1" applyFill="1" applyBorder="1">
      <alignment vertical="center"/>
    </xf>
    <xf numFmtId="49" fontId="8" fillId="2" borderId="10" xfId="2" applyNumberFormat="1" applyFont="1" applyFill="1" applyBorder="1"/>
    <xf numFmtId="57" fontId="15" fillId="0" borderId="27" xfId="0" applyNumberFormat="1" applyFont="1" applyBorder="1" applyAlignment="1">
      <alignment horizontal="center" vertical="center"/>
    </xf>
    <xf numFmtId="187" fontId="37" fillId="3" borderId="13" xfId="0" applyNumberFormat="1" applyFont="1" applyFill="1" applyBorder="1" applyAlignment="1">
      <alignment horizontal="left" vertical="top" wrapText="1"/>
    </xf>
    <xf numFmtId="49" fontId="37" fillId="3" borderId="13" xfId="0" applyNumberFormat="1" applyFont="1" applyFill="1" applyBorder="1" applyAlignment="1">
      <alignment horizontal="left" vertical="top"/>
    </xf>
    <xf numFmtId="49" fontId="37" fillId="3" borderId="8" xfId="0" applyNumberFormat="1" applyFont="1" applyFill="1" applyBorder="1" applyAlignment="1">
      <alignment horizontal="left" vertical="top"/>
    </xf>
    <xf numFmtId="37" fontId="37" fillId="0" borderId="0" xfId="0" applyNumberFormat="1" applyFont="1" applyAlignment="1">
      <alignment horizontal="right"/>
    </xf>
    <xf numFmtId="37" fontId="37" fillId="3" borderId="0" xfId="0" applyNumberFormat="1" applyFont="1" applyFill="1" applyAlignment="1">
      <alignment horizontal="right"/>
    </xf>
    <xf numFmtId="37" fontId="37" fillId="0" borderId="0" xfId="0" quotePrefix="1" applyNumberFormat="1" applyFont="1" applyAlignment="1">
      <alignment horizontal="right"/>
    </xf>
    <xf numFmtId="37" fontId="37" fillId="3" borderId="0" xfId="0" quotePrefix="1" applyNumberFormat="1" applyFont="1" applyFill="1" applyAlignment="1">
      <alignment horizontal="right"/>
    </xf>
    <xf numFmtId="176" fontId="6" fillId="0" borderId="0" xfId="0" applyNumberFormat="1" applyFont="1" applyAlignment="1">
      <alignment horizontal="left" vertical="center"/>
    </xf>
    <xf numFmtId="176" fontId="60" fillId="0" borderId="0" xfId="0" applyNumberFormat="1" applyFont="1" applyAlignment="1">
      <alignment horizontal="left" vertical="center"/>
    </xf>
    <xf numFmtId="176" fontId="6" fillId="0" borderId="0" xfId="0" applyNumberFormat="1" applyFont="1">
      <alignment vertical="center"/>
    </xf>
    <xf numFmtId="176" fontId="60" fillId="0" borderId="0" xfId="0" applyNumberFormat="1" applyFont="1">
      <alignment vertical="center"/>
    </xf>
    <xf numFmtId="176" fontId="60" fillId="11" borderId="0" xfId="0" applyNumberFormat="1" applyFont="1" applyFill="1">
      <alignment vertical="center"/>
    </xf>
    <xf numFmtId="176" fontId="60" fillId="5" borderId="0" xfId="0" applyNumberFormat="1" applyFont="1" applyFill="1">
      <alignment vertical="center"/>
    </xf>
    <xf numFmtId="176" fontId="6" fillId="12" borderId="0" xfId="0" applyNumberFormat="1" applyFont="1" applyFill="1">
      <alignment vertical="center"/>
    </xf>
    <xf numFmtId="176" fontId="60" fillId="0" borderId="0" xfId="0" applyNumberFormat="1" applyFont="1" applyAlignment="1">
      <alignment horizontal="right" vertical="center"/>
    </xf>
    <xf numFmtId="176" fontId="60" fillId="0" borderId="2" xfId="0" applyNumberFormat="1" applyFont="1" applyBorder="1" applyAlignment="1">
      <alignment horizontal="centerContinuous" vertical="top"/>
    </xf>
    <xf numFmtId="176" fontId="60" fillId="0" borderId="2" xfId="0" applyNumberFormat="1" applyFont="1" applyBorder="1" applyAlignment="1">
      <alignment horizontal="centerContinuous"/>
    </xf>
    <xf numFmtId="176" fontId="60" fillId="0" borderId="19" xfId="0" applyNumberFormat="1" applyFont="1" applyBorder="1" applyAlignment="1">
      <alignment horizontal="centerContinuous"/>
    </xf>
    <xf numFmtId="176" fontId="60" fillId="0" borderId="3" xfId="0" applyNumberFormat="1" applyFont="1" applyBorder="1" applyAlignment="1">
      <alignment horizontal="center" vertical="top"/>
    </xf>
    <xf numFmtId="176" fontId="60" fillId="0" borderId="12" xfId="0" applyNumberFormat="1" applyFont="1" applyBorder="1" applyAlignment="1">
      <alignment horizontal="centerContinuous" vertical="top"/>
    </xf>
    <xf numFmtId="176" fontId="60" fillId="0" borderId="27" xfId="0" applyNumberFormat="1" applyFont="1" applyBorder="1" applyAlignment="1">
      <alignment horizontal="centerContinuous" vertical="top"/>
    </xf>
    <xf numFmtId="176" fontId="60" fillId="0" borderId="19" xfId="0" applyNumberFormat="1" applyFont="1" applyBorder="1" applyAlignment="1">
      <alignment horizontal="centerContinuous" vertical="top"/>
    </xf>
    <xf numFmtId="176" fontId="60" fillId="0" borderId="27" xfId="0" applyNumberFormat="1" applyFont="1" applyBorder="1" applyAlignment="1">
      <alignment vertical="top"/>
    </xf>
    <xf numFmtId="176" fontId="60" fillId="0" borderId="11" xfId="0" applyNumberFormat="1" applyFont="1" applyBorder="1" applyAlignment="1">
      <alignment vertical="top"/>
    </xf>
    <xf numFmtId="176" fontId="60" fillId="0" borderId="4" xfId="0" applyNumberFormat="1" applyFont="1" applyBorder="1" applyAlignment="1">
      <alignment horizontal="center" vertical="top"/>
    </xf>
    <xf numFmtId="176" fontId="60" fillId="3" borderId="3" xfId="0" applyNumberFormat="1" applyFont="1" applyFill="1" applyBorder="1" applyAlignment="1">
      <alignment horizontal="center" vertical="top"/>
    </xf>
    <xf numFmtId="176" fontId="60" fillId="0" borderId="1" xfId="0" applyNumberFormat="1" applyFont="1" applyBorder="1" applyAlignment="1">
      <alignment horizontal="centerContinuous" vertical="top"/>
    </xf>
    <xf numFmtId="176" fontId="60" fillId="0" borderId="3" xfId="0" applyNumberFormat="1" applyFont="1" applyBorder="1" applyAlignment="1">
      <alignment horizontal="centerContinuous" vertical="top"/>
    </xf>
    <xf numFmtId="176" fontId="60" fillId="0" borderId="9" xfId="0" applyNumberFormat="1" applyFont="1" applyBorder="1" applyAlignment="1">
      <alignment horizontal="center" vertical="top"/>
    </xf>
    <xf numFmtId="176" fontId="60" fillId="0" borderId="8" xfId="0" applyNumberFormat="1" applyFont="1" applyBorder="1" applyAlignment="1">
      <alignment vertical="top"/>
    </xf>
    <xf numFmtId="176" fontId="60" fillId="3" borderId="11" xfId="0" applyNumberFormat="1" applyFont="1" applyFill="1" applyBorder="1" applyAlignment="1">
      <alignment horizontal="center" vertical="top"/>
    </xf>
    <xf numFmtId="176" fontId="60" fillId="0" borderId="9" xfId="0" applyNumberFormat="1" applyFont="1" applyBorder="1" applyAlignment="1">
      <alignment vertical="top"/>
    </xf>
    <xf numFmtId="176" fontId="60" fillId="0" borderId="0" xfId="0" applyNumberFormat="1" applyFont="1" applyAlignment="1">
      <alignment vertical="top"/>
    </xf>
    <xf numFmtId="176" fontId="60" fillId="0" borderId="8" xfId="0" applyNumberFormat="1" applyFont="1" applyBorder="1" applyAlignment="1">
      <alignment horizontal="center" vertical="top"/>
    </xf>
    <xf numFmtId="176" fontId="60" fillId="0" borderId="8" xfId="0" applyNumberFormat="1" applyFont="1" applyBorder="1">
      <alignment vertical="center"/>
    </xf>
    <xf numFmtId="176" fontId="60" fillId="0" borderId="11" xfId="0" applyNumberFormat="1" applyFont="1" applyBorder="1" applyAlignment="1">
      <alignment horizontal="center"/>
    </xf>
    <xf numFmtId="176" fontId="60" fillId="0" borderId="8" xfId="0" applyNumberFormat="1" applyFont="1" applyBorder="1" applyAlignment="1">
      <alignment horizontal="center"/>
    </xf>
    <xf numFmtId="176" fontId="60" fillId="0" borderId="8" xfId="0" applyNumberFormat="1" applyFont="1" applyBorder="1" applyAlignment="1">
      <alignment horizontal="center" wrapText="1"/>
    </xf>
    <xf numFmtId="176" fontId="60" fillId="0" borderId="7" xfId="0" applyNumberFormat="1" applyFont="1" applyBorder="1" applyAlignment="1">
      <alignment horizontal="center"/>
    </xf>
    <xf numFmtId="176" fontId="60" fillId="0" borderId="10" xfId="0" applyNumberFormat="1" applyFont="1" applyBorder="1" applyAlignment="1">
      <alignment horizontal="center"/>
    </xf>
    <xf numFmtId="176" fontId="60" fillId="3" borderId="7" xfId="0" applyNumberFormat="1" applyFont="1" applyFill="1" applyBorder="1" applyAlignment="1">
      <alignment horizontal="center"/>
    </xf>
    <xf numFmtId="176" fontId="60" fillId="0" borderId="5" xfId="0" applyNumberFormat="1" applyFont="1" applyBorder="1" applyAlignment="1">
      <alignment horizontal="center"/>
    </xf>
    <xf numFmtId="176" fontId="6" fillId="12" borderId="0" xfId="0" applyNumberFormat="1" applyFont="1" applyFill="1" applyAlignment="1">
      <alignment horizontal="left"/>
    </xf>
    <xf numFmtId="176" fontId="6" fillId="0" borderId="0" xfId="0" applyNumberFormat="1" applyFont="1" applyAlignment="1">
      <alignment horizontal="left"/>
    </xf>
    <xf numFmtId="176" fontId="60" fillId="0" borderId="0" xfId="0" applyNumberFormat="1" applyFont="1" applyAlignment="1">
      <alignment horizontal="left"/>
    </xf>
    <xf numFmtId="176" fontId="60" fillId="0" borderId="11" xfId="0" applyNumberFormat="1" applyFont="1" applyBorder="1" applyAlignment="1">
      <alignment horizontal="left"/>
    </xf>
    <xf numFmtId="176" fontId="60" fillId="0" borderId="0" xfId="0" applyNumberFormat="1" applyFont="1" applyAlignment="1">
      <alignment horizontal="right"/>
    </xf>
    <xf numFmtId="176" fontId="60" fillId="3" borderId="0" xfId="0" applyNumberFormat="1" applyFont="1" applyFill="1" applyAlignment="1">
      <alignment horizontal="right"/>
    </xf>
    <xf numFmtId="176" fontId="6" fillId="11" borderId="0" xfId="0" applyNumberFormat="1" applyFont="1" applyFill="1" applyAlignment="1">
      <alignment horizontal="left" vertical="center"/>
    </xf>
    <xf numFmtId="176" fontId="60" fillId="0" borderId="0" xfId="14" applyNumberFormat="1" applyFont="1" applyAlignment="1">
      <alignment horizontal="left" vertical="center"/>
    </xf>
    <xf numFmtId="176" fontId="60" fillId="0" borderId="11" xfId="14" applyNumberFormat="1" applyFont="1" applyBorder="1" applyAlignment="1">
      <alignment horizontal="left" vertical="center"/>
    </xf>
    <xf numFmtId="176" fontId="60" fillId="0" borderId="0" xfId="0" quotePrefix="1" applyNumberFormat="1" applyFont="1" applyAlignment="1">
      <alignment horizontal="right" vertical="center"/>
    </xf>
    <xf numFmtId="176" fontId="60" fillId="3" borderId="0" xfId="0" quotePrefix="1" applyNumberFormat="1" applyFont="1" applyFill="1" applyAlignment="1">
      <alignment horizontal="right" vertical="center"/>
    </xf>
    <xf numFmtId="176" fontId="6" fillId="13" borderId="0" xfId="0" applyNumberFormat="1" applyFont="1" applyFill="1" applyAlignment="1">
      <alignment horizontal="left" vertical="center"/>
    </xf>
    <xf numFmtId="176" fontId="60" fillId="0" borderId="6" xfId="0" applyNumberFormat="1" applyFont="1" applyBorder="1" applyAlignment="1">
      <alignment horizontal="left" vertical="center"/>
    </xf>
    <xf numFmtId="176" fontId="60" fillId="0" borderId="7" xfId="0" applyNumberFormat="1" applyFont="1" applyBorder="1" applyAlignment="1">
      <alignment horizontal="left" vertical="center"/>
    </xf>
    <xf numFmtId="176" fontId="60" fillId="0" borderId="5" xfId="0" applyNumberFormat="1" applyFont="1" applyBorder="1" applyAlignment="1">
      <alignment horizontal="right" vertical="center"/>
    </xf>
    <xf numFmtId="176" fontId="60" fillId="0" borderId="6" xfId="0" applyNumberFormat="1" applyFont="1" applyBorder="1" applyAlignment="1">
      <alignment horizontal="right" vertical="center"/>
    </xf>
    <xf numFmtId="176" fontId="60" fillId="3" borderId="6" xfId="0" applyNumberFormat="1" applyFont="1" applyFill="1" applyBorder="1" applyAlignment="1">
      <alignment horizontal="right" vertical="center"/>
    </xf>
    <xf numFmtId="176" fontId="6" fillId="5" borderId="0" xfId="0" applyNumberFormat="1" applyFont="1" applyFill="1" applyAlignment="1">
      <alignment horizontal="left" vertical="center"/>
    </xf>
    <xf numFmtId="37" fontId="37" fillId="0" borderId="0" xfId="0" quotePrefix="1" applyNumberFormat="1" applyFont="1" applyAlignment="1">
      <alignment horizontal="right" vertical="top"/>
    </xf>
    <xf numFmtId="40" fontId="53" fillId="0" borderId="0" xfId="1" applyNumberFormat="1" applyFont="1" applyAlignment="1"/>
    <xf numFmtId="40" fontId="53" fillId="3" borderId="0" xfId="1" applyNumberFormat="1" applyFont="1" applyFill="1" applyAlignment="1"/>
    <xf numFmtId="0" fontId="31" fillId="2" borderId="0" xfId="0" applyFont="1" applyFill="1">
      <alignment vertical="center"/>
    </xf>
    <xf numFmtId="0" fontId="31" fillId="2" borderId="2" xfId="0" applyFont="1" applyFill="1" applyBorder="1" applyAlignment="1">
      <alignment horizontal="right" vertical="center"/>
    </xf>
    <xf numFmtId="0" fontId="31" fillId="2" borderId="0" xfId="0" applyFont="1" applyFill="1" applyAlignment="1">
      <alignment horizontal="right" vertical="center"/>
    </xf>
    <xf numFmtId="0" fontId="31" fillId="2" borderId="6" xfId="0" applyFont="1" applyFill="1" applyBorder="1" applyAlignment="1">
      <alignment horizontal="right" vertical="center"/>
    </xf>
    <xf numFmtId="0" fontId="31" fillId="2" borderId="12" xfId="0" applyFont="1" applyFill="1" applyBorder="1">
      <alignment vertical="center"/>
    </xf>
    <xf numFmtId="0" fontId="31" fillId="2" borderId="19" xfId="0" applyFont="1" applyFill="1" applyBorder="1" applyAlignment="1">
      <alignment horizontal="center" vertical="center"/>
    </xf>
    <xf numFmtId="0" fontId="31" fillId="2" borderId="1" xfId="0" applyFont="1" applyFill="1" applyBorder="1" applyAlignment="1">
      <alignment horizontal="right" vertical="center"/>
    </xf>
    <xf numFmtId="0" fontId="62" fillId="2" borderId="3" xfId="15" applyFont="1" applyFill="1" applyBorder="1">
      <alignment vertical="center"/>
    </xf>
    <xf numFmtId="0" fontId="31" fillId="2" borderId="9" xfId="0" applyFont="1" applyFill="1" applyBorder="1" applyAlignment="1">
      <alignment horizontal="right" vertical="center"/>
    </xf>
    <xf numFmtId="0" fontId="62" fillId="2" borderId="11" xfId="15" applyFont="1" applyFill="1" applyBorder="1">
      <alignment vertical="center"/>
    </xf>
    <xf numFmtId="0" fontId="31" fillId="2" borderId="5" xfId="0" applyFont="1" applyFill="1" applyBorder="1" applyAlignment="1">
      <alignment horizontal="right" vertical="center"/>
    </xf>
    <xf numFmtId="0" fontId="62" fillId="2" borderId="7" xfId="15" applyFont="1" applyFill="1" applyBorder="1">
      <alignment vertical="center"/>
    </xf>
    <xf numFmtId="0" fontId="31" fillId="2" borderId="13" xfId="0" applyFont="1" applyFill="1" applyBorder="1" applyAlignment="1">
      <alignment horizontal="center" vertical="center"/>
    </xf>
    <xf numFmtId="0" fontId="31" fillId="2" borderId="4" xfId="0" applyFont="1" applyFill="1" applyBorder="1">
      <alignment vertical="center"/>
    </xf>
    <xf numFmtId="0" fontId="31" fillId="2" borderId="8" xfId="0" applyFont="1" applyFill="1" applyBorder="1">
      <alignment vertical="center"/>
    </xf>
    <xf numFmtId="0" fontId="31" fillId="2" borderId="10" xfId="0" applyFont="1" applyFill="1" applyBorder="1">
      <alignment vertical="center"/>
    </xf>
    <xf numFmtId="0" fontId="0" fillId="3" borderId="13" xfId="0" applyFill="1" applyBorder="1" applyAlignment="1">
      <alignment horizontal="center" vertical="center"/>
    </xf>
    <xf numFmtId="38" fontId="15" fillId="3" borderId="7" xfId="1" applyFont="1" applyFill="1" applyBorder="1" applyAlignment="1" applyProtection="1">
      <alignment vertical="center"/>
    </xf>
    <xf numFmtId="38" fontId="15" fillId="3" borderId="6" xfId="1" applyFont="1" applyFill="1" applyBorder="1" applyAlignment="1" applyProtection="1">
      <alignment vertical="center"/>
    </xf>
    <xf numFmtId="38" fontId="15" fillId="3" borderId="15" xfId="1" applyFont="1" applyFill="1" applyBorder="1" applyAlignment="1" applyProtection="1">
      <alignment vertical="center"/>
    </xf>
    <xf numFmtId="38" fontId="0" fillId="2" borderId="46" xfId="1" applyFont="1" applyFill="1" applyBorder="1" applyAlignment="1">
      <alignment horizontal="center" vertical="center"/>
    </xf>
    <xf numFmtId="0" fontId="0" fillId="3" borderId="55" xfId="0" applyFill="1" applyBorder="1" applyAlignment="1">
      <alignment horizontal="right" vertical="center"/>
    </xf>
    <xf numFmtId="0" fontId="0" fillId="3" borderId="27" xfId="0" applyFill="1" applyBorder="1" applyAlignment="1">
      <alignment horizontal="right" vertical="center"/>
    </xf>
    <xf numFmtId="2" fontId="0" fillId="3" borderId="27" xfId="0" applyNumberFormat="1" applyFill="1" applyBorder="1" applyAlignment="1">
      <alignment horizontal="right" vertical="center"/>
    </xf>
    <xf numFmtId="2" fontId="0" fillId="3" borderId="27" xfId="0" applyNumberFormat="1" applyFill="1" applyBorder="1" applyAlignment="1">
      <alignment horizontal="right" vertical="center" wrapText="1"/>
    </xf>
    <xf numFmtId="38" fontId="0" fillId="3" borderId="46" xfId="1" applyFont="1" applyFill="1" applyBorder="1" applyAlignment="1">
      <alignment horizontal="center" vertical="center"/>
    </xf>
    <xf numFmtId="0" fontId="0" fillId="10" borderId="55" xfId="0" applyFill="1" applyBorder="1" applyAlignment="1">
      <alignment horizontal="right" vertical="center"/>
    </xf>
    <xf numFmtId="0" fontId="0" fillId="10" borderId="27" xfId="0" applyFill="1" applyBorder="1" applyAlignment="1">
      <alignment horizontal="right" vertical="center"/>
    </xf>
    <xf numFmtId="38" fontId="0" fillId="3" borderId="2" xfId="1" applyFont="1" applyFill="1" applyBorder="1" applyAlignment="1">
      <alignment horizontal="center" vertical="center"/>
    </xf>
    <xf numFmtId="38" fontId="0" fillId="10" borderId="2" xfId="1" applyFont="1" applyFill="1" applyBorder="1" applyAlignment="1">
      <alignment horizontal="center" vertical="center"/>
    </xf>
    <xf numFmtId="38" fontId="0" fillId="2" borderId="15" xfId="1" applyFont="1" applyFill="1" applyBorder="1" applyAlignment="1">
      <alignment horizontal="center" vertical="center"/>
    </xf>
    <xf numFmtId="0" fontId="0" fillId="2" borderId="18" xfId="0" applyFill="1" applyBorder="1" applyAlignment="1">
      <alignment horizontal="center" vertical="center"/>
    </xf>
    <xf numFmtId="38" fontId="0" fillId="2" borderId="7" xfId="1" applyFont="1" applyFill="1" applyBorder="1" applyAlignment="1">
      <alignment horizontal="center" vertical="center"/>
    </xf>
    <xf numFmtId="38" fontId="0" fillId="3" borderId="10" xfId="1" applyFont="1" applyFill="1" applyBorder="1" applyAlignment="1">
      <alignment horizontal="center" vertical="center"/>
    </xf>
    <xf numFmtId="38" fontId="0" fillId="3" borderId="15" xfId="1" applyFont="1" applyFill="1" applyBorder="1" applyAlignment="1">
      <alignment horizontal="center" vertical="center"/>
    </xf>
    <xf numFmtId="0" fontId="0" fillId="3" borderId="18" xfId="0" applyFill="1" applyBorder="1" applyAlignment="1">
      <alignment horizontal="center" vertical="center"/>
    </xf>
    <xf numFmtId="0" fontId="0" fillId="3" borderId="12" xfId="0" applyFill="1" applyBorder="1" applyAlignment="1">
      <alignment horizontal="center" vertical="center"/>
    </xf>
    <xf numFmtId="38" fontId="0" fillId="3" borderId="7" xfId="1" applyFont="1" applyFill="1" applyBorder="1" applyAlignment="1">
      <alignment horizontal="center" vertical="center"/>
    </xf>
    <xf numFmtId="38" fontId="0" fillId="10" borderId="7" xfId="1" applyFont="1" applyFill="1" applyBorder="1" applyAlignment="1">
      <alignment horizontal="center" vertical="center"/>
    </xf>
    <xf numFmtId="176" fontId="9" fillId="2" borderId="8" xfId="2" applyNumberFormat="1" applyFont="1" applyFill="1" applyBorder="1"/>
    <xf numFmtId="176" fontId="9" fillId="2" borderId="10" xfId="2" applyNumberFormat="1" applyFont="1" applyFill="1" applyBorder="1"/>
    <xf numFmtId="38" fontId="0" fillId="3" borderId="8" xfId="1" applyFont="1" applyFill="1" applyBorder="1" applyAlignment="1">
      <alignment horizontal="right" vertical="center"/>
    </xf>
    <xf numFmtId="38" fontId="0" fillId="3" borderId="10" xfId="1" applyFont="1" applyFill="1" applyBorder="1" applyAlignment="1">
      <alignment horizontal="right" vertical="center"/>
    </xf>
    <xf numFmtId="38" fontId="0" fillId="2" borderId="13" xfId="1" applyFont="1" applyFill="1" applyBorder="1">
      <alignment vertical="center"/>
    </xf>
    <xf numFmtId="49" fontId="8" fillId="2" borderId="8" xfId="2" applyNumberFormat="1" applyFont="1" applyFill="1" applyBorder="1"/>
    <xf numFmtId="0" fontId="37" fillId="3" borderId="11" xfId="0" applyFont="1" applyFill="1" applyBorder="1" applyAlignment="1">
      <alignment horizontal="center" vertical="center" wrapText="1"/>
    </xf>
    <xf numFmtId="0" fontId="37" fillId="2" borderId="0" xfId="0" applyFont="1" applyFill="1">
      <alignment vertical="center"/>
    </xf>
    <xf numFmtId="0" fontId="0" fillId="3" borderId="8" xfId="0" applyFill="1" applyBorder="1" applyAlignment="1">
      <alignment horizontal="center" vertical="center"/>
    </xf>
    <xf numFmtId="176" fontId="0" fillId="3" borderId="0" xfId="1" applyNumberFormat="1" applyFont="1" applyFill="1" applyBorder="1">
      <alignment vertical="center"/>
    </xf>
    <xf numFmtId="49" fontId="26" fillId="2" borderId="0" xfId="2" applyNumberFormat="1" applyFont="1" applyFill="1" applyAlignment="1">
      <alignment horizontal="right"/>
    </xf>
    <xf numFmtId="38" fontId="0" fillId="4" borderId="9" xfId="1" applyFont="1" applyFill="1" applyBorder="1">
      <alignment vertical="center"/>
    </xf>
    <xf numFmtId="38" fontId="0" fillId="4" borderId="8" xfId="1" applyFont="1" applyFill="1" applyBorder="1">
      <alignment vertical="center"/>
    </xf>
    <xf numFmtId="38" fontId="0" fillId="4" borderId="0" xfId="1" applyFont="1" applyFill="1" applyBorder="1">
      <alignment vertical="center"/>
    </xf>
    <xf numFmtId="176" fontId="0" fillId="3" borderId="4" xfId="1" applyNumberFormat="1" applyFont="1" applyFill="1" applyBorder="1">
      <alignment vertical="center"/>
    </xf>
    <xf numFmtId="3" fontId="0" fillId="0" borderId="0" xfId="0" applyNumberFormat="1">
      <alignment vertical="center"/>
    </xf>
    <xf numFmtId="38" fontId="0" fillId="4" borderId="11" xfId="1" applyFont="1" applyFill="1" applyBorder="1">
      <alignment vertical="center"/>
    </xf>
    <xf numFmtId="0" fontId="65" fillId="2" borderId="0" xfId="0" applyFont="1" applyFill="1">
      <alignment vertical="center"/>
    </xf>
    <xf numFmtId="0" fontId="65" fillId="0" borderId="0" xfId="0" applyFont="1">
      <alignment vertical="center"/>
    </xf>
    <xf numFmtId="14" fontId="65" fillId="2" borderId="0" xfId="0" applyNumberFormat="1" applyFont="1" applyFill="1">
      <alignment vertical="center"/>
    </xf>
    <xf numFmtId="0" fontId="67" fillId="2" borderId="0" xfId="0" applyFont="1" applyFill="1">
      <alignment vertical="center"/>
    </xf>
    <xf numFmtId="0" fontId="68" fillId="2" borderId="0" xfId="0" applyFont="1" applyFill="1" applyAlignment="1">
      <alignment horizontal="left" vertical="center" wrapText="1"/>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37" fontId="48" fillId="3" borderId="0" xfId="0" quotePrefix="1" applyNumberFormat="1" applyFont="1" applyFill="1" applyAlignment="1">
      <alignment horizontal="right" vertical="top"/>
    </xf>
    <xf numFmtId="38" fontId="48" fillId="3" borderId="8" xfId="1" applyFont="1" applyFill="1" applyBorder="1">
      <alignment vertical="center"/>
    </xf>
    <xf numFmtId="176" fontId="0" fillId="3" borderId="1" xfId="1" applyNumberFormat="1" applyFont="1" applyFill="1" applyBorder="1">
      <alignment vertical="center"/>
    </xf>
    <xf numFmtId="38" fontId="48" fillId="3" borderId="10" xfId="1" applyFont="1" applyFill="1" applyBorder="1">
      <alignment vertical="center"/>
    </xf>
    <xf numFmtId="176" fontId="0" fillId="3" borderId="2" xfId="1" applyNumberFormat="1" applyFont="1" applyFill="1" applyBorder="1">
      <alignment vertical="center"/>
    </xf>
    <xf numFmtId="37" fontId="48" fillId="3" borderId="9" xfId="0" quotePrefix="1" applyNumberFormat="1" applyFont="1" applyFill="1" applyBorder="1" applyAlignment="1">
      <alignment horizontal="right" vertical="top"/>
    </xf>
    <xf numFmtId="37" fontId="48" fillId="3" borderId="5" xfId="0" quotePrefix="1" applyNumberFormat="1" applyFont="1" applyFill="1" applyBorder="1" applyAlignment="1">
      <alignment horizontal="right" vertical="top"/>
    </xf>
    <xf numFmtId="14" fontId="29" fillId="2" borderId="0" xfId="0" applyNumberFormat="1" applyFont="1" applyFill="1">
      <alignment vertical="center"/>
    </xf>
    <xf numFmtId="49" fontId="26" fillId="2" borderId="2" xfId="2" applyNumberFormat="1" applyFont="1" applyFill="1" applyBorder="1" applyAlignment="1">
      <alignment horizontal="right"/>
    </xf>
    <xf numFmtId="49" fontId="26" fillId="2" borderId="6" xfId="2" applyNumberFormat="1" applyFont="1" applyFill="1" applyBorder="1" applyAlignment="1">
      <alignment horizontal="right"/>
    </xf>
    <xf numFmtId="0" fontId="0" fillId="3" borderId="10" xfId="0" applyFill="1" applyBorder="1" applyAlignment="1">
      <alignment horizontal="center" vertical="center"/>
    </xf>
    <xf numFmtId="0" fontId="0" fillId="2" borderId="1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3" xfId="0" applyFill="1" applyBorder="1" applyAlignment="1">
      <alignment vertical="center" wrapText="1"/>
    </xf>
    <xf numFmtId="176" fontId="0" fillId="2" borderId="13" xfId="1" applyNumberFormat="1" applyFont="1" applyFill="1" applyBorder="1">
      <alignment vertical="center"/>
    </xf>
    <xf numFmtId="176" fontId="0" fillId="2" borderId="12" xfId="1" applyNumberFormat="1" applyFont="1" applyFill="1" applyBorder="1">
      <alignment vertical="center"/>
    </xf>
    <xf numFmtId="176" fontId="0" fillId="2" borderId="9" xfId="0" applyNumberFormat="1" applyFill="1" applyBorder="1">
      <alignment vertical="center"/>
    </xf>
    <xf numFmtId="176" fontId="0" fillId="2" borderId="8" xfId="0" applyNumberFormat="1" applyFill="1" applyBorder="1">
      <alignment vertical="center"/>
    </xf>
    <xf numFmtId="176" fontId="0" fillId="2" borderId="5" xfId="0" applyNumberFormat="1" applyFill="1" applyBorder="1">
      <alignment vertical="center"/>
    </xf>
    <xf numFmtId="176" fontId="0" fillId="2" borderId="10" xfId="0" applyNumberFormat="1" applyFill="1" applyBorder="1">
      <alignment vertical="center"/>
    </xf>
    <xf numFmtId="38" fontId="0" fillId="2" borderId="1" xfId="0" applyNumberFormat="1" applyFill="1" applyBorder="1">
      <alignment vertical="center"/>
    </xf>
    <xf numFmtId="38" fontId="0" fillId="2" borderId="9" xfId="0" applyNumberFormat="1" applyFill="1" applyBorder="1">
      <alignment vertical="center"/>
    </xf>
    <xf numFmtId="38" fontId="0" fillId="2" borderId="8" xfId="0" applyNumberFormat="1" applyFill="1" applyBorder="1">
      <alignment vertical="center"/>
    </xf>
    <xf numFmtId="38" fontId="0" fillId="2" borderId="5" xfId="1" applyFont="1" applyFill="1" applyBorder="1">
      <alignment vertical="center"/>
    </xf>
    <xf numFmtId="38" fontId="0" fillId="2" borderId="10" xfId="0" applyNumberFormat="1" applyFill="1" applyBorder="1">
      <alignment vertical="center"/>
    </xf>
    <xf numFmtId="176" fontId="0" fillId="2" borderId="6" xfId="0" applyNumberFormat="1" applyFill="1" applyBorder="1">
      <alignment vertical="center"/>
    </xf>
    <xf numFmtId="0" fontId="0" fillId="2" borderId="9" xfId="0" applyFill="1" applyBorder="1" applyAlignment="1">
      <alignment horizontal="center" vertical="center"/>
    </xf>
    <xf numFmtId="38" fontId="0" fillId="2" borderId="0" xfId="1" applyFont="1" applyFill="1" applyBorder="1" applyAlignment="1">
      <alignment horizontal="right" vertical="center"/>
    </xf>
    <xf numFmtId="38" fontId="0" fillId="2" borderId="8" xfId="1" applyFont="1" applyFill="1" applyBorder="1" applyAlignment="1">
      <alignment horizontal="right" vertical="center"/>
    </xf>
    <xf numFmtId="38" fontId="0" fillId="2" borderId="5" xfId="1" applyFont="1" applyFill="1" applyBorder="1" applyAlignment="1">
      <alignment horizontal="right" vertical="center"/>
    </xf>
    <xf numFmtId="38" fontId="0" fillId="2" borderId="10" xfId="1" applyFont="1" applyFill="1" applyBorder="1" applyAlignment="1">
      <alignment horizontal="right" vertical="center"/>
    </xf>
    <xf numFmtId="38" fontId="0" fillId="2" borderId="6" xfId="1" applyFont="1" applyFill="1" applyBorder="1" applyAlignment="1">
      <alignment horizontal="right" vertical="center"/>
    </xf>
    <xf numFmtId="38" fontId="0" fillId="2" borderId="7" xfId="1" applyFont="1" applyFill="1" applyBorder="1">
      <alignment vertical="center"/>
    </xf>
    <xf numFmtId="49" fontId="26" fillId="2" borderId="27" xfId="2" applyNumberFormat="1" applyFont="1" applyFill="1" applyBorder="1" applyAlignment="1">
      <alignment horizontal="right"/>
    </xf>
    <xf numFmtId="57" fontId="32" fillId="2" borderId="12" xfId="0" applyNumberFormat="1" applyFont="1" applyFill="1" applyBorder="1" applyAlignment="1">
      <alignment horizontal="center" vertical="center" wrapText="1"/>
    </xf>
    <xf numFmtId="57" fontId="32" fillId="2" borderId="12" xfId="0" applyNumberFormat="1" applyFont="1" applyFill="1" applyBorder="1" applyAlignment="1">
      <alignment horizontal="center" vertical="center"/>
    </xf>
    <xf numFmtId="57" fontId="32" fillId="0" borderId="12" xfId="0" applyNumberFormat="1" applyFont="1" applyBorder="1" applyAlignment="1">
      <alignment horizontal="center" vertical="center"/>
    </xf>
    <xf numFmtId="57" fontId="32" fillId="2" borderId="13" xfId="0" applyNumberFormat="1" applyFont="1" applyFill="1" applyBorder="1" applyAlignment="1">
      <alignment horizontal="center" vertical="center"/>
    </xf>
    <xf numFmtId="57" fontId="15" fillId="0" borderId="19" xfId="0" applyNumberFormat="1" applyFont="1" applyBorder="1" applyAlignment="1">
      <alignment horizontal="center" vertical="center"/>
    </xf>
    <xf numFmtId="57" fontId="15" fillId="2" borderId="1" xfId="0" quotePrefix="1" applyNumberFormat="1" applyFont="1" applyFill="1" applyBorder="1" applyAlignment="1">
      <alignment horizontal="center" vertical="center"/>
    </xf>
    <xf numFmtId="57" fontId="15" fillId="2" borderId="4" xfId="0" quotePrefix="1" applyNumberFormat="1" applyFont="1" applyFill="1" applyBorder="1" applyAlignment="1">
      <alignment horizontal="center" vertical="center"/>
    </xf>
    <xf numFmtId="57" fontId="15" fillId="2" borderId="2" xfId="0" quotePrefix="1" applyNumberFormat="1" applyFont="1" applyFill="1" applyBorder="1" applyAlignment="1">
      <alignment horizontal="center" vertical="center"/>
    </xf>
    <xf numFmtId="57" fontId="15" fillId="2" borderId="13" xfId="0" quotePrefix="1" applyNumberFormat="1" applyFont="1" applyFill="1" applyBorder="1" applyAlignment="1">
      <alignment horizontal="center" vertical="center"/>
    </xf>
    <xf numFmtId="49" fontId="23" fillId="3" borderId="11" xfId="2" applyNumberFormat="1" applyFont="1" applyFill="1" applyBorder="1"/>
    <xf numFmtId="3" fontId="24" fillId="3" borderId="0" xfId="5" applyNumberFormat="1" applyFont="1" applyFill="1"/>
    <xf numFmtId="38" fontId="24" fillId="3" borderId="8" xfId="7" applyFont="1" applyFill="1" applyBorder="1">
      <alignment vertical="center"/>
    </xf>
    <xf numFmtId="38" fontId="24" fillId="3" borderId="0" xfId="7" applyFont="1" applyFill="1" applyBorder="1">
      <alignment vertical="center"/>
    </xf>
    <xf numFmtId="49" fontId="63" fillId="2" borderId="0" xfId="0" applyNumberFormat="1" applyFont="1" applyFill="1" applyAlignment="1">
      <alignment horizontal="right"/>
    </xf>
    <xf numFmtId="0" fontId="29" fillId="2" borderId="0" xfId="0" applyFont="1" applyFill="1" applyAlignment="1">
      <alignment horizontal="right" vertical="center"/>
    </xf>
    <xf numFmtId="0" fontId="13" fillId="2" borderId="0" xfId="0" applyFont="1" applyFill="1">
      <alignment vertical="center"/>
    </xf>
    <xf numFmtId="0" fontId="13" fillId="2" borderId="2" xfId="0" applyFont="1" applyFill="1" applyBorder="1">
      <alignment vertical="center"/>
    </xf>
    <xf numFmtId="0" fontId="15" fillId="2" borderId="2" xfId="0" applyFont="1" applyFill="1" applyBorder="1">
      <alignment vertical="center"/>
    </xf>
    <xf numFmtId="0" fontId="0" fillId="2" borderId="2" xfId="0" applyFill="1" applyBorder="1">
      <alignment vertical="center"/>
    </xf>
    <xf numFmtId="0" fontId="0" fillId="2" borderId="1" xfId="0" applyFill="1" applyBorder="1">
      <alignment vertical="center"/>
    </xf>
    <xf numFmtId="0" fontId="0" fillId="2" borderId="6" xfId="0" applyFill="1" applyBorder="1">
      <alignment vertical="center"/>
    </xf>
    <xf numFmtId="0" fontId="15" fillId="2" borderId="6" xfId="0" applyFont="1" applyFill="1" applyBorder="1" applyAlignment="1">
      <alignment horizontal="center" vertical="center"/>
    </xf>
    <xf numFmtId="38" fontId="0" fillId="2" borderId="0" xfId="7" applyFont="1" applyFill="1">
      <alignment vertical="center"/>
    </xf>
    <xf numFmtId="38" fontId="15" fillId="2" borderId="1" xfId="7" applyFont="1" applyFill="1" applyBorder="1">
      <alignment vertical="center"/>
    </xf>
    <xf numFmtId="38" fontId="15" fillId="2" borderId="0" xfId="7" applyFont="1" applyFill="1" applyBorder="1">
      <alignment vertical="center"/>
    </xf>
    <xf numFmtId="182" fontId="0" fillId="2" borderId="0" xfId="7" applyNumberFormat="1" applyFont="1" applyFill="1">
      <alignment vertical="center"/>
    </xf>
    <xf numFmtId="38" fontId="17" fillId="2" borderId="0" xfId="7" applyFont="1" applyFill="1" applyBorder="1">
      <alignment vertical="center"/>
    </xf>
    <xf numFmtId="38" fontId="15" fillId="2" borderId="5" xfId="7" applyFont="1" applyFill="1" applyBorder="1">
      <alignment vertical="center"/>
    </xf>
    <xf numFmtId="38" fontId="15" fillId="2" borderId="6" xfId="7" applyFont="1" applyFill="1" applyBorder="1">
      <alignment vertical="center"/>
    </xf>
    <xf numFmtId="38" fontId="0" fillId="2" borderId="0" xfId="7" applyFont="1" applyFill="1" applyBorder="1">
      <alignment vertical="center"/>
    </xf>
    <xf numFmtId="0" fontId="0" fillId="2" borderId="27" xfId="0" applyFill="1" applyBorder="1">
      <alignment vertical="center"/>
    </xf>
    <xf numFmtId="38" fontId="0" fillId="2" borderId="27" xfId="7" applyFont="1" applyFill="1" applyBorder="1">
      <alignment vertical="center"/>
    </xf>
    <xf numFmtId="38" fontId="0" fillId="2" borderId="19" xfId="7" applyFont="1" applyFill="1" applyBorder="1">
      <alignment vertical="center"/>
    </xf>
    <xf numFmtId="38" fontId="0" fillId="2" borderId="6" xfId="7" applyFont="1" applyFill="1" applyBorder="1">
      <alignment vertical="center"/>
    </xf>
    <xf numFmtId="38" fontId="0" fillId="2" borderId="9" xfId="7" applyFont="1" applyFill="1" applyBorder="1">
      <alignment vertical="center"/>
    </xf>
    <xf numFmtId="38" fontId="0" fillId="2" borderId="2" xfId="7" applyFont="1" applyFill="1" applyBorder="1">
      <alignment vertical="center"/>
    </xf>
    <xf numFmtId="38" fontId="0" fillId="2" borderId="3" xfId="7" applyFont="1" applyFill="1" applyBorder="1">
      <alignment vertical="center"/>
    </xf>
    <xf numFmtId="38" fontId="0" fillId="2" borderId="1" xfId="7" applyFont="1" applyFill="1" applyBorder="1">
      <alignment vertical="center"/>
    </xf>
    <xf numFmtId="38" fontId="0" fillId="2" borderId="11" xfId="7" applyFont="1" applyFill="1" applyBorder="1">
      <alignment vertical="center"/>
    </xf>
    <xf numFmtId="38" fontId="0" fillId="2" borderId="5" xfId="7" applyFont="1" applyFill="1" applyBorder="1">
      <alignment vertical="center"/>
    </xf>
    <xf numFmtId="38" fontId="0" fillId="2" borderId="12" xfId="7" applyFont="1" applyFill="1" applyBorder="1">
      <alignment vertical="center"/>
    </xf>
    <xf numFmtId="0" fontId="13" fillId="2" borderId="27" xfId="0" applyFont="1" applyFill="1" applyBorder="1">
      <alignment vertical="center"/>
    </xf>
    <xf numFmtId="0" fontId="15" fillId="2" borderId="27" xfId="0" applyFont="1" applyFill="1" applyBorder="1">
      <alignment vertical="center"/>
    </xf>
    <xf numFmtId="0" fontId="15" fillId="2" borderId="27" xfId="0" applyFont="1" applyFill="1" applyBorder="1" applyAlignment="1">
      <alignment horizontal="center" vertical="center"/>
    </xf>
    <xf numFmtId="0" fontId="0" fillId="2" borderId="11" xfId="0" applyFill="1" applyBorder="1">
      <alignment vertical="center"/>
    </xf>
    <xf numFmtId="0" fontId="0" fillId="2" borderId="3" xfId="0" applyFill="1" applyBorder="1">
      <alignment vertical="center"/>
    </xf>
    <xf numFmtId="0" fontId="0" fillId="2" borderId="7" xfId="0" applyFill="1" applyBorder="1">
      <alignment vertical="center"/>
    </xf>
    <xf numFmtId="38" fontId="0" fillId="2" borderId="7" xfId="7" applyFont="1" applyFill="1" applyBorder="1">
      <alignment vertical="center"/>
    </xf>
    <xf numFmtId="0" fontId="0" fillId="2" borderId="19" xfId="0" applyFill="1" applyBorder="1">
      <alignment vertical="center"/>
    </xf>
    <xf numFmtId="0" fontId="0" fillId="2" borderId="9" xfId="0" applyFill="1" applyBorder="1">
      <alignment vertical="center"/>
    </xf>
    <xf numFmtId="40" fontId="0" fillId="2" borderId="27" xfId="7" applyNumberFormat="1" applyFont="1" applyFill="1" applyBorder="1">
      <alignment vertical="center"/>
    </xf>
    <xf numFmtId="40" fontId="0" fillId="2" borderId="12" xfId="7" applyNumberFormat="1" applyFont="1" applyFill="1" applyBorder="1">
      <alignment vertical="center"/>
    </xf>
    <xf numFmtId="40" fontId="15" fillId="2" borderId="27" xfId="7" applyNumberFormat="1" applyFont="1" applyFill="1" applyBorder="1">
      <alignment vertical="center"/>
    </xf>
    <xf numFmtId="40" fontId="15" fillId="2" borderId="0" xfId="7" applyNumberFormat="1" applyFont="1" applyFill="1" applyBorder="1">
      <alignment vertical="center"/>
    </xf>
    <xf numFmtId="38" fontId="15" fillId="2" borderId="27" xfId="7" applyFont="1" applyFill="1" applyBorder="1">
      <alignment vertical="center"/>
    </xf>
    <xf numFmtId="184" fontId="15" fillId="2" borderId="27" xfId="0" applyNumberFormat="1" applyFont="1" applyFill="1" applyBorder="1">
      <alignment vertical="center"/>
    </xf>
    <xf numFmtId="40" fontId="0" fillId="2" borderId="19" xfId="7" applyNumberFormat="1" applyFont="1" applyFill="1" applyBorder="1">
      <alignment vertical="center"/>
    </xf>
    <xf numFmtId="40" fontId="0" fillId="2" borderId="0" xfId="7" applyNumberFormat="1" applyFont="1" applyFill="1" applyBorder="1">
      <alignment vertical="center"/>
    </xf>
    <xf numFmtId="38" fontId="17" fillId="2" borderId="0" xfId="7" applyFont="1" applyFill="1">
      <alignment vertical="center"/>
    </xf>
    <xf numFmtId="38" fontId="0" fillId="2" borderId="27" xfId="0" applyNumberFormat="1" applyFill="1" applyBorder="1">
      <alignment vertical="center"/>
    </xf>
    <xf numFmtId="38" fontId="0" fillId="2" borderId="19" xfId="0" applyNumberFormat="1" applyFill="1" applyBorder="1">
      <alignment vertical="center"/>
    </xf>
    <xf numFmtId="38" fontId="0" fillId="2" borderId="11" xfId="0" applyNumberFormat="1" applyFill="1" applyBorder="1">
      <alignment vertical="center"/>
    </xf>
    <xf numFmtId="38" fontId="0" fillId="2" borderId="3" xfId="0" applyNumberFormat="1" applyFill="1" applyBorder="1">
      <alignment vertical="center"/>
    </xf>
    <xf numFmtId="38" fontId="0" fillId="2" borderId="19" xfId="7" applyFont="1" applyFill="1" applyBorder="1" applyAlignment="1">
      <alignment horizontal="center" vertical="center"/>
    </xf>
    <xf numFmtId="38" fontId="0" fillId="2" borderId="27" xfId="7" applyFont="1" applyFill="1" applyBorder="1" applyAlignment="1">
      <alignment horizontal="center" vertical="center"/>
    </xf>
    <xf numFmtId="0" fontId="17" fillId="2" borderId="0" xfId="0" applyFont="1" applyFill="1">
      <alignment vertical="center"/>
    </xf>
    <xf numFmtId="0" fontId="15" fillId="2" borderId="0" xfId="0" applyFont="1" applyFill="1" applyAlignment="1">
      <alignment horizontal="center" vertical="center"/>
    </xf>
    <xf numFmtId="180" fontId="0" fillId="2" borderId="0" xfId="7" applyNumberFormat="1" applyFont="1" applyFill="1">
      <alignment vertical="center"/>
    </xf>
    <xf numFmtId="38" fontId="0" fillId="2" borderId="5" xfId="0" applyNumberFormat="1" applyFill="1" applyBorder="1">
      <alignment vertical="center"/>
    </xf>
    <xf numFmtId="3" fontId="0" fillId="2" borderId="2" xfId="0" applyNumberFormat="1" applyFill="1" applyBorder="1">
      <alignment vertical="center"/>
    </xf>
    <xf numFmtId="3" fontId="0" fillId="2" borderId="0" xfId="0" applyNumberFormat="1" applyFill="1">
      <alignment vertical="center"/>
    </xf>
    <xf numFmtId="3" fontId="0" fillId="2" borderId="6" xfId="0" applyNumberFormat="1" applyFill="1" applyBorder="1">
      <alignment vertical="center"/>
    </xf>
    <xf numFmtId="38" fontId="0" fillId="2" borderId="12" xfId="0" applyNumberFormat="1" applyFill="1" applyBorder="1">
      <alignment vertical="center"/>
    </xf>
    <xf numFmtId="176" fontId="0" fillId="2" borderId="27" xfId="1" applyNumberFormat="1" applyFont="1" applyFill="1" applyBorder="1">
      <alignment vertical="center"/>
    </xf>
    <xf numFmtId="3" fontId="31" fillId="2" borderId="10" xfId="7" applyNumberFormat="1" applyFont="1" applyFill="1" applyBorder="1" applyAlignment="1" applyProtection="1">
      <alignment vertical="center"/>
    </xf>
    <xf numFmtId="3" fontId="31" fillId="2" borderId="9" xfId="7" applyNumberFormat="1" applyFont="1" applyFill="1" applyBorder="1" applyAlignment="1" applyProtection="1">
      <alignment vertical="center"/>
    </xf>
    <xf numFmtId="3" fontId="31" fillId="2" borderId="0" xfId="7" applyNumberFormat="1" applyFont="1" applyFill="1" applyBorder="1" applyAlignment="1" applyProtection="1">
      <alignment vertical="center"/>
    </xf>
    <xf numFmtId="0" fontId="32" fillId="0" borderId="12" xfId="12" applyFont="1" applyBorder="1" applyAlignment="1">
      <alignment horizontal="center" vertical="center"/>
    </xf>
    <xf numFmtId="0" fontId="15" fillId="0" borderId="0" xfId="0" applyFont="1" applyAlignment="1">
      <alignment horizontal="center"/>
    </xf>
    <xf numFmtId="0" fontId="20" fillId="2" borderId="4" xfId="0" applyFont="1" applyFill="1" applyBorder="1" applyAlignment="1">
      <alignment vertical="center" wrapText="1"/>
    </xf>
    <xf numFmtId="0" fontId="20" fillId="2" borderId="8" xfId="0" applyFont="1" applyFill="1" applyBorder="1">
      <alignment vertical="center"/>
    </xf>
    <xf numFmtId="0" fontId="20" fillId="2" borderId="4" xfId="0" applyFont="1" applyFill="1" applyBorder="1">
      <alignment vertical="center"/>
    </xf>
    <xf numFmtId="0" fontId="20" fillId="2" borderId="10" xfId="0" applyFont="1" applyFill="1" applyBorder="1">
      <alignment vertical="center"/>
    </xf>
    <xf numFmtId="0" fontId="20" fillId="2" borderId="19" xfId="0" applyFont="1" applyFill="1" applyBorder="1">
      <alignment vertical="center"/>
    </xf>
    <xf numFmtId="0" fontId="20" fillId="2" borderId="11" xfId="0" applyFont="1" applyFill="1" applyBorder="1">
      <alignment vertical="center"/>
    </xf>
    <xf numFmtId="0" fontId="20" fillId="2" borderId="10" xfId="0" applyFont="1" applyFill="1" applyBorder="1" applyAlignment="1">
      <alignment horizontal="center" vertical="center"/>
    </xf>
    <xf numFmtId="176" fontId="0" fillId="3" borderId="4" xfId="0" applyNumberFormat="1" applyFill="1" applyBorder="1">
      <alignment vertical="center"/>
    </xf>
    <xf numFmtId="176" fontId="0" fillId="3" borderId="8" xfId="0" applyNumberFormat="1" applyFill="1" applyBorder="1">
      <alignment vertical="center"/>
    </xf>
    <xf numFmtId="14" fontId="37" fillId="2" borderId="0" xfId="0" applyNumberFormat="1" applyFont="1" applyFill="1">
      <alignment vertical="center"/>
    </xf>
    <xf numFmtId="0" fontId="0" fillId="10" borderId="7" xfId="0" applyFill="1" applyBorder="1" applyAlignment="1">
      <alignment horizontal="center" vertical="center"/>
    </xf>
    <xf numFmtId="176" fontId="0" fillId="10" borderId="3" xfId="1" applyNumberFormat="1" applyFont="1" applyFill="1" applyBorder="1">
      <alignment vertical="center"/>
    </xf>
    <xf numFmtId="176" fontId="0" fillId="10" borderId="11" xfId="1" applyNumberFormat="1" applyFont="1" applyFill="1" applyBorder="1">
      <alignment vertical="center"/>
    </xf>
    <xf numFmtId="176" fontId="0" fillId="10" borderId="7" xfId="1" applyNumberFormat="1" applyFont="1" applyFill="1" applyBorder="1">
      <alignment vertical="center"/>
    </xf>
    <xf numFmtId="14" fontId="29" fillId="2" borderId="0" xfId="0" applyNumberFormat="1" applyFont="1" applyFill="1" applyAlignment="1">
      <alignment horizontal="right" vertical="center"/>
    </xf>
    <xf numFmtId="49" fontId="63" fillId="2" borderId="9" xfId="0" applyNumberFormat="1"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0" xfId="0" applyFont="1" applyFill="1" applyAlignment="1">
      <alignment horizontal="center" vertical="center" wrapText="1"/>
    </xf>
    <xf numFmtId="0" fontId="64" fillId="2" borderId="8"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2" xfId="0" applyFont="1" applyFill="1" applyBorder="1">
      <alignment vertical="center"/>
    </xf>
    <xf numFmtId="0" fontId="20" fillId="2" borderId="19"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0" xfId="0" applyFont="1" applyFill="1">
      <alignment vertical="center"/>
    </xf>
    <xf numFmtId="0" fontId="20" fillId="2" borderId="1" xfId="0" applyFont="1" applyFill="1" applyBorder="1" applyAlignment="1">
      <alignment horizontal="center" vertical="center"/>
    </xf>
    <xf numFmtId="0" fontId="20" fillId="2" borderId="3" xfId="0" applyFont="1" applyFill="1" applyBorder="1">
      <alignment vertical="center"/>
    </xf>
    <xf numFmtId="0" fontId="20" fillId="2" borderId="2" xfId="0" applyFont="1" applyFill="1" applyBorder="1">
      <alignment vertical="center"/>
    </xf>
    <xf numFmtId="0" fontId="20" fillId="2" borderId="5" xfId="0" applyFont="1" applyFill="1" applyBorder="1" applyAlignment="1">
      <alignment horizontal="center" vertical="center"/>
    </xf>
    <xf numFmtId="0" fontId="20" fillId="2" borderId="7" xfId="0" applyFont="1" applyFill="1" applyBorder="1">
      <alignment vertical="center"/>
    </xf>
    <xf numFmtId="0" fontId="20" fillId="2" borderId="6" xfId="0" applyFont="1" applyFill="1" applyBorder="1">
      <alignment vertical="center"/>
    </xf>
    <xf numFmtId="0" fontId="20" fillId="2" borderId="0" xfId="0" quotePrefix="1" applyFont="1" applyFill="1">
      <alignment vertical="center"/>
    </xf>
    <xf numFmtId="0" fontId="20" fillId="2" borderId="12" xfId="0" applyFont="1" applyFill="1" applyBorder="1" applyAlignment="1">
      <alignment horizontal="center" vertical="center"/>
    </xf>
    <xf numFmtId="0" fontId="20" fillId="2" borderId="27" xfId="0" applyFont="1" applyFill="1" applyBorder="1">
      <alignment vertical="center"/>
    </xf>
    <xf numFmtId="0" fontId="20" fillId="2" borderId="27" xfId="0" quotePrefix="1" applyFont="1" applyFill="1" applyBorder="1">
      <alignment vertical="center"/>
    </xf>
    <xf numFmtId="0" fontId="31" fillId="2" borderId="12" xfId="0" applyFont="1" applyFill="1" applyBorder="1" applyAlignment="1">
      <alignment horizontal="center" vertical="center"/>
    </xf>
    <xf numFmtId="0" fontId="0" fillId="0" borderId="19" xfId="0" applyBorder="1" applyAlignment="1">
      <alignment horizontal="center" vertical="center"/>
    </xf>
    <xf numFmtId="0" fontId="66" fillId="2" borderId="0" xfId="0" applyFont="1" applyFill="1" applyAlignment="1">
      <alignment horizontal="center" vertical="center"/>
    </xf>
    <xf numFmtId="0" fontId="0" fillId="4" borderId="12"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19" xfId="0" applyFill="1" applyBorder="1" applyAlignment="1">
      <alignment horizontal="center" vertical="center" wrapText="1"/>
    </xf>
    <xf numFmtId="0" fontId="6" fillId="2" borderId="12"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1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9" xfId="0" applyFont="1" applyFill="1" applyBorder="1" applyAlignment="1">
      <alignment horizontal="center" vertical="center"/>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2" borderId="12" xfId="0" applyFill="1" applyBorder="1" applyAlignment="1">
      <alignment horizontal="center" vertical="center" wrapText="1"/>
    </xf>
    <xf numFmtId="0" fontId="0" fillId="2" borderId="27" xfId="0" applyFill="1" applyBorder="1" applyAlignment="1">
      <alignment horizontal="center" vertical="center" wrapText="1"/>
    </xf>
    <xf numFmtId="0" fontId="17" fillId="4" borderId="12" xfId="0" applyFont="1" applyFill="1" applyBorder="1" applyAlignment="1">
      <alignment horizontal="center" vertical="center"/>
    </xf>
    <xf numFmtId="0" fontId="0" fillId="0" borderId="27" xfId="0" applyBorder="1" applyAlignment="1">
      <alignment horizontal="center" vertical="center"/>
    </xf>
    <xf numFmtId="0" fontId="0" fillId="2" borderId="12" xfId="0" applyFill="1" applyBorder="1" applyAlignment="1">
      <alignment horizontal="center" vertical="center"/>
    </xf>
    <xf numFmtId="0" fontId="0" fillId="2" borderId="19" xfId="0" applyFill="1" applyBorder="1" applyAlignment="1">
      <alignment horizontal="center" vertical="center"/>
    </xf>
    <xf numFmtId="0" fontId="24" fillId="0" borderId="6" xfId="0" applyFont="1" applyBorder="1" applyAlignment="1">
      <alignment horizontal="center"/>
    </xf>
    <xf numFmtId="0" fontId="24" fillId="0" borderId="13" xfId="2" applyFont="1" applyBorder="1" applyAlignment="1">
      <alignment horizontal="center" vertical="center" wrapText="1"/>
    </xf>
    <xf numFmtId="0" fontId="24" fillId="0" borderId="13" xfId="0" applyFont="1" applyBorder="1" applyAlignment="1">
      <alignment horizontal="center" vertical="center" wrapText="1"/>
    </xf>
    <xf numFmtId="57" fontId="24" fillId="0" borderId="12" xfId="2" applyNumberFormat="1" applyFont="1" applyBorder="1" applyAlignment="1">
      <alignment horizontal="center" vertical="center" wrapText="1"/>
    </xf>
    <xf numFmtId="57" fontId="24" fillId="0" borderId="19" xfId="2" applyNumberFormat="1" applyFont="1" applyBorder="1" applyAlignment="1">
      <alignment horizontal="center" vertical="center" wrapText="1"/>
    </xf>
    <xf numFmtId="185" fontId="24" fillId="0" borderId="13" xfId="0" applyNumberFormat="1" applyFont="1" applyBorder="1" applyAlignment="1">
      <alignment horizontal="center" vertical="center"/>
    </xf>
    <xf numFmtId="0" fontId="24" fillId="0" borderId="13" xfId="6" applyFont="1" applyBorder="1" applyAlignment="1">
      <alignment horizontal="center" vertical="center" wrapText="1"/>
    </xf>
    <xf numFmtId="0" fontId="24" fillId="0" borderId="12" xfId="2" applyFont="1" applyBorder="1" applyAlignment="1">
      <alignment horizontal="center" vertical="center"/>
    </xf>
    <xf numFmtId="0" fontId="24" fillId="0" borderId="19" xfId="2" applyFont="1" applyBorder="1" applyAlignment="1">
      <alignment horizontal="center" vertical="center"/>
    </xf>
    <xf numFmtId="0" fontId="17" fillId="0" borderId="27" xfId="2" applyFont="1" applyBorder="1" applyAlignment="1">
      <alignment horizontal="center" vertical="center" wrapText="1"/>
    </xf>
    <xf numFmtId="0" fontId="50" fillId="0" borderId="19" xfId="0" applyFont="1" applyBorder="1">
      <alignment vertical="center"/>
    </xf>
    <xf numFmtId="57" fontId="17" fillId="0" borderId="27" xfId="2" applyNumberFormat="1" applyFont="1" applyBorder="1" applyAlignment="1">
      <alignment horizontal="center" vertical="center" wrapText="1"/>
    </xf>
    <xf numFmtId="57" fontId="17" fillId="0" borderId="19" xfId="2" applyNumberFormat="1" applyFont="1" applyBorder="1" applyAlignment="1">
      <alignment horizontal="center" vertical="center" wrapText="1"/>
    </xf>
    <xf numFmtId="0" fontId="17" fillId="0" borderId="27" xfId="2" applyFont="1" applyBorder="1" applyAlignment="1">
      <alignment horizontal="center" vertical="center"/>
    </xf>
    <xf numFmtId="0" fontId="17" fillId="0" borderId="19" xfId="2" applyFont="1" applyBorder="1" applyAlignment="1">
      <alignment horizontal="center" vertical="center"/>
    </xf>
    <xf numFmtId="0" fontId="53"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53"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53"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53" fillId="0" borderId="12" xfId="0" applyFont="1" applyBorder="1" applyAlignment="1">
      <alignment horizontal="center" vertical="center"/>
    </xf>
    <xf numFmtId="0" fontId="53" fillId="0" borderId="27" xfId="0" applyFont="1" applyBorder="1" applyAlignment="1">
      <alignment horizontal="center" vertical="center"/>
    </xf>
    <xf numFmtId="0" fontId="53" fillId="0" borderId="19" xfId="0" applyFont="1" applyBorder="1" applyAlignment="1">
      <alignment horizontal="center" vertical="center"/>
    </xf>
    <xf numFmtId="0" fontId="53" fillId="3" borderId="4"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0" fillId="2" borderId="13" xfId="0" applyFill="1" applyBorder="1" applyAlignment="1">
      <alignment horizontal="center" vertical="center"/>
    </xf>
    <xf numFmtId="0" fontId="0" fillId="3" borderId="13" xfId="0" applyFill="1" applyBorder="1" applyAlignment="1">
      <alignment horizontal="center" vertic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2" borderId="23" xfId="0" applyFill="1" applyBorder="1" applyAlignment="1">
      <alignment horizontal="center" vertical="center"/>
    </xf>
    <xf numFmtId="0" fontId="0" fillId="2" borderId="14" xfId="0" applyFill="1" applyBorder="1" applyAlignment="1">
      <alignment horizontal="center" vertical="center"/>
    </xf>
    <xf numFmtId="0" fontId="0" fillId="2" borderId="24" xfId="0" applyFill="1" applyBorder="1" applyAlignment="1">
      <alignment horizontal="center" vertical="center"/>
    </xf>
    <xf numFmtId="176" fontId="60" fillId="0" borderId="2" xfId="0" applyNumberFormat="1" applyFont="1" applyBorder="1" applyAlignment="1">
      <alignment horizontal="left" wrapText="1"/>
    </xf>
    <xf numFmtId="176" fontId="60" fillId="0" borderId="3" xfId="0" applyNumberFormat="1" applyFont="1" applyBorder="1" applyAlignment="1">
      <alignment horizontal="left" wrapText="1"/>
    </xf>
    <xf numFmtId="176" fontId="60" fillId="0" borderId="0" xfId="0" applyNumberFormat="1" applyFont="1" applyAlignment="1">
      <alignment horizontal="left" wrapText="1"/>
    </xf>
    <xf numFmtId="176" fontId="60" fillId="0" borderId="11" xfId="0" applyNumberFormat="1" applyFont="1" applyBorder="1" applyAlignment="1">
      <alignment horizontal="left" wrapText="1"/>
    </xf>
    <xf numFmtId="176" fontId="60" fillId="0" borderId="1" xfId="0" applyNumberFormat="1" applyFont="1" applyBorder="1" applyAlignment="1">
      <alignment horizontal="center" vertical="top" wrapText="1"/>
    </xf>
    <xf numFmtId="176" fontId="60" fillId="0" borderId="9" xfId="0" applyNumberFormat="1" applyFont="1" applyBorder="1" applyAlignment="1">
      <alignment horizontal="center" vertical="top" wrapText="1"/>
    </xf>
    <xf numFmtId="176" fontId="60" fillId="0" borderId="0" xfId="0" applyNumberFormat="1" applyFont="1" applyAlignment="1">
      <alignment horizontal="left" vertical="top"/>
    </xf>
    <xf numFmtId="176" fontId="60" fillId="0" borderId="11" xfId="0" applyNumberFormat="1" applyFont="1" applyBorder="1" applyAlignment="1">
      <alignment horizontal="left" vertical="top"/>
    </xf>
    <xf numFmtId="176" fontId="60" fillId="0" borderId="6" xfId="0" applyNumberFormat="1" applyFont="1" applyBorder="1" applyAlignment="1">
      <alignment horizontal="left" vertical="top"/>
    </xf>
    <xf numFmtId="176" fontId="60" fillId="0" borderId="7" xfId="0" applyNumberFormat="1" applyFont="1" applyBorder="1" applyAlignment="1">
      <alignment horizontal="left" vertical="top"/>
    </xf>
    <xf numFmtId="176" fontId="60" fillId="0" borderId="8" xfId="0" applyNumberFormat="1" applyFont="1" applyBorder="1" applyAlignment="1">
      <alignment horizontal="center" wrapText="1"/>
    </xf>
    <xf numFmtId="176" fontId="60" fillId="3" borderId="11" xfId="0" applyNumberFormat="1" applyFont="1" applyFill="1" applyBorder="1" applyAlignment="1">
      <alignment horizontal="center" wrapText="1"/>
    </xf>
    <xf numFmtId="176" fontId="60" fillId="0" borderId="9" xfId="0" applyNumberFormat="1" applyFont="1" applyBorder="1" applyAlignment="1">
      <alignment horizontal="center" wrapText="1"/>
    </xf>
    <xf numFmtId="0" fontId="50" fillId="0" borderId="13" xfId="0" applyFont="1" applyBorder="1" applyAlignment="1">
      <alignment horizontal="center" vertical="center"/>
    </xf>
  </cellXfs>
  <cellStyles count="22">
    <cellStyle name="ハイパーリンク" xfId="15" builtinId="8"/>
    <cellStyle name="桁区切り" xfId="1" builtinId="6"/>
    <cellStyle name="桁区切り 2" xfId="11" xr:uid="{00000000-0005-0000-0000-000002000000}"/>
    <cellStyle name="桁区切り 4" xfId="7" xr:uid="{00000000-0005-0000-0000-000003000000}"/>
    <cellStyle name="標準" xfId="0" builtinId="0"/>
    <cellStyle name="標準 2" xfId="4" xr:uid="{00000000-0005-0000-0000-000005000000}"/>
    <cellStyle name="標準 2 2" xfId="16" xr:uid="{09A41B1B-2B7C-48E0-B477-20704D73DA8D}"/>
    <cellStyle name="標準 7" xfId="20" xr:uid="{BE4562EE-3D7E-4208-A081-E571944EF034}"/>
    <cellStyle name="標準 8" xfId="19" xr:uid="{147756BD-7486-47B9-87DF-15283698A067}"/>
    <cellStyle name="標準_2001市町のすがた" xfId="2" xr:uid="{00000000-0005-0000-0000-000006000000}"/>
    <cellStyle name="標準_qryＫＯＫＵＤＯＡ出力" xfId="9" xr:uid="{00000000-0005-0000-0000-000007000000}"/>
    <cellStyle name="標準_SSDS_ShiTemp" xfId="21" xr:uid="{E36498A5-4A97-4407-A5F1-206CB3D5D755}"/>
    <cellStyle name="標準_T120203a" xfId="17" xr:uid="{E4FC70AC-F306-4D32-94B2-6E952633B502}"/>
    <cellStyle name="標準_掲載項目のみ (2)" xfId="6" xr:uid="{00000000-0005-0000-0000-000008000000}"/>
    <cellStyle name="標準_市町C3" xfId="3" xr:uid="{00000000-0005-0000-0000-000009000000}"/>
    <cellStyle name="標準_市町別人口（大正９年～平成12年）" xfId="5" xr:uid="{00000000-0005-0000-0000-00000A000000}"/>
    <cellStyle name="標準_推計人口10月1日現在_1" xfId="18" xr:uid="{85689DFB-8BA9-4B14-AD83-73C06E56FF35}"/>
    <cellStyle name="標準_推計人口2月1日現在" xfId="13" xr:uid="{00000000-0005-0000-0000-00000B000000}"/>
    <cellStyle name="標準_推計人口3月1日現在" xfId="10" xr:uid="{00000000-0005-0000-0000-00000C000000}"/>
    <cellStyle name="標準_推計人口4月1日現在" xfId="12" xr:uid="{00000000-0005-0000-0000-00000D000000}"/>
    <cellStyle name="標準_年齢別(男）" xfId="8" xr:uid="{00000000-0005-0000-0000-00000E000000}"/>
    <cellStyle name="標準_平成15年確報集計字種"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hyperlink" Target="https://www.city.kobe.lg.jp/a64051/shise/toke/sightseeing.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oumu.go.jp/main_sosiki/jichi_zeisei/czaisei/czaisei_seido/furusato/topics/20220729.html" TargetMode="External"/><Relationship Id="rId2" Type="http://schemas.openxmlformats.org/officeDocument/2006/relationships/hyperlink" Target="http://www.soumu.go.jp/main_sosiki/jichi_zeisei/czaisei/czaisei_seido/furusato/topics/20170704.html" TargetMode="External"/><Relationship Id="rId1" Type="http://schemas.openxmlformats.org/officeDocument/2006/relationships/hyperlink" Target="https://www.soumu.go.jp/main_sosiki/jichi_zeisei/czaisei/czaisei_seido/furusato/topics/"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6322-0224-418F-B2EE-CEFE1070A6A9}">
  <sheetPr>
    <tabColor theme="9" tint="0.79998168889431442"/>
  </sheetPr>
  <dimension ref="A1:E10"/>
  <sheetViews>
    <sheetView workbookViewId="0">
      <pane xSplit="2" ySplit="2" topLeftCell="C3" activePane="bottomRight" state="frozen"/>
      <selection pane="topRight" activeCell="C1" sqref="C1"/>
      <selection pane="bottomLeft" activeCell="A5" sqref="A5"/>
      <selection pane="bottomRight" activeCell="G10" sqref="G10"/>
    </sheetView>
  </sheetViews>
  <sheetFormatPr defaultColWidth="9" defaultRowHeight="13.5"/>
  <cols>
    <col min="1" max="1" width="4" style="316" customWidth="1"/>
    <col min="2" max="2" width="19.75" style="316" customWidth="1"/>
    <col min="3" max="4" width="9" style="316"/>
    <col min="5" max="5" width="10" style="316" customWidth="1"/>
    <col min="6" max="16384" width="9" style="316"/>
  </cols>
  <sheetData>
    <row r="1" spans="1:5" ht="15.75" customHeight="1">
      <c r="A1" s="1155"/>
      <c r="B1" s="257" t="s">
        <v>1314</v>
      </c>
      <c r="C1" s="1155"/>
      <c r="D1" s="1155"/>
      <c r="E1" s="1340">
        <v>45342</v>
      </c>
    </row>
    <row r="2" spans="1:5" ht="15.75" customHeight="1">
      <c r="A2" s="1159"/>
      <c r="B2" s="1160" t="s">
        <v>1310</v>
      </c>
      <c r="C2" s="1368" t="s">
        <v>1311</v>
      </c>
      <c r="D2" s="1369"/>
      <c r="E2" s="1167" t="s">
        <v>1313</v>
      </c>
    </row>
    <row r="3" spans="1:5" ht="15.75" customHeight="1">
      <c r="A3" s="1161" t="s">
        <v>1303</v>
      </c>
      <c r="B3" s="1162" t="s">
        <v>1306</v>
      </c>
      <c r="C3" s="1156" t="s">
        <v>1312</v>
      </c>
      <c r="D3" s="1156" t="s">
        <v>1054</v>
      </c>
      <c r="E3" s="1168"/>
    </row>
    <row r="4" spans="1:5" ht="15.75" customHeight="1">
      <c r="A4" s="1163" t="s">
        <v>1302</v>
      </c>
      <c r="B4" s="1164" t="s">
        <v>1307</v>
      </c>
      <c r="C4" s="1157" t="s">
        <v>1312</v>
      </c>
      <c r="D4" s="1157" t="s">
        <v>1054</v>
      </c>
      <c r="E4" s="1169"/>
    </row>
    <row r="5" spans="1:5" ht="15.75" customHeight="1">
      <c r="A5" s="1161" t="s">
        <v>1304</v>
      </c>
      <c r="B5" s="1162" t="s">
        <v>1308</v>
      </c>
      <c r="C5" s="1156" t="s">
        <v>1312</v>
      </c>
      <c r="D5" s="1156" t="s">
        <v>1054</v>
      </c>
      <c r="E5" s="1168"/>
    </row>
    <row r="6" spans="1:5" ht="15.75" customHeight="1">
      <c r="A6" s="1165" t="s">
        <v>1305</v>
      </c>
      <c r="B6" s="1166" t="s">
        <v>1309</v>
      </c>
      <c r="C6" s="1158" t="s">
        <v>1312</v>
      </c>
      <c r="D6" s="1158" t="s">
        <v>1054</v>
      </c>
      <c r="E6" s="1170"/>
    </row>
    <row r="7" spans="1:5" ht="15.75" customHeight="1"/>
    <row r="8" spans="1:5" ht="15.75" customHeight="1"/>
    <row r="9" spans="1:5" ht="15.75" customHeight="1"/>
    <row r="10" spans="1:5" ht="15.75" customHeight="1">
      <c r="E10" s="316" t="s">
        <v>1348</v>
      </c>
    </row>
  </sheetData>
  <mergeCells count="1">
    <mergeCell ref="C2:D2"/>
  </mergeCells>
  <phoneticPr fontId="1"/>
  <hyperlinks>
    <hyperlink ref="B3" location="'1_1関係人口時系列'!A1" display="関係人口時系列" xr:uid="{1067E99D-62D9-41E6-9456-738778786EB1}"/>
    <hyperlink ref="B4" location="'1_2関係人口推計'!A1" display="関係人口推計" xr:uid="{7D86717E-91AB-44BC-AB55-2315A23BC78D}"/>
    <hyperlink ref="B5" location="'2_1交流人口時系列'!A1" display="交流人口時系列" xr:uid="{C3C7C3B1-55DE-4881-9E6B-94F96475D243}"/>
    <hyperlink ref="B6" location="'2_2交流人口推計'!A1" display="交流人口推計" xr:uid="{D22C00BC-DA9E-4849-B52A-299EB90F92B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C2CB-3AEB-4395-8D85-F42B5DDA2528}">
  <dimension ref="A1:BW72"/>
  <sheetViews>
    <sheetView workbookViewId="0">
      <pane xSplit="2" ySplit="5" topLeftCell="AF6" activePane="bottomRight" state="frozen"/>
      <selection pane="topRight" activeCell="C1" sqref="C1"/>
      <selection pane="bottomLeft" activeCell="A6" sqref="A6"/>
      <selection pane="bottomRight" activeCell="BE15" sqref="BE15"/>
    </sheetView>
  </sheetViews>
  <sheetFormatPr defaultColWidth="6.875" defaultRowHeight="12"/>
  <cols>
    <col min="1" max="1" width="3.875" style="654" customWidth="1"/>
    <col min="2" max="2" width="13.5" style="654" customWidth="1"/>
    <col min="3" max="7" width="8.375" style="110" hidden="1" customWidth="1"/>
    <col min="8" max="12" width="8.625" style="110" hidden="1" customWidth="1"/>
    <col min="13" max="17" width="8.125" style="110" hidden="1" customWidth="1"/>
    <col min="18" max="22" width="9" style="110" hidden="1" customWidth="1"/>
    <col min="23" max="47" width="9.625" style="110" hidden="1" customWidth="1"/>
    <col min="48" max="48" width="11.5" style="654" customWidth="1"/>
    <col min="49" max="49" width="10" style="654" customWidth="1"/>
    <col min="50" max="61" width="9.875" style="654" customWidth="1"/>
    <col min="62" max="62" width="9.875" style="654" hidden="1" customWidth="1"/>
    <col min="63" max="65" width="8.125" style="654" hidden="1" customWidth="1"/>
    <col min="66" max="68" width="8.125" style="655" hidden="1" customWidth="1"/>
    <col min="69" max="72" width="7.625" style="655" hidden="1" customWidth="1"/>
    <col min="73" max="73" width="0" style="655" hidden="1" customWidth="1"/>
    <col min="74" max="74" width="9.75" style="655" hidden="1" customWidth="1"/>
    <col min="75" max="75" width="9.125" style="655" hidden="1" customWidth="1"/>
    <col min="76" max="294" width="6.875" style="655"/>
    <col min="295" max="295" width="3.875" style="655" customWidth="1"/>
    <col min="296" max="296" width="9.625" style="655" customWidth="1"/>
    <col min="297" max="297" width="3.375" style="655" customWidth="1"/>
    <col min="298" max="298" width="8.375" style="655" customWidth="1"/>
    <col min="299" max="299" width="3.375" style="655" customWidth="1"/>
    <col min="300" max="300" width="8.625" style="655" customWidth="1"/>
    <col min="301" max="301" width="3.375" style="655" customWidth="1"/>
    <col min="302" max="302" width="8.125" style="655" customWidth="1"/>
    <col min="303" max="303" width="3.375" style="655" customWidth="1"/>
    <col min="304" max="304" width="9" style="655" customWidth="1"/>
    <col min="305" max="309" width="9.625" style="655" customWidth="1"/>
    <col min="310" max="310" width="11.5" style="655" customWidth="1"/>
    <col min="311" max="311" width="10" style="655" customWidth="1"/>
    <col min="312" max="315" width="9.875" style="655" customWidth="1"/>
    <col min="316" max="550" width="6.875" style="655"/>
    <col min="551" max="551" width="3.875" style="655" customWidth="1"/>
    <col min="552" max="552" width="9.625" style="655" customWidth="1"/>
    <col min="553" max="553" width="3.375" style="655" customWidth="1"/>
    <col min="554" max="554" width="8.375" style="655" customWidth="1"/>
    <col min="555" max="555" width="3.375" style="655" customWidth="1"/>
    <col min="556" max="556" width="8.625" style="655" customWidth="1"/>
    <col min="557" max="557" width="3.375" style="655" customWidth="1"/>
    <col min="558" max="558" width="8.125" style="655" customWidth="1"/>
    <col min="559" max="559" width="3.375" style="655" customWidth="1"/>
    <col min="560" max="560" width="9" style="655" customWidth="1"/>
    <col min="561" max="565" width="9.625" style="655" customWidth="1"/>
    <col min="566" max="566" width="11.5" style="655" customWidth="1"/>
    <col min="567" max="567" width="10" style="655" customWidth="1"/>
    <col min="568" max="571" width="9.875" style="655" customWidth="1"/>
    <col min="572" max="806" width="6.875" style="655"/>
    <col min="807" max="807" width="3.875" style="655" customWidth="1"/>
    <col min="808" max="808" width="9.625" style="655" customWidth="1"/>
    <col min="809" max="809" width="3.375" style="655" customWidth="1"/>
    <col min="810" max="810" width="8.375" style="655" customWidth="1"/>
    <col min="811" max="811" width="3.375" style="655" customWidth="1"/>
    <col min="812" max="812" width="8.625" style="655" customWidth="1"/>
    <col min="813" max="813" width="3.375" style="655" customWidth="1"/>
    <col min="814" max="814" width="8.125" style="655" customWidth="1"/>
    <col min="815" max="815" width="3.375" style="655" customWidth="1"/>
    <col min="816" max="816" width="9" style="655" customWidth="1"/>
    <col min="817" max="821" width="9.625" style="655" customWidth="1"/>
    <col min="822" max="822" width="11.5" style="655" customWidth="1"/>
    <col min="823" max="823" width="10" style="655" customWidth="1"/>
    <col min="824" max="827" width="9.875" style="655" customWidth="1"/>
    <col min="828" max="1062" width="6.875" style="655"/>
    <col min="1063" max="1063" width="3.875" style="655" customWidth="1"/>
    <col min="1064" max="1064" width="9.625" style="655" customWidth="1"/>
    <col min="1065" max="1065" width="3.375" style="655" customWidth="1"/>
    <col min="1066" max="1066" width="8.375" style="655" customWidth="1"/>
    <col min="1067" max="1067" width="3.375" style="655" customWidth="1"/>
    <col min="1068" max="1068" width="8.625" style="655" customWidth="1"/>
    <col min="1069" max="1069" width="3.375" style="655" customWidth="1"/>
    <col min="1070" max="1070" width="8.125" style="655" customWidth="1"/>
    <col min="1071" max="1071" width="3.375" style="655" customWidth="1"/>
    <col min="1072" max="1072" width="9" style="655" customWidth="1"/>
    <col min="1073" max="1077" width="9.625" style="655" customWidth="1"/>
    <col min="1078" max="1078" width="11.5" style="655" customWidth="1"/>
    <col min="1079" max="1079" width="10" style="655" customWidth="1"/>
    <col min="1080" max="1083" width="9.875" style="655" customWidth="1"/>
    <col min="1084" max="1318" width="6.875" style="655"/>
    <col min="1319" max="1319" width="3.875" style="655" customWidth="1"/>
    <col min="1320" max="1320" width="9.625" style="655" customWidth="1"/>
    <col min="1321" max="1321" width="3.375" style="655" customWidth="1"/>
    <col min="1322" max="1322" width="8.375" style="655" customWidth="1"/>
    <col min="1323" max="1323" width="3.375" style="655" customWidth="1"/>
    <col min="1324" max="1324" width="8.625" style="655" customWidth="1"/>
    <col min="1325" max="1325" width="3.375" style="655" customWidth="1"/>
    <col min="1326" max="1326" width="8.125" style="655" customWidth="1"/>
    <col min="1327" max="1327" width="3.375" style="655" customWidth="1"/>
    <col min="1328" max="1328" width="9" style="655" customWidth="1"/>
    <col min="1329" max="1333" width="9.625" style="655" customWidth="1"/>
    <col min="1334" max="1334" width="11.5" style="655" customWidth="1"/>
    <col min="1335" max="1335" width="10" style="655" customWidth="1"/>
    <col min="1336" max="1339" width="9.875" style="655" customWidth="1"/>
    <col min="1340" max="1574" width="6.875" style="655"/>
    <col min="1575" max="1575" width="3.875" style="655" customWidth="1"/>
    <col min="1576" max="1576" width="9.625" style="655" customWidth="1"/>
    <col min="1577" max="1577" width="3.375" style="655" customWidth="1"/>
    <col min="1578" max="1578" width="8.375" style="655" customWidth="1"/>
    <col min="1579" max="1579" width="3.375" style="655" customWidth="1"/>
    <col min="1580" max="1580" width="8.625" style="655" customWidth="1"/>
    <col min="1581" max="1581" width="3.375" style="655" customWidth="1"/>
    <col min="1582" max="1582" width="8.125" style="655" customWidth="1"/>
    <col min="1583" max="1583" width="3.375" style="655" customWidth="1"/>
    <col min="1584" max="1584" width="9" style="655" customWidth="1"/>
    <col min="1585" max="1589" width="9.625" style="655" customWidth="1"/>
    <col min="1590" max="1590" width="11.5" style="655" customWidth="1"/>
    <col min="1591" max="1591" width="10" style="655" customWidth="1"/>
    <col min="1592" max="1595" width="9.875" style="655" customWidth="1"/>
    <col min="1596" max="1830" width="6.875" style="655"/>
    <col min="1831" max="1831" width="3.875" style="655" customWidth="1"/>
    <col min="1832" max="1832" width="9.625" style="655" customWidth="1"/>
    <col min="1833" max="1833" width="3.375" style="655" customWidth="1"/>
    <col min="1834" max="1834" width="8.375" style="655" customWidth="1"/>
    <col min="1835" max="1835" width="3.375" style="655" customWidth="1"/>
    <col min="1836" max="1836" width="8.625" style="655" customWidth="1"/>
    <col min="1837" max="1837" width="3.375" style="655" customWidth="1"/>
    <col min="1838" max="1838" width="8.125" style="655" customWidth="1"/>
    <col min="1839" max="1839" width="3.375" style="655" customWidth="1"/>
    <col min="1840" max="1840" width="9" style="655" customWidth="1"/>
    <col min="1841" max="1845" width="9.625" style="655" customWidth="1"/>
    <col min="1846" max="1846" width="11.5" style="655" customWidth="1"/>
    <col min="1847" max="1847" width="10" style="655" customWidth="1"/>
    <col min="1848" max="1851" width="9.875" style="655" customWidth="1"/>
    <col min="1852" max="2086" width="6.875" style="655"/>
    <col min="2087" max="2087" width="3.875" style="655" customWidth="1"/>
    <col min="2088" max="2088" width="9.625" style="655" customWidth="1"/>
    <col min="2089" max="2089" width="3.375" style="655" customWidth="1"/>
    <col min="2090" max="2090" width="8.375" style="655" customWidth="1"/>
    <col min="2091" max="2091" width="3.375" style="655" customWidth="1"/>
    <col min="2092" max="2092" width="8.625" style="655" customWidth="1"/>
    <col min="2093" max="2093" width="3.375" style="655" customWidth="1"/>
    <col min="2094" max="2094" width="8.125" style="655" customWidth="1"/>
    <col min="2095" max="2095" width="3.375" style="655" customWidth="1"/>
    <col min="2096" max="2096" width="9" style="655" customWidth="1"/>
    <col min="2097" max="2101" width="9.625" style="655" customWidth="1"/>
    <col min="2102" max="2102" width="11.5" style="655" customWidth="1"/>
    <col min="2103" max="2103" width="10" style="655" customWidth="1"/>
    <col min="2104" max="2107" width="9.875" style="655" customWidth="1"/>
    <col min="2108" max="2342" width="6.875" style="655"/>
    <col min="2343" max="2343" width="3.875" style="655" customWidth="1"/>
    <col min="2344" max="2344" width="9.625" style="655" customWidth="1"/>
    <col min="2345" max="2345" width="3.375" style="655" customWidth="1"/>
    <col min="2346" max="2346" width="8.375" style="655" customWidth="1"/>
    <col min="2347" max="2347" width="3.375" style="655" customWidth="1"/>
    <col min="2348" max="2348" width="8.625" style="655" customWidth="1"/>
    <col min="2349" max="2349" width="3.375" style="655" customWidth="1"/>
    <col min="2350" max="2350" width="8.125" style="655" customWidth="1"/>
    <col min="2351" max="2351" width="3.375" style="655" customWidth="1"/>
    <col min="2352" max="2352" width="9" style="655" customWidth="1"/>
    <col min="2353" max="2357" width="9.625" style="655" customWidth="1"/>
    <col min="2358" max="2358" width="11.5" style="655" customWidth="1"/>
    <col min="2359" max="2359" width="10" style="655" customWidth="1"/>
    <col min="2360" max="2363" width="9.875" style="655" customWidth="1"/>
    <col min="2364" max="2598" width="6.875" style="655"/>
    <col min="2599" max="2599" width="3.875" style="655" customWidth="1"/>
    <col min="2600" max="2600" width="9.625" style="655" customWidth="1"/>
    <col min="2601" max="2601" width="3.375" style="655" customWidth="1"/>
    <col min="2602" max="2602" width="8.375" style="655" customWidth="1"/>
    <col min="2603" max="2603" width="3.375" style="655" customWidth="1"/>
    <col min="2604" max="2604" width="8.625" style="655" customWidth="1"/>
    <col min="2605" max="2605" width="3.375" style="655" customWidth="1"/>
    <col min="2606" max="2606" width="8.125" style="655" customWidth="1"/>
    <col min="2607" max="2607" width="3.375" style="655" customWidth="1"/>
    <col min="2608" max="2608" width="9" style="655" customWidth="1"/>
    <col min="2609" max="2613" width="9.625" style="655" customWidth="1"/>
    <col min="2614" max="2614" width="11.5" style="655" customWidth="1"/>
    <col min="2615" max="2615" width="10" style="655" customWidth="1"/>
    <col min="2616" max="2619" width="9.875" style="655" customWidth="1"/>
    <col min="2620" max="2854" width="6.875" style="655"/>
    <col min="2855" max="2855" width="3.875" style="655" customWidth="1"/>
    <col min="2856" max="2856" width="9.625" style="655" customWidth="1"/>
    <col min="2857" max="2857" width="3.375" style="655" customWidth="1"/>
    <col min="2858" max="2858" width="8.375" style="655" customWidth="1"/>
    <col min="2859" max="2859" width="3.375" style="655" customWidth="1"/>
    <col min="2860" max="2860" width="8.625" style="655" customWidth="1"/>
    <col min="2861" max="2861" width="3.375" style="655" customWidth="1"/>
    <col min="2862" max="2862" width="8.125" style="655" customWidth="1"/>
    <col min="2863" max="2863" width="3.375" style="655" customWidth="1"/>
    <col min="2864" max="2864" width="9" style="655" customWidth="1"/>
    <col min="2865" max="2869" width="9.625" style="655" customWidth="1"/>
    <col min="2870" max="2870" width="11.5" style="655" customWidth="1"/>
    <col min="2871" max="2871" width="10" style="655" customWidth="1"/>
    <col min="2872" max="2875" width="9.875" style="655" customWidth="1"/>
    <col min="2876" max="3110" width="6.875" style="655"/>
    <col min="3111" max="3111" width="3.875" style="655" customWidth="1"/>
    <col min="3112" max="3112" width="9.625" style="655" customWidth="1"/>
    <col min="3113" max="3113" width="3.375" style="655" customWidth="1"/>
    <col min="3114" max="3114" width="8.375" style="655" customWidth="1"/>
    <col min="3115" max="3115" width="3.375" style="655" customWidth="1"/>
    <col min="3116" max="3116" width="8.625" style="655" customWidth="1"/>
    <col min="3117" max="3117" width="3.375" style="655" customWidth="1"/>
    <col min="3118" max="3118" width="8.125" style="655" customWidth="1"/>
    <col min="3119" max="3119" width="3.375" style="655" customWidth="1"/>
    <col min="3120" max="3120" width="9" style="655" customWidth="1"/>
    <col min="3121" max="3125" width="9.625" style="655" customWidth="1"/>
    <col min="3126" max="3126" width="11.5" style="655" customWidth="1"/>
    <col min="3127" max="3127" width="10" style="655" customWidth="1"/>
    <col min="3128" max="3131" width="9.875" style="655" customWidth="1"/>
    <col min="3132" max="3366" width="6.875" style="655"/>
    <col min="3367" max="3367" width="3.875" style="655" customWidth="1"/>
    <col min="3368" max="3368" width="9.625" style="655" customWidth="1"/>
    <col min="3369" max="3369" width="3.375" style="655" customWidth="1"/>
    <col min="3370" max="3370" width="8.375" style="655" customWidth="1"/>
    <col min="3371" max="3371" width="3.375" style="655" customWidth="1"/>
    <col min="3372" max="3372" width="8.625" style="655" customWidth="1"/>
    <col min="3373" max="3373" width="3.375" style="655" customWidth="1"/>
    <col min="3374" max="3374" width="8.125" style="655" customWidth="1"/>
    <col min="3375" max="3375" width="3.375" style="655" customWidth="1"/>
    <col min="3376" max="3376" width="9" style="655" customWidth="1"/>
    <col min="3377" max="3381" width="9.625" style="655" customWidth="1"/>
    <col min="3382" max="3382" width="11.5" style="655" customWidth="1"/>
    <col min="3383" max="3383" width="10" style="655" customWidth="1"/>
    <col min="3384" max="3387" width="9.875" style="655" customWidth="1"/>
    <col min="3388" max="3622" width="6.875" style="655"/>
    <col min="3623" max="3623" width="3.875" style="655" customWidth="1"/>
    <col min="3624" max="3624" width="9.625" style="655" customWidth="1"/>
    <col min="3625" max="3625" width="3.375" style="655" customWidth="1"/>
    <col min="3626" max="3626" width="8.375" style="655" customWidth="1"/>
    <col min="3627" max="3627" width="3.375" style="655" customWidth="1"/>
    <col min="3628" max="3628" width="8.625" style="655" customWidth="1"/>
    <col min="3629" max="3629" width="3.375" style="655" customWidth="1"/>
    <col min="3630" max="3630" width="8.125" style="655" customWidth="1"/>
    <col min="3631" max="3631" width="3.375" style="655" customWidth="1"/>
    <col min="3632" max="3632" width="9" style="655" customWidth="1"/>
    <col min="3633" max="3637" width="9.625" style="655" customWidth="1"/>
    <col min="3638" max="3638" width="11.5" style="655" customWidth="1"/>
    <col min="3639" max="3639" width="10" style="655" customWidth="1"/>
    <col min="3640" max="3643" width="9.875" style="655" customWidth="1"/>
    <col min="3644" max="3878" width="6.875" style="655"/>
    <col min="3879" max="3879" width="3.875" style="655" customWidth="1"/>
    <col min="3880" max="3880" width="9.625" style="655" customWidth="1"/>
    <col min="3881" max="3881" width="3.375" style="655" customWidth="1"/>
    <col min="3882" max="3882" width="8.375" style="655" customWidth="1"/>
    <col min="3883" max="3883" width="3.375" style="655" customWidth="1"/>
    <col min="3884" max="3884" width="8.625" style="655" customWidth="1"/>
    <col min="3885" max="3885" width="3.375" style="655" customWidth="1"/>
    <col min="3886" max="3886" width="8.125" style="655" customWidth="1"/>
    <col min="3887" max="3887" width="3.375" style="655" customWidth="1"/>
    <col min="3888" max="3888" width="9" style="655" customWidth="1"/>
    <col min="3889" max="3893" width="9.625" style="655" customWidth="1"/>
    <col min="3894" max="3894" width="11.5" style="655" customWidth="1"/>
    <col min="3895" max="3895" width="10" style="655" customWidth="1"/>
    <col min="3896" max="3899" width="9.875" style="655" customWidth="1"/>
    <col min="3900" max="4134" width="6.875" style="655"/>
    <col min="4135" max="4135" width="3.875" style="655" customWidth="1"/>
    <col min="4136" max="4136" width="9.625" style="655" customWidth="1"/>
    <col min="4137" max="4137" width="3.375" style="655" customWidth="1"/>
    <col min="4138" max="4138" width="8.375" style="655" customWidth="1"/>
    <col min="4139" max="4139" width="3.375" style="655" customWidth="1"/>
    <col min="4140" max="4140" width="8.625" style="655" customWidth="1"/>
    <col min="4141" max="4141" width="3.375" style="655" customWidth="1"/>
    <col min="4142" max="4142" width="8.125" style="655" customWidth="1"/>
    <col min="4143" max="4143" width="3.375" style="655" customWidth="1"/>
    <col min="4144" max="4144" width="9" style="655" customWidth="1"/>
    <col min="4145" max="4149" width="9.625" style="655" customWidth="1"/>
    <col min="4150" max="4150" width="11.5" style="655" customWidth="1"/>
    <col min="4151" max="4151" width="10" style="655" customWidth="1"/>
    <col min="4152" max="4155" width="9.875" style="655" customWidth="1"/>
    <col min="4156" max="4390" width="6.875" style="655"/>
    <col min="4391" max="4391" width="3.875" style="655" customWidth="1"/>
    <col min="4392" max="4392" width="9.625" style="655" customWidth="1"/>
    <col min="4393" max="4393" width="3.375" style="655" customWidth="1"/>
    <col min="4394" max="4394" width="8.375" style="655" customWidth="1"/>
    <col min="4395" max="4395" width="3.375" style="655" customWidth="1"/>
    <col min="4396" max="4396" width="8.625" style="655" customWidth="1"/>
    <col min="4397" max="4397" width="3.375" style="655" customWidth="1"/>
    <col min="4398" max="4398" width="8.125" style="655" customWidth="1"/>
    <col min="4399" max="4399" width="3.375" style="655" customWidth="1"/>
    <col min="4400" max="4400" width="9" style="655" customWidth="1"/>
    <col min="4401" max="4405" width="9.625" style="655" customWidth="1"/>
    <col min="4406" max="4406" width="11.5" style="655" customWidth="1"/>
    <col min="4407" max="4407" width="10" style="655" customWidth="1"/>
    <col min="4408" max="4411" width="9.875" style="655" customWidth="1"/>
    <col min="4412" max="4646" width="6.875" style="655"/>
    <col min="4647" max="4647" width="3.875" style="655" customWidth="1"/>
    <col min="4648" max="4648" width="9.625" style="655" customWidth="1"/>
    <col min="4649" max="4649" width="3.375" style="655" customWidth="1"/>
    <col min="4650" max="4650" width="8.375" style="655" customWidth="1"/>
    <col min="4651" max="4651" width="3.375" style="655" customWidth="1"/>
    <col min="4652" max="4652" width="8.625" style="655" customWidth="1"/>
    <col min="4653" max="4653" width="3.375" style="655" customWidth="1"/>
    <col min="4654" max="4654" width="8.125" style="655" customWidth="1"/>
    <col min="4655" max="4655" width="3.375" style="655" customWidth="1"/>
    <col min="4656" max="4656" width="9" style="655" customWidth="1"/>
    <col min="4657" max="4661" width="9.625" style="655" customWidth="1"/>
    <col min="4662" max="4662" width="11.5" style="655" customWidth="1"/>
    <col min="4663" max="4663" width="10" style="655" customWidth="1"/>
    <col min="4664" max="4667" width="9.875" style="655" customWidth="1"/>
    <col min="4668" max="4902" width="6.875" style="655"/>
    <col min="4903" max="4903" width="3.875" style="655" customWidth="1"/>
    <col min="4904" max="4904" width="9.625" style="655" customWidth="1"/>
    <col min="4905" max="4905" width="3.375" style="655" customWidth="1"/>
    <col min="4906" max="4906" width="8.375" style="655" customWidth="1"/>
    <col min="4907" max="4907" width="3.375" style="655" customWidth="1"/>
    <col min="4908" max="4908" width="8.625" style="655" customWidth="1"/>
    <col min="4909" max="4909" width="3.375" style="655" customWidth="1"/>
    <col min="4910" max="4910" width="8.125" style="655" customWidth="1"/>
    <col min="4911" max="4911" width="3.375" style="655" customWidth="1"/>
    <col min="4912" max="4912" width="9" style="655" customWidth="1"/>
    <col min="4913" max="4917" width="9.625" style="655" customWidth="1"/>
    <col min="4918" max="4918" width="11.5" style="655" customWidth="1"/>
    <col min="4919" max="4919" width="10" style="655" customWidth="1"/>
    <col min="4920" max="4923" width="9.875" style="655" customWidth="1"/>
    <col min="4924" max="5158" width="6.875" style="655"/>
    <col min="5159" max="5159" width="3.875" style="655" customWidth="1"/>
    <col min="5160" max="5160" width="9.625" style="655" customWidth="1"/>
    <col min="5161" max="5161" width="3.375" style="655" customWidth="1"/>
    <col min="5162" max="5162" width="8.375" style="655" customWidth="1"/>
    <col min="5163" max="5163" width="3.375" style="655" customWidth="1"/>
    <col min="5164" max="5164" width="8.625" style="655" customWidth="1"/>
    <col min="5165" max="5165" width="3.375" style="655" customWidth="1"/>
    <col min="5166" max="5166" width="8.125" style="655" customWidth="1"/>
    <col min="5167" max="5167" width="3.375" style="655" customWidth="1"/>
    <col min="5168" max="5168" width="9" style="655" customWidth="1"/>
    <col min="5169" max="5173" width="9.625" style="655" customWidth="1"/>
    <col min="5174" max="5174" width="11.5" style="655" customWidth="1"/>
    <col min="5175" max="5175" width="10" style="655" customWidth="1"/>
    <col min="5176" max="5179" width="9.875" style="655" customWidth="1"/>
    <col min="5180" max="5414" width="6.875" style="655"/>
    <col min="5415" max="5415" width="3.875" style="655" customWidth="1"/>
    <col min="5416" max="5416" width="9.625" style="655" customWidth="1"/>
    <col min="5417" max="5417" width="3.375" style="655" customWidth="1"/>
    <col min="5418" max="5418" width="8.375" style="655" customWidth="1"/>
    <col min="5419" max="5419" width="3.375" style="655" customWidth="1"/>
    <col min="5420" max="5420" width="8.625" style="655" customWidth="1"/>
    <col min="5421" max="5421" width="3.375" style="655" customWidth="1"/>
    <col min="5422" max="5422" width="8.125" style="655" customWidth="1"/>
    <col min="5423" max="5423" width="3.375" style="655" customWidth="1"/>
    <col min="5424" max="5424" width="9" style="655" customWidth="1"/>
    <col min="5425" max="5429" width="9.625" style="655" customWidth="1"/>
    <col min="5430" max="5430" width="11.5" style="655" customWidth="1"/>
    <col min="5431" max="5431" width="10" style="655" customWidth="1"/>
    <col min="5432" max="5435" width="9.875" style="655" customWidth="1"/>
    <col min="5436" max="5670" width="6.875" style="655"/>
    <col min="5671" max="5671" width="3.875" style="655" customWidth="1"/>
    <col min="5672" max="5672" width="9.625" style="655" customWidth="1"/>
    <col min="5673" max="5673" width="3.375" style="655" customWidth="1"/>
    <col min="5674" max="5674" width="8.375" style="655" customWidth="1"/>
    <col min="5675" max="5675" width="3.375" style="655" customWidth="1"/>
    <col min="5676" max="5676" width="8.625" style="655" customWidth="1"/>
    <col min="5677" max="5677" width="3.375" style="655" customWidth="1"/>
    <col min="5678" max="5678" width="8.125" style="655" customWidth="1"/>
    <col min="5679" max="5679" width="3.375" style="655" customWidth="1"/>
    <col min="5680" max="5680" width="9" style="655" customWidth="1"/>
    <col min="5681" max="5685" width="9.625" style="655" customWidth="1"/>
    <col min="5686" max="5686" width="11.5" style="655" customWidth="1"/>
    <col min="5687" max="5687" width="10" style="655" customWidth="1"/>
    <col min="5688" max="5691" width="9.875" style="655" customWidth="1"/>
    <col min="5692" max="5926" width="6.875" style="655"/>
    <col min="5927" max="5927" width="3.875" style="655" customWidth="1"/>
    <col min="5928" max="5928" width="9.625" style="655" customWidth="1"/>
    <col min="5929" max="5929" width="3.375" style="655" customWidth="1"/>
    <col min="5930" max="5930" width="8.375" style="655" customWidth="1"/>
    <col min="5931" max="5931" width="3.375" style="655" customWidth="1"/>
    <col min="5932" max="5932" width="8.625" style="655" customWidth="1"/>
    <col min="5933" max="5933" width="3.375" style="655" customWidth="1"/>
    <col min="5934" max="5934" width="8.125" style="655" customWidth="1"/>
    <col min="5935" max="5935" width="3.375" style="655" customWidth="1"/>
    <col min="5936" max="5936" width="9" style="655" customWidth="1"/>
    <col min="5937" max="5941" width="9.625" style="655" customWidth="1"/>
    <col min="5942" max="5942" width="11.5" style="655" customWidth="1"/>
    <col min="5943" max="5943" width="10" style="655" customWidth="1"/>
    <col min="5944" max="5947" width="9.875" style="655" customWidth="1"/>
    <col min="5948" max="6182" width="6.875" style="655"/>
    <col min="6183" max="6183" width="3.875" style="655" customWidth="1"/>
    <col min="6184" max="6184" width="9.625" style="655" customWidth="1"/>
    <col min="6185" max="6185" width="3.375" style="655" customWidth="1"/>
    <col min="6186" max="6186" width="8.375" style="655" customWidth="1"/>
    <col min="6187" max="6187" width="3.375" style="655" customWidth="1"/>
    <col min="6188" max="6188" width="8.625" style="655" customWidth="1"/>
    <col min="6189" max="6189" width="3.375" style="655" customWidth="1"/>
    <col min="6190" max="6190" width="8.125" style="655" customWidth="1"/>
    <col min="6191" max="6191" width="3.375" style="655" customWidth="1"/>
    <col min="6192" max="6192" width="9" style="655" customWidth="1"/>
    <col min="6193" max="6197" width="9.625" style="655" customWidth="1"/>
    <col min="6198" max="6198" width="11.5" style="655" customWidth="1"/>
    <col min="6199" max="6199" width="10" style="655" customWidth="1"/>
    <col min="6200" max="6203" width="9.875" style="655" customWidth="1"/>
    <col min="6204" max="6438" width="6.875" style="655"/>
    <col min="6439" max="6439" width="3.875" style="655" customWidth="1"/>
    <col min="6440" max="6440" width="9.625" style="655" customWidth="1"/>
    <col min="6441" max="6441" width="3.375" style="655" customWidth="1"/>
    <col min="6442" max="6442" width="8.375" style="655" customWidth="1"/>
    <col min="6443" max="6443" width="3.375" style="655" customWidth="1"/>
    <col min="6444" max="6444" width="8.625" style="655" customWidth="1"/>
    <col min="6445" max="6445" width="3.375" style="655" customWidth="1"/>
    <col min="6446" max="6446" width="8.125" style="655" customWidth="1"/>
    <col min="6447" max="6447" width="3.375" style="655" customWidth="1"/>
    <col min="6448" max="6448" width="9" style="655" customWidth="1"/>
    <col min="6449" max="6453" width="9.625" style="655" customWidth="1"/>
    <col min="6454" max="6454" width="11.5" style="655" customWidth="1"/>
    <col min="6455" max="6455" width="10" style="655" customWidth="1"/>
    <col min="6456" max="6459" width="9.875" style="655" customWidth="1"/>
    <col min="6460" max="6694" width="6.875" style="655"/>
    <col min="6695" max="6695" width="3.875" style="655" customWidth="1"/>
    <col min="6696" max="6696" width="9.625" style="655" customWidth="1"/>
    <col min="6697" max="6697" width="3.375" style="655" customWidth="1"/>
    <col min="6698" max="6698" width="8.375" style="655" customWidth="1"/>
    <col min="6699" max="6699" width="3.375" style="655" customWidth="1"/>
    <col min="6700" max="6700" width="8.625" style="655" customWidth="1"/>
    <col min="6701" max="6701" width="3.375" style="655" customWidth="1"/>
    <col min="6702" max="6702" width="8.125" style="655" customWidth="1"/>
    <col min="6703" max="6703" width="3.375" style="655" customWidth="1"/>
    <col min="6704" max="6704" width="9" style="655" customWidth="1"/>
    <col min="6705" max="6709" width="9.625" style="655" customWidth="1"/>
    <col min="6710" max="6710" width="11.5" style="655" customWidth="1"/>
    <col min="6711" max="6711" width="10" style="655" customWidth="1"/>
    <col min="6712" max="6715" width="9.875" style="655" customWidth="1"/>
    <col min="6716" max="6950" width="6.875" style="655"/>
    <col min="6951" max="6951" width="3.875" style="655" customWidth="1"/>
    <col min="6952" max="6952" width="9.625" style="655" customWidth="1"/>
    <col min="6953" max="6953" width="3.375" style="655" customWidth="1"/>
    <col min="6954" max="6954" width="8.375" style="655" customWidth="1"/>
    <col min="6955" max="6955" width="3.375" style="655" customWidth="1"/>
    <col min="6956" max="6956" width="8.625" style="655" customWidth="1"/>
    <col min="6957" max="6957" width="3.375" style="655" customWidth="1"/>
    <col min="6958" max="6958" width="8.125" style="655" customWidth="1"/>
    <col min="6959" max="6959" width="3.375" style="655" customWidth="1"/>
    <col min="6960" max="6960" width="9" style="655" customWidth="1"/>
    <col min="6961" max="6965" width="9.625" style="655" customWidth="1"/>
    <col min="6966" max="6966" width="11.5" style="655" customWidth="1"/>
    <col min="6967" max="6967" width="10" style="655" customWidth="1"/>
    <col min="6968" max="6971" width="9.875" style="655" customWidth="1"/>
    <col min="6972" max="7206" width="6.875" style="655"/>
    <col min="7207" max="7207" width="3.875" style="655" customWidth="1"/>
    <col min="7208" max="7208" width="9.625" style="655" customWidth="1"/>
    <col min="7209" max="7209" width="3.375" style="655" customWidth="1"/>
    <col min="7210" max="7210" width="8.375" style="655" customWidth="1"/>
    <col min="7211" max="7211" width="3.375" style="655" customWidth="1"/>
    <col min="7212" max="7212" width="8.625" style="655" customWidth="1"/>
    <col min="7213" max="7213" width="3.375" style="655" customWidth="1"/>
    <col min="7214" max="7214" width="8.125" style="655" customWidth="1"/>
    <col min="7215" max="7215" width="3.375" style="655" customWidth="1"/>
    <col min="7216" max="7216" width="9" style="655" customWidth="1"/>
    <col min="7217" max="7221" width="9.625" style="655" customWidth="1"/>
    <col min="7222" max="7222" width="11.5" style="655" customWidth="1"/>
    <col min="7223" max="7223" width="10" style="655" customWidth="1"/>
    <col min="7224" max="7227" width="9.875" style="655" customWidth="1"/>
    <col min="7228" max="7462" width="6.875" style="655"/>
    <col min="7463" max="7463" width="3.875" style="655" customWidth="1"/>
    <col min="7464" max="7464" width="9.625" style="655" customWidth="1"/>
    <col min="7465" max="7465" width="3.375" style="655" customWidth="1"/>
    <col min="7466" max="7466" width="8.375" style="655" customWidth="1"/>
    <col min="7467" max="7467" width="3.375" style="655" customWidth="1"/>
    <col min="7468" max="7468" width="8.625" style="655" customWidth="1"/>
    <col min="7469" max="7469" width="3.375" style="655" customWidth="1"/>
    <col min="7470" max="7470" width="8.125" style="655" customWidth="1"/>
    <col min="7471" max="7471" width="3.375" style="655" customWidth="1"/>
    <col min="7472" max="7472" width="9" style="655" customWidth="1"/>
    <col min="7473" max="7477" width="9.625" style="655" customWidth="1"/>
    <col min="7478" max="7478" width="11.5" style="655" customWidth="1"/>
    <col min="7479" max="7479" width="10" style="655" customWidth="1"/>
    <col min="7480" max="7483" width="9.875" style="655" customWidth="1"/>
    <col min="7484" max="7718" width="6.875" style="655"/>
    <col min="7719" max="7719" width="3.875" style="655" customWidth="1"/>
    <col min="7720" max="7720" width="9.625" style="655" customWidth="1"/>
    <col min="7721" max="7721" width="3.375" style="655" customWidth="1"/>
    <col min="7722" max="7722" width="8.375" style="655" customWidth="1"/>
    <col min="7723" max="7723" width="3.375" style="655" customWidth="1"/>
    <col min="7724" max="7724" width="8.625" style="655" customWidth="1"/>
    <col min="7725" max="7725" width="3.375" style="655" customWidth="1"/>
    <col min="7726" max="7726" width="8.125" style="655" customWidth="1"/>
    <col min="7727" max="7727" width="3.375" style="655" customWidth="1"/>
    <col min="7728" max="7728" width="9" style="655" customWidth="1"/>
    <col min="7729" max="7733" width="9.625" style="655" customWidth="1"/>
    <col min="7734" max="7734" width="11.5" style="655" customWidth="1"/>
    <col min="7735" max="7735" width="10" style="655" customWidth="1"/>
    <col min="7736" max="7739" width="9.875" style="655" customWidth="1"/>
    <col min="7740" max="7974" width="6.875" style="655"/>
    <col min="7975" max="7975" width="3.875" style="655" customWidth="1"/>
    <col min="7976" max="7976" width="9.625" style="655" customWidth="1"/>
    <col min="7977" max="7977" width="3.375" style="655" customWidth="1"/>
    <col min="7978" max="7978" width="8.375" style="655" customWidth="1"/>
    <col min="7979" max="7979" width="3.375" style="655" customWidth="1"/>
    <col min="7980" max="7980" width="8.625" style="655" customWidth="1"/>
    <col min="7981" max="7981" width="3.375" style="655" customWidth="1"/>
    <col min="7982" max="7982" width="8.125" style="655" customWidth="1"/>
    <col min="7983" max="7983" width="3.375" style="655" customWidth="1"/>
    <col min="7984" max="7984" width="9" style="655" customWidth="1"/>
    <col min="7985" max="7989" width="9.625" style="655" customWidth="1"/>
    <col min="7990" max="7990" width="11.5" style="655" customWidth="1"/>
    <col min="7991" max="7991" width="10" style="655" customWidth="1"/>
    <col min="7992" max="7995" width="9.875" style="655" customWidth="1"/>
    <col min="7996" max="8230" width="6.875" style="655"/>
    <col min="8231" max="8231" width="3.875" style="655" customWidth="1"/>
    <col min="8232" max="8232" width="9.625" style="655" customWidth="1"/>
    <col min="8233" max="8233" width="3.375" style="655" customWidth="1"/>
    <col min="8234" max="8234" width="8.375" style="655" customWidth="1"/>
    <col min="8235" max="8235" width="3.375" style="655" customWidth="1"/>
    <col min="8236" max="8236" width="8.625" style="655" customWidth="1"/>
    <col min="8237" max="8237" width="3.375" style="655" customWidth="1"/>
    <col min="8238" max="8238" width="8.125" style="655" customWidth="1"/>
    <col min="8239" max="8239" width="3.375" style="655" customWidth="1"/>
    <col min="8240" max="8240" width="9" style="655" customWidth="1"/>
    <col min="8241" max="8245" width="9.625" style="655" customWidth="1"/>
    <col min="8246" max="8246" width="11.5" style="655" customWidth="1"/>
    <col min="8247" max="8247" width="10" style="655" customWidth="1"/>
    <col min="8248" max="8251" width="9.875" style="655" customWidth="1"/>
    <col min="8252" max="8486" width="6.875" style="655"/>
    <col min="8487" max="8487" width="3.875" style="655" customWidth="1"/>
    <col min="8488" max="8488" width="9.625" style="655" customWidth="1"/>
    <col min="8489" max="8489" width="3.375" style="655" customWidth="1"/>
    <col min="8490" max="8490" width="8.375" style="655" customWidth="1"/>
    <col min="8491" max="8491" width="3.375" style="655" customWidth="1"/>
    <col min="8492" max="8492" width="8.625" style="655" customWidth="1"/>
    <col min="8493" max="8493" width="3.375" style="655" customWidth="1"/>
    <col min="8494" max="8494" width="8.125" style="655" customWidth="1"/>
    <col min="8495" max="8495" width="3.375" style="655" customWidth="1"/>
    <col min="8496" max="8496" width="9" style="655" customWidth="1"/>
    <col min="8497" max="8501" width="9.625" style="655" customWidth="1"/>
    <col min="8502" max="8502" width="11.5" style="655" customWidth="1"/>
    <col min="8503" max="8503" width="10" style="655" customWidth="1"/>
    <col min="8504" max="8507" width="9.875" style="655" customWidth="1"/>
    <col min="8508" max="8742" width="6.875" style="655"/>
    <col min="8743" max="8743" width="3.875" style="655" customWidth="1"/>
    <col min="8744" max="8744" width="9.625" style="655" customWidth="1"/>
    <col min="8745" max="8745" width="3.375" style="655" customWidth="1"/>
    <col min="8746" max="8746" width="8.375" style="655" customWidth="1"/>
    <col min="8747" max="8747" width="3.375" style="655" customWidth="1"/>
    <col min="8748" max="8748" width="8.625" style="655" customWidth="1"/>
    <col min="8749" max="8749" width="3.375" style="655" customWidth="1"/>
    <col min="8750" max="8750" width="8.125" style="655" customWidth="1"/>
    <col min="8751" max="8751" width="3.375" style="655" customWidth="1"/>
    <col min="8752" max="8752" width="9" style="655" customWidth="1"/>
    <col min="8753" max="8757" width="9.625" style="655" customWidth="1"/>
    <col min="8758" max="8758" width="11.5" style="655" customWidth="1"/>
    <col min="8759" max="8759" width="10" style="655" customWidth="1"/>
    <col min="8760" max="8763" width="9.875" style="655" customWidth="1"/>
    <col min="8764" max="8998" width="6.875" style="655"/>
    <col min="8999" max="8999" width="3.875" style="655" customWidth="1"/>
    <col min="9000" max="9000" width="9.625" style="655" customWidth="1"/>
    <col min="9001" max="9001" width="3.375" style="655" customWidth="1"/>
    <col min="9002" max="9002" width="8.375" style="655" customWidth="1"/>
    <col min="9003" max="9003" width="3.375" style="655" customWidth="1"/>
    <col min="9004" max="9004" width="8.625" style="655" customWidth="1"/>
    <col min="9005" max="9005" width="3.375" style="655" customWidth="1"/>
    <col min="9006" max="9006" width="8.125" style="655" customWidth="1"/>
    <col min="9007" max="9007" width="3.375" style="655" customWidth="1"/>
    <col min="9008" max="9008" width="9" style="655" customWidth="1"/>
    <col min="9009" max="9013" width="9.625" style="655" customWidth="1"/>
    <col min="9014" max="9014" width="11.5" style="655" customWidth="1"/>
    <col min="9015" max="9015" width="10" style="655" customWidth="1"/>
    <col min="9016" max="9019" width="9.875" style="655" customWidth="1"/>
    <col min="9020" max="9254" width="6.875" style="655"/>
    <col min="9255" max="9255" width="3.875" style="655" customWidth="1"/>
    <col min="9256" max="9256" width="9.625" style="655" customWidth="1"/>
    <col min="9257" max="9257" width="3.375" style="655" customWidth="1"/>
    <col min="9258" max="9258" width="8.375" style="655" customWidth="1"/>
    <col min="9259" max="9259" width="3.375" style="655" customWidth="1"/>
    <col min="9260" max="9260" width="8.625" style="655" customWidth="1"/>
    <col min="9261" max="9261" width="3.375" style="655" customWidth="1"/>
    <col min="9262" max="9262" width="8.125" style="655" customWidth="1"/>
    <col min="9263" max="9263" width="3.375" style="655" customWidth="1"/>
    <col min="9264" max="9264" width="9" style="655" customWidth="1"/>
    <col min="9265" max="9269" width="9.625" style="655" customWidth="1"/>
    <col min="9270" max="9270" width="11.5" style="655" customWidth="1"/>
    <col min="9271" max="9271" width="10" style="655" customWidth="1"/>
    <col min="9272" max="9275" width="9.875" style="655" customWidth="1"/>
    <col min="9276" max="9510" width="6.875" style="655"/>
    <col min="9511" max="9511" width="3.875" style="655" customWidth="1"/>
    <col min="9512" max="9512" width="9.625" style="655" customWidth="1"/>
    <col min="9513" max="9513" width="3.375" style="655" customWidth="1"/>
    <col min="9514" max="9514" width="8.375" style="655" customWidth="1"/>
    <col min="9515" max="9515" width="3.375" style="655" customWidth="1"/>
    <col min="9516" max="9516" width="8.625" style="655" customWidth="1"/>
    <col min="9517" max="9517" width="3.375" style="655" customWidth="1"/>
    <col min="9518" max="9518" width="8.125" style="655" customWidth="1"/>
    <col min="9519" max="9519" width="3.375" style="655" customWidth="1"/>
    <col min="9520" max="9520" width="9" style="655" customWidth="1"/>
    <col min="9521" max="9525" width="9.625" style="655" customWidth="1"/>
    <col min="9526" max="9526" width="11.5" style="655" customWidth="1"/>
    <col min="9527" max="9527" width="10" style="655" customWidth="1"/>
    <col min="9528" max="9531" width="9.875" style="655" customWidth="1"/>
    <col min="9532" max="9766" width="6.875" style="655"/>
    <col min="9767" max="9767" width="3.875" style="655" customWidth="1"/>
    <col min="9768" max="9768" width="9.625" style="655" customWidth="1"/>
    <col min="9769" max="9769" width="3.375" style="655" customWidth="1"/>
    <col min="9770" max="9770" width="8.375" style="655" customWidth="1"/>
    <col min="9771" max="9771" width="3.375" style="655" customWidth="1"/>
    <col min="9772" max="9772" width="8.625" style="655" customWidth="1"/>
    <col min="9773" max="9773" width="3.375" style="655" customWidth="1"/>
    <col min="9774" max="9774" width="8.125" style="655" customWidth="1"/>
    <col min="9775" max="9775" width="3.375" style="655" customWidth="1"/>
    <col min="9776" max="9776" width="9" style="655" customWidth="1"/>
    <col min="9777" max="9781" width="9.625" style="655" customWidth="1"/>
    <col min="9782" max="9782" width="11.5" style="655" customWidth="1"/>
    <col min="9783" max="9783" width="10" style="655" customWidth="1"/>
    <col min="9784" max="9787" width="9.875" style="655" customWidth="1"/>
    <col min="9788" max="10022" width="6.875" style="655"/>
    <col min="10023" max="10023" width="3.875" style="655" customWidth="1"/>
    <col min="10024" max="10024" width="9.625" style="655" customWidth="1"/>
    <col min="10025" max="10025" width="3.375" style="655" customWidth="1"/>
    <col min="10026" max="10026" width="8.375" style="655" customWidth="1"/>
    <col min="10027" max="10027" width="3.375" style="655" customWidth="1"/>
    <col min="10028" max="10028" width="8.625" style="655" customWidth="1"/>
    <col min="10029" max="10029" width="3.375" style="655" customWidth="1"/>
    <col min="10030" max="10030" width="8.125" style="655" customWidth="1"/>
    <col min="10031" max="10031" width="3.375" style="655" customWidth="1"/>
    <col min="10032" max="10032" width="9" style="655" customWidth="1"/>
    <col min="10033" max="10037" width="9.625" style="655" customWidth="1"/>
    <col min="10038" max="10038" width="11.5" style="655" customWidth="1"/>
    <col min="10039" max="10039" width="10" style="655" customWidth="1"/>
    <col min="10040" max="10043" width="9.875" style="655" customWidth="1"/>
    <col min="10044" max="10278" width="6.875" style="655"/>
    <col min="10279" max="10279" width="3.875" style="655" customWidth="1"/>
    <col min="10280" max="10280" width="9.625" style="655" customWidth="1"/>
    <col min="10281" max="10281" width="3.375" style="655" customWidth="1"/>
    <col min="10282" max="10282" width="8.375" style="655" customWidth="1"/>
    <col min="10283" max="10283" width="3.375" style="655" customWidth="1"/>
    <col min="10284" max="10284" width="8.625" style="655" customWidth="1"/>
    <col min="10285" max="10285" width="3.375" style="655" customWidth="1"/>
    <col min="10286" max="10286" width="8.125" style="655" customWidth="1"/>
    <col min="10287" max="10287" width="3.375" style="655" customWidth="1"/>
    <col min="10288" max="10288" width="9" style="655" customWidth="1"/>
    <col min="10289" max="10293" width="9.625" style="655" customWidth="1"/>
    <col min="10294" max="10294" width="11.5" style="655" customWidth="1"/>
    <col min="10295" max="10295" width="10" style="655" customWidth="1"/>
    <col min="10296" max="10299" width="9.875" style="655" customWidth="1"/>
    <col min="10300" max="10534" width="6.875" style="655"/>
    <col min="10535" max="10535" width="3.875" style="655" customWidth="1"/>
    <col min="10536" max="10536" width="9.625" style="655" customWidth="1"/>
    <col min="10537" max="10537" width="3.375" style="655" customWidth="1"/>
    <col min="10538" max="10538" width="8.375" style="655" customWidth="1"/>
    <col min="10539" max="10539" width="3.375" style="655" customWidth="1"/>
    <col min="10540" max="10540" width="8.625" style="655" customWidth="1"/>
    <col min="10541" max="10541" width="3.375" style="655" customWidth="1"/>
    <col min="10542" max="10542" width="8.125" style="655" customWidth="1"/>
    <col min="10543" max="10543" width="3.375" style="655" customWidth="1"/>
    <col min="10544" max="10544" width="9" style="655" customWidth="1"/>
    <col min="10545" max="10549" width="9.625" style="655" customWidth="1"/>
    <col min="10550" max="10550" width="11.5" style="655" customWidth="1"/>
    <col min="10551" max="10551" width="10" style="655" customWidth="1"/>
    <col min="10552" max="10555" width="9.875" style="655" customWidth="1"/>
    <col min="10556" max="10790" width="6.875" style="655"/>
    <col min="10791" max="10791" width="3.875" style="655" customWidth="1"/>
    <col min="10792" max="10792" width="9.625" style="655" customWidth="1"/>
    <col min="10793" max="10793" width="3.375" style="655" customWidth="1"/>
    <col min="10794" max="10794" width="8.375" style="655" customWidth="1"/>
    <col min="10795" max="10795" width="3.375" style="655" customWidth="1"/>
    <col min="10796" max="10796" width="8.625" style="655" customWidth="1"/>
    <col min="10797" max="10797" width="3.375" style="655" customWidth="1"/>
    <col min="10798" max="10798" width="8.125" style="655" customWidth="1"/>
    <col min="10799" max="10799" width="3.375" style="655" customWidth="1"/>
    <col min="10800" max="10800" width="9" style="655" customWidth="1"/>
    <col min="10801" max="10805" width="9.625" style="655" customWidth="1"/>
    <col min="10806" max="10806" width="11.5" style="655" customWidth="1"/>
    <col min="10807" max="10807" width="10" style="655" customWidth="1"/>
    <col min="10808" max="10811" width="9.875" style="655" customWidth="1"/>
    <col min="10812" max="11046" width="6.875" style="655"/>
    <col min="11047" max="11047" width="3.875" style="655" customWidth="1"/>
    <col min="11048" max="11048" width="9.625" style="655" customWidth="1"/>
    <col min="11049" max="11049" width="3.375" style="655" customWidth="1"/>
    <col min="11050" max="11050" width="8.375" style="655" customWidth="1"/>
    <col min="11051" max="11051" width="3.375" style="655" customWidth="1"/>
    <col min="11052" max="11052" width="8.625" style="655" customWidth="1"/>
    <col min="11053" max="11053" width="3.375" style="655" customWidth="1"/>
    <col min="11054" max="11054" width="8.125" style="655" customWidth="1"/>
    <col min="11055" max="11055" width="3.375" style="655" customWidth="1"/>
    <col min="11056" max="11056" width="9" style="655" customWidth="1"/>
    <col min="11057" max="11061" width="9.625" style="655" customWidth="1"/>
    <col min="11062" max="11062" width="11.5" style="655" customWidth="1"/>
    <col min="11063" max="11063" width="10" style="655" customWidth="1"/>
    <col min="11064" max="11067" width="9.875" style="655" customWidth="1"/>
    <col min="11068" max="11302" width="6.875" style="655"/>
    <col min="11303" max="11303" width="3.875" style="655" customWidth="1"/>
    <col min="11304" max="11304" width="9.625" style="655" customWidth="1"/>
    <col min="11305" max="11305" width="3.375" style="655" customWidth="1"/>
    <col min="11306" max="11306" width="8.375" style="655" customWidth="1"/>
    <col min="11307" max="11307" width="3.375" style="655" customWidth="1"/>
    <col min="11308" max="11308" width="8.625" style="655" customWidth="1"/>
    <col min="11309" max="11309" width="3.375" style="655" customWidth="1"/>
    <col min="11310" max="11310" width="8.125" style="655" customWidth="1"/>
    <col min="11311" max="11311" width="3.375" style="655" customWidth="1"/>
    <col min="11312" max="11312" width="9" style="655" customWidth="1"/>
    <col min="11313" max="11317" width="9.625" style="655" customWidth="1"/>
    <col min="11318" max="11318" width="11.5" style="655" customWidth="1"/>
    <col min="11319" max="11319" width="10" style="655" customWidth="1"/>
    <col min="11320" max="11323" width="9.875" style="655" customWidth="1"/>
    <col min="11324" max="11558" width="6.875" style="655"/>
    <col min="11559" max="11559" width="3.875" style="655" customWidth="1"/>
    <col min="11560" max="11560" width="9.625" style="655" customWidth="1"/>
    <col min="11561" max="11561" width="3.375" style="655" customWidth="1"/>
    <col min="11562" max="11562" width="8.375" style="655" customWidth="1"/>
    <col min="11563" max="11563" width="3.375" style="655" customWidth="1"/>
    <col min="11564" max="11564" width="8.625" style="655" customWidth="1"/>
    <col min="11565" max="11565" width="3.375" style="655" customWidth="1"/>
    <col min="11566" max="11566" width="8.125" style="655" customWidth="1"/>
    <col min="11567" max="11567" width="3.375" style="655" customWidth="1"/>
    <col min="11568" max="11568" width="9" style="655" customWidth="1"/>
    <col min="11569" max="11573" width="9.625" style="655" customWidth="1"/>
    <col min="11574" max="11574" width="11.5" style="655" customWidth="1"/>
    <col min="11575" max="11575" width="10" style="655" customWidth="1"/>
    <col min="11576" max="11579" width="9.875" style="655" customWidth="1"/>
    <col min="11580" max="11814" width="6.875" style="655"/>
    <col min="11815" max="11815" width="3.875" style="655" customWidth="1"/>
    <col min="11816" max="11816" width="9.625" style="655" customWidth="1"/>
    <col min="11817" max="11817" width="3.375" style="655" customWidth="1"/>
    <col min="11818" max="11818" width="8.375" style="655" customWidth="1"/>
    <col min="11819" max="11819" width="3.375" style="655" customWidth="1"/>
    <col min="11820" max="11820" width="8.625" style="655" customWidth="1"/>
    <col min="11821" max="11821" width="3.375" style="655" customWidth="1"/>
    <col min="11822" max="11822" width="8.125" style="655" customWidth="1"/>
    <col min="11823" max="11823" width="3.375" style="655" customWidth="1"/>
    <col min="11824" max="11824" width="9" style="655" customWidth="1"/>
    <col min="11825" max="11829" width="9.625" style="655" customWidth="1"/>
    <col min="11830" max="11830" width="11.5" style="655" customWidth="1"/>
    <col min="11831" max="11831" width="10" style="655" customWidth="1"/>
    <col min="11832" max="11835" width="9.875" style="655" customWidth="1"/>
    <col min="11836" max="12070" width="6.875" style="655"/>
    <col min="12071" max="12071" width="3.875" style="655" customWidth="1"/>
    <col min="12072" max="12072" width="9.625" style="655" customWidth="1"/>
    <col min="12073" max="12073" width="3.375" style="655" customWidth="1"/>
    <col min="12074" max="12074" width="8.375" style="655" customWidth="1"/>
    <col min="12075" max="12075" width="3.375" style="655" customWidth="1"/>
    <col min="12076" max="12076" width="8.625" style="655" customWidth="1"/>
    <col min="12077" max="12077" width="3.375" style="655" customWidth="1"/>
    <col min="12078" max="12078" width="8.125" style="655" customWidth="1"/>
    <col min="12079" max="12079" width="3.375" style="655" customWidth="1"/>
    <col min="12080" max="12080" width="9" style="655" customWidth="1"/>
    <col min="12081" max="12085" width="9.625" style="655" customWidth="1"/>
    <col min="12086" max="12086" width="11.5" style="655" customWidth="1"/>
    <col min="12087" max="12087" width="10" style="655" customWidth="1"/>
    <col min="12088" max="12091" width="9.875" style="655" customWidth="1"/>
    <col min="12092" max="12326" width="6.875" style="655"/>
    <col min="12327" max="12327" width="3.875" style="655" customWidth="1"/>
    <col min="12328" max="12328" width="9.625" style="655" customWidth="1"/>
    <col min="12329" max="12329" width="3.375" style="655" customWidth="1"/>
    <col min="12330" max="12330" width="8.375" style="655" customWidth="1"/>
    <col min="12331" max="12331" width="3.375" style="655" customWidth="1"/>
    <col min="12332" max="12332" width="8.625" style="655" customWidth="1"/>
    <col min="12333" max="12333" width="3.375" style="655" customWidth="1"/>
    <col min="12334" max="12334" width="8.125" style="655" customWidth="1"/>
    <col min="12335" max="12335" width="3.375" style="655" customWidth="1"/>
    <col min="12336" max="12336" width="9" style="655" customWidth="1"/>
    <col min="12337" max="12341" width="9.625" style="655" customWidth="1"/>
    <col min="12342" max="12342" width="11.5" style="655" customWidth="1"/>
    <col min="12343" max="12343" width="10" style="655" customWidth="1"/>
    <col min="12344" max="12347" width="9.875" style="655" customWidth="1"/>
    <col min="12348" max="12582" width="6.875" style="655"/>
    <col min="12583" max="12583" width="3.875" style="655" customWidth="1"/>
    <col min="12584" max="12584" width="9.625" style="655" customWidth="1"/>
    <col min="12585" max="12585" width="3.375" style="655" customWidth="1"/>
    <col min="12586" max="12586" width="8.375" style="655" customWidth="1"/>
    <col min="12587" max="12587" width="3.375" style="655" customWidth="1"/>
    <col min="12588" max="12588" width="8.625" style="655" customWidth="1"/>
    <col min="12589" max="12589" width="3.375" style="655" customWidth="1"/>
    <col min="12590" max="12590" width="8.125" style="655" customWidth="1"/>
    <col min="12591" max="12591" width="3.375" style="655" customWidth="1"/>
    <col min="12592" max="12592" width="9" style="655" customWidth="1"/>
    <col min="12593" max="12597" width="9.625" style="655" customWidth="1"/>
    <col min="12598" max="12598" width="11.5" style="655" customWidth="1"/>
    <col min="12599" max="12599" width="10" style="655" customWidth="1"/>
    <col min="12600" max="12603" width="9.875" style="655" customWidth="1"/>
    <col min="12604" max="12838" width="6.875" style="655"/>
    <col min="12839" max="12839" width="3.875" style="655" customWidth="1"/>
    <col min="12840" max="12840" width="9.625" style="655" customWidth="1"/>
    <col min="12841" max="12841" width="3.375" style="655" customWidth="1"/>
    <col min="12842" max="12842" width="8.375" style="655" customWidth="1"/>
    <col min="12843" max="12843" width="3.375" style="655" customWidth="1"/>
    <col min="12844" max="12844" width="8.625" style="655" customWidth="1"/>
    <col min="12845" max="12845" width="3.375" style="655" customWidth="1"/>
    <col min="12846" max="12846" width="8.125" style="655" customWidth="1"/>
    <col min="12847" max="12847" width="3.375" style="655" customWidth="1"/>
    <col min="12848" max="12848" width="9" style="655" customWidth="1"/>
    <col min="12849" max="12853" width="9.625" style="655" customWidth="1"/>
    <col min="12854" max="12854" width="11.5" style="655" customWidth="1"/>
    <col min="12855" max="12855" width="10" style="655" customWidth="1"/>
    <col min="12856" max="12859" width="9.875" style="655" customWidth="1"/>
    <col min="12860" max="13094" width="6.875" style="655"/>
    <col min="13095" max="13095" width="3.875" style="655" customWidth="1"/>
    <col min="13096" max="13096" width="9.625" style="655" customWidth="1"/>
    <col min="13097" max="13097" width="3.375" style="655" customWidth="1"/>
    <col min="13098" max="13098" width="8.375" style="655" customWidth="1"/>
    <col min="13099" max="13099" width="3.375" style="655" customWidth="1"/>
    <col min="13100" max="13100" width="8.625" style="655" customWidth="1"/>
    <col min="13101" max="13101" width="3.375" style="655" customWidth="1"/>
    <col min="13102" max="13102" width="8.125" style="655" customWidth="1"/>
    <col min="13103" max="13103" width="3.375" style="655" customWidth="1"/>
    <col min="13104" max="13104" width="9" style="655" customWidth="1"/>
    <col min="13105" max="13109" width="9.625" style="655" customWidth="1"/>
    <col min="13110" max="13110" width="11.5" style="655" customWidth="1"/>
    <col min="13111" max="13111" width="10" style="655" customWidth="1"/>
    <col min="13112" max="13115" width="9.875" style="655" customWidth="1"/>
    <col min="13116" max="13350" width="6.875" style="655"/>
    <col min="13351" max="13351" width="3.875" style="655" customWidth="1"/>
    <col min="13352" max="13352" width="9.625" style="655" customWidth="1"/>
    <col min="13353" max="13353" width="3.375" style="655" customWidth="1"/>
    <col min="13354" max="13354" width="8.375" style="655" customWidth="1"/>
    <col min="13355" max="13355" width="3.375" style="655" customWidth="1"/>
    <col min="13356" max="13356" width="8.625" style="655" customWidth="1"/>
    <col min="13357" max="13357" width="3.375" style="655" customWidth="1"/>
    <col min="13358" max="13358" width="8.125" style="655" customWidth="1"/>
    <col min="13359" max="13359" width="3.375" style="655" customWidth="1"/>
    <col min="13360" max="13360" width="9" style="655" customWidth="1"/>
    <col min="13361" max="13365" width="9.625" style="655" customWidth="1"/>
    <col min="13366" max="13366" width="11.5" style="655" customWidth="1"/>
    <col min="13367" max="13367" width="10" style="655" customWidth="1"/>
    <col min="13368" max="13371" width="9.875" style="655" customWidth="1"/>
    <col min="13372" max="13606" width="6.875" style="655"/>
    <col min="13607" max="13607" width="3.875" style="655" customWidth="1"/>
    <col min="13608" max="13608" width="9.625" style="655" customWidth="1"/>
    <col min="13609" max="13609" width="3.375" style="655" customWidth="1"/>
    <col min="13610" max="13610" width="8.375" style="655" customWidth="1"/>
    <col min="13611" max="13611" width="3.375" style="655" customWidth="1"/>
    <col min="13612" max="13612" width="8.625" style="655" customWidth="1"/>
    <col min="13613" max="13613" width="3.375" style="655" customWidth="1"/>
    <col min="13614" max="13614" width="8.125" style="655" customWidth="1"/>
    <col min="13615" max="13615" width="3.375" style="655" customWidth="1"/>
    <col min="13616" max="13616" width="9" style="655" customWidth="1"/>
    <col min="13617" max="13621" width="9.625" style="655" customWidth="1"/>
    <col min="13622" max="13622" width="11.5" style="655" customWidth="1"/>
    <col min="13623" max="13623" width="10" style="655" customWidth="1"/>
    <col min="13624" max="13627" width="9.875" style="655" customWidth="1"/>
    <col min="13628" max="13862" width="6.875" style="655"/>
    <col min="13863" max="13863" width="3.875" style="655" customWidth="1"/>
    <col min="13864" max="13864" width="9.625" style="655" customWidth="1"/>
    <col min="13865" max="13865" width="3.375" style="655" customWidth="1"/>
    <col min="13866" max="13866" width="8.375" style="655" customWidth="1"/>
    <col min="13867" max="13867" width="3.375" style="655" customWidth="1"/>
    <col min="13868" max="13868" width="8.625" style="655" customWidth="1"/>
    <col min="13869" max="13869" width="3.375" style="655" customWidth="1"/>
    <col min="13870" max="13870" width="8.125" style="655" customWidth="1"/>
    <col min="13871" max="13871" width="3.375" style="655" customWidth="1"/>
    <col min="13872" max="13872" width="9" style="655" customWidth="1"/>
    <col min="13873" max="13877" width="9.625" style="655" customWidth="1"/>
    <col min="13878" max="13878" width="11.5" style="655" customWidth="1"/>
    <col min="13879" max="13879" width="10" style="655" customWidth="1"/>
    <col min="13880" max="13883" width="9.875" style="655" customWidth="1"/>
    <col min="13884" max="14118" width="6.875" style="655"/>
    <col min="14119" max="14119" width="3.875" style="655" customWidth="1"/>
    <col min="14120" max="14120" width="9.625" style="655" customWidth="1"/>
    <col min="14121" max="14121" width="3.375" style="655" customWidth="1"/>
    <col min="14122" max="14122" width="8.375" style="655" customWidth="1"/>
    <col min="14123" max="14123" width="3.375" style="655" customWidth="1"/>
    <col min="14124" max="14124" width="8.625" style="655" customWidth="1"/>
    <col min="14125" max="14125" width="3.375" style="655" customWidth="1"/>
    <col min="14126" max="14126" width="8.125" style="655" customWidth="1"/>
    <col min="14127" max="14127" width="3.375" style="655" customWidth="1"/>
    <col min="14128" max="14128" width="9" style="655" customWidth="1"/>
    <col min="14129" max="14133" width="9.625" style="655" customWidth="1"/>
    <col min="14134" max="14134" width="11.5" style="655" customWidth="1"/>
    <col min="14135" max="14135" width="10" style="655" customWidth="1"/>
    <col min="14136" max="14139" width="9.875" style="655" customWidth="1"/>
    <col min="14140" max="14374" width="6.875" style="655"/>
    <col min="14375" max="14375" width="3.875" style="655" customWidth="1"/>
    <col min="14376" max="14376" width="9.625" style="655" customWidth="1"/>
    <col min="14377" max="14377" width="3.375" style="655" customWidth="1"/>
    <col min="14378" max="14378" width="8.375" style="655" customWidth="1"/>
    <col min="14379" max="14379" width="3.375" style="655" customWidth="1"/>
    <col min="14380" max="14380" width="8.625" style="655" customWidth="1"/>
    <col min="14381" max="14381" width="3.375" style="655" customWidth="1"/>
    <col min="14382" max="14382" width="8.125" style="655" customWidth="1"/>
    <col min="14383" max="14383" width="3.375" style="655" customWidth="1"/>
    <col min="14384" max="14384" width="9" style="655" customWidth="1"/>
    <col min="14385" max="14389" width="9.625" style="655" customWidth="1"/>
    <col min="14390" max="14390" width="11.5" style="655" customWidth="1"/>
    <col min="14391" max="14391" width="10" style="655" customWidth="1"/>
    <col min="14392" max="14395" width="9.875" style="655" customWidth="1"/>
    <col min="14396" max="14630" width="6.875" style="655"/>
    <col min="14631" max="14631" width="3.875" style="655" customWidth="1"/>
    <col min="14632" max="14632" width="9.625" style="655" customWidth="1"/>
    <col min="14633" max="14633" width="3.375" style="655" customWidth="1"/>
    <col min="14634" max="14634" width="8.375" style="655" customWidth="1"/>
    <col min="14635" max="14635" width="3.375" style="655" customWidth="1"/>
    <col min="14636" max="14636" width="8.625" style="655" customWidth="1"/>
    <col min="14637" max="14637" width="3.375" style="655" customWidth="1"/>
    <col min="14638" max="14638" width="8.125" style="655" customWidth="1"/>
    <col min="14639" max="14639" width="3.375" style="655" customWidth="1"/>
    <col min="14640" max="14640" width="9" style="655" customWidth="1"/>
    <col min="14641" max="14645" width="9.625" style="655" customWidth="1"/>
    <col min="14646" max="14646" width="11.5" style="655" customWidth="1"/>
    <col min="14647" max="14647" width="10" style="655" customWidth="1"/>
    <col min="14648" max="14651" width="9.875" style="655" customWidth="1"/>
    <col min="14652" max="14886" width="6.875" style="655"/>
    <col min="14887" max="14887" width="3.875" style="655" customWidth="1"/>
    <col min="14888" max="14888" width="9.625" style="655" customWidth="1"/>
    <col min="14889" max="14889" width="3.375" style="655" customWidth="1"/>
    <col min="14890" max="14890" width="8.375" style="655" customWidth="1"/>
    <col min="14891" max="14891" width="3.375" style="655" customWidth="1"/>
    <col min="14892" max="14892" width="8.625" style="655" customWidth="1"/>
    <col min="14893" max="14893" width="3.375" style="655" customWidth="1"/>
    <col min="14894" max="14894" width="8.125" style="655" customWidth="1"/>
    <col min="14895" max="14895" width="3.375" style="655" customWidth="1"/>
    <col min="14896" max="14896" width="9" style="655" customWidth="1"/>
    <col min="14897" max="14901" width="9.625" style="655" customWidth="1"/>
    <col min="14902" max="14902" width="11.5" style="655" customWidth="1"/>
    <col min="14903" max="14903" width="10" style="655" customWidth="1"/>
    <col min="14904" max="14907" width="9.875" style="655" customWidth="1"/>
    <col min="14908" max="15142" width="6.875" style="655"/>
    <col min="15143" max="15143" width="3.875" style="655" customWidth="1"/>
    <col min="15144" max="15144" width="9.625" style="655" customWidth="1"/>
    <col min="15145" max="15145" width="3.375" style="655" customWidth="1"/>
    <col min="15146" max="15146" width="8.375" style="655" customWidth="1"/>
    <col min="15147" max="15147" width="3.375" style="655" customWidth="1"/>
    <col min="15148" max="15148" width="8.625" style="655" customWidth="1"/>
    <col min="15149" max="15149" width="3.375" style="655" customWidth="1"/>
    <col min="15150" max="15150" width="8.125" style="655" customWidth="1"/>
    <col min="15151" max="15151" width="3.375" style="655" customWidth="1"/>
    <col min="15152" max="15152" width="9" style="655" customWidth="1"/>
    <col min="15153" max="15157" width="9.625" style="655" customWidth="1"/>
    <col min="15158" max="15158" width="11.5" style="655" customWidth="1"/>
    <col min="15159" max="15159" width="10" style="655" customWidth="1"/>
    <col min="15160" max="15163" width="9.875" style="655" customWidth="1"/>
    <col min="15164" max="15398" width="6.875" style="655"/>
    <col min="15399" max="15399" width="3.875" style="655" customWidth="1"/>
    <col min="15400" max="15400" width="9.625" style="655" customWidth="1"/>
    <col min="15401" max="15401" width="3.375" style="655" customWidth="1"/>
    <col min="15402" max="15402" width="8.375" style="655" customWidth="1"/>
    <col min="15403" max="15403" width="3.375" style="655" customWidth="1"/>
    <col min="15404" max="15404" width="8.625" style="655" customWidth="1"/>
    <col min="15405" max="15405" width="3.375" style="655" customWidth="1"/>
    <col min="15406" max="15406" width="8.125" style="655" customWidth="1"/>
    <col min="15407" max="15407" width="3.375" style="655" customWidth="1"/>
    <col min="15408" max="15408" width="9" style="655" customWidth="1"/>
    <col min="15409" max="15413" width="9.625" style="655" customWidth="1"/>
    <col min="15414" max="15414" width="11.5" style="655" customWidth="1"/>
    <col min="15415" max="15415" width="10" style="655" customWidth="1"/>
    <col min="15416" max="15419" width="9.875" style="655" customWidth="1"/>
    <col min="15420" max="15654" width="6.875" style="655"/>
    <col min="15655" max="15655" width="3.875" style="655" customWidth="1"/>
    <col min="15656" max="15656" width="9.625" style="655" customWidth="1"/>
    <col min="15657" max="15657" width="3.375" style="655" customWidth="1"/>
    <col min="15658" max="15658" width="8.375" style="655" customWidth="1"/>
    <col min="15659" max="15659" width="3.375" style="655" customWidth="1"/>
    <col min="15660" max="15660" width="8.625" style="655" customWidth="1"/>
    <col min="15661" max="15661" width="3.375" style="655" customWidth="1"/>
    <col min="15662" max="15662" width="8.125" style="655" customWidth="1"/>
    <col min="15663" max="15663" width="3.375" style="655" customWidth="1"/>
    <col min="15664" max="15664" width="9" style="655" customWidth="1"/>
    <col min="15665" max="15669" width="9.625" style="655" customWidth="1"/>
    <col min="15670" max="15670" width="11.5" style="655" customWidth="1"/>
    <col min="15671" max="15671" width="10" style="655" customWidth="1"/>
    <col min="15672" max="15675" width="9.875" style="655" customWidth="1"/>
    <col min="15676" max="15910" width="6.875" style="655"/>
    <col min="15911" max="15911" width="3.875" style="655" customWidth="1"/>
    <col min="15912" max="15912" width="9.625" style="655" customWidth="1"/>
    <col min="15913" max="15913" width="3.375" style="655" customWidth="1"/>
    <col min="15914" max="15914" width="8.375" style="655" customWidth="1"/>
    <col min="15915" max="15915" width="3.375" style="655" customWidth="1"/>
    <col min="15916" max="15916" width="8.625" style="655" customWidth="1"/>
    <col min="15917" max="15917" width="3.375" style="655" customWidth="1"/>
    <col min="15918" max="15918" width="8.125" style="655" customWidth="1"/>
    <col min="15919" max="15919" width="3.375" style="655" customWidth="1"/>
    <col min="15920" max="15920" width="9" style="655" customWidth="1"/>
    <col min="15921" max="15925" width="9.625" style="655" customWidth="1"/>
    <col min="15926" max="15926" width="11.5" style="655" customWidth="1"/>
    <col min="15927" max="15927" width="10" style="655" customWidth="1"/>
    <col min="15928" max="15931" width="9.875" style="655" customWidth="1"/>
    <col min="15932" max="16166" width="6.875" style="655"/>
    <col min="16167" max="16167" width="3.875" style="655" customWidth="1"/>
    <col min="16168" max="16168" width="9.625" style="655" customWidth="1"/>
    <col min="16169" max="16169" width="3.375" style="655" customWidth="1"/>
    <col min="16170" max="16170" width="8.375" style="655" customWidth="1"/>
    <col min="16171" max="16171" width="3.375" style="655" customWidth="1"/>
    <col min="16172" max="16172" width="8.625" style="655" customWidth="1"/>
    <col min="16173" max="16173" width="3.375" style="655" customWidth="1"/>
    <col min="16174" max="16174" width="8.125" style="655" customWidth="1"/>
    <col min="16175" max="16175" width="3.375" style="655" customWidth="1"/>
    <col min="16176" max="16176" width="9" style="655" customWidth="1"/>
    <col min="16177" max="16181" width="9.625" style="655" customWidth="1"/>
    <col min="16182" max="16182" width="11.5" style="655" customWidth="1"/>
    <col min="16183" max="16183" width="10" style="655" customWidth="1"/>
    <col min="16184" max="16187" width="9.875" style="655" customWidth="1"/>
    <col min="16188" max="16384" width="6.875" style="655"/>
  </cols>
  <sheetData>
    <row r="1" spans="1:75" s="647" customFormat="1" ht="12" customHeight="1">
      <c r="A1" s="640"/>
      <c r="B1" s="641" t="s">
        <v>1056</v>
      </c>
      <c r="C1" s="640"/>
      <c r="D1" s="640"/>
      <c r="E1" s="640"/>
      <c r="F1" s="640"/>
      <c r="G1" s="640"/>
      <c r="H1" s="641"/>
      <c r="I1" s="641"/>
      <c r="J1" s="641"/>
      <c r="K1" s="641"/>
      <c r="L1" s="641"/>
      <c r="M1" s="641"/>
      <c r="N1" s="641"/>
      <c r="O1" s="641"/>
      <c r="P1" s="641"/>
      <c r="Q1" s="641"/>
      <c r="R1" s="641"/>
      <c r="S1" s="641"/>
      <c r="T1" s="641"/>
      <c r="U1" s="641"/>
      <c r="V1" s="641"/>
      <c r="W1" s="641"/>
      <c r="X1" s="641"/>
      <c r="Y1" s="641"/>
      <c r="Z1" s="641"/>
      <c r="AA1" s="641"/>
      <c r="AB1" s="640"/>
      <c r="AC1" s="640"/>
      <c r="AD1" s="640"/>
      <c r="AE1" s="640"/>
      <c r="AF1" s="640"/>
      <c r="AG1" s="640"/>
      <c r="AH1" s="642" t="s">
        <v>1057</v>
      </c>
      <c r="AI1" s="642" t="s">
        <v>1057</v>
      </c>
      <c r="AJ1" s="642" t="s">
        <v>1057</v>
      </c>
      <c r="AK1" s="642" t="s">
        <v>1057</v>
      </c>
      <c r="AL1" s="643"/>
      <c r="AM1" s="642" t="s">
        <v>1057</v>
      </c>
      <c r="AN1" s="642" t="s">
        <v>1057</v>
      </c>
      <c r="AO1" s="642" t="s">
        <v>1057</v>
      </c>
      <c r="AP1" s="642" t="s">
        <v>1057</v>
      </c>
      <c r="AQ1" s="643"/>
      <c r="AR1" s="642" t="s">
        <v>1057</v>
      </c>
      <c r="AS1" s="642" t="s">
        <v>1057</v>
      </c>
      <c r="AT1" s="642" t="s">
        <v>1057</v>
      </c>
      <c r="AU1" s="642" t="s">
        <v>1057</v>
      </c>
      <c r="AV1" s="643"/>
      <c r="AW1" s="642" t="s">
        <v>1057</v>
      </c>
      <c r="AX1" s="642" t="s">
        <v>1057</v>
      </c>
      <c r="AY1" s="642" t="s">
        <v>1057</v>
      </c>
      <c r="AZ1" s="642" t="s">
        <v>1057</v>
      </c>
      <c r="BA1" s="644"/>
      <c r="BB1" s="642" t="s">
        <v>1057</v>
      </c>
      <c r="BC1" s="642" t="s">
        <v>1057</v>
      </c>
      <c r="BD1" s="642" t="s">
        <v>1057</v>
      </c>
      <c r="BE1" s="642" t="s">
        <v>1057</v>
      </c>
      <c r="BF1" s="645">
        <v>44530</v>
      </c>
      <c r="BG1" s="646" t="s">
        <v>1027</v>
      </c>
      <c r="BH1" s="533" t="s">
        <v>1025</v>
      </c>
      <c r="BI1" s="534"/>
      <c r="BJ1" s="534"/>
      <c r="BK1" s="640"/>
      <c r="BL1" s="640"/>
      <c r="BM1" s="640"/>
    </row>
    <row r="2" spans="1:75" ht="12" customHeight="1">
      <c r="A2" s="648"/>
      <c r="B2" s="648"/>
      <c r="C2" s="649" t="s">
        <v>1058</v>
      </c>
      <c r="D2" s="649" t="s">
        <v>1059</v>
      </c>
      <c r="E2" s="649" t="s">
        <v>1059</v>
      </c>
      <c r="F2" s="649" t="s">
        <v>1059</v>
      </c>
      <c r="G2" s="649" t="s">
        <v>1059</v>
      </c>
      <c r="H2" s="649" t="s">
        <v>1058</v>
      </c>
      <c r="I2" s="649" t="s">
        <v>1059</v>
      </c>
      <c r="J2" s="649" t="s">
        <v>1059</v>
      </c>
      <c r="K2" s="649" t="s">
        <v>1059</v>
      </c>
      <c r="L2" s="649" t="s">
        <v>1059</v>
      </c>
      <c r="M2" s="649" t="s">
        <v>1058</v>
      </c>
      <c r="N2" s="649" t="s">
        <v>1059</v>
      </c>
      <c r="O2" s="649" t="s">
        <v>1059</v>
      </c>
      <c r="P2" s="649" t="s">
        <v>1059</v>
      </c>
      <c r="Q2" s="649" t="s">
        <v>1059</v>
      </c>
      <c r="R2" s="649" t="s">
        <v>1058</v>
      </c>
      <c r="S2" s="649" t="s">
        <v>1059</v>
      </c>
      <c r="T2" s="649" t="s">
        <v>1059</v>
      </c>
      <c r="U2" s="649" t="s">
        <v>1059</v>
      </c>
      <c r="V2" s="649" t="s">
        <v>1059</v>
      </c>
      <c r="W2" s="649" t="s">
        <v>1058</v>
      </c>
      <c r="X2" s="649" t="s">
        <v>1059</v>
      </c>
      <c r="Y2" s="649" t="s">
        <v>1059</v>
      </c>
      <c r="Z2" s="649" t="s">
        <v>1059</v>
      </c>
      <c r="AA2" s="649" t="s">
        <v>1059</v>
      </c>
      <c r="AB2" s="649" t="s">
        <v>1058</v>
      </c>
      <c r="AC2" s="649" t="s">
        <v>1059</v>
      </c>
      <c r="AD2" s="649" t="s">
        <v>1059</v>
      </c>
      <c r="AE2" s="649" t="s">
        <v>1059</v>
      </c>
      <c r="AF2" s="649" t="s">
        <v>1059</v>
      </c>
      <c r="AG2" s="650" t="s">
        <v>347</v>
      </c>
      <c r="AH2" s="649" t="s">
        <v>1059</v>
      </c>
      <c r="AI2" s="649" t="s">
        <v>1059</v>
      </c>
      <c r="AJ2" s="649" t="s">
        <v>1059</v>
      </c>
      <c r="AK2" s="649" t="s">
        <v>1059</v>
      </c>
      <c r="AL2" s="651" t="s">
        <v>347</v>
      </c>
      <c r="AM2" s="649" t="s">
        <v>1059</v>
      </c>
      <c r="AN2" s="649" t="s">
        <v>1059</v>
      </c>
      <c r="AO2" s="649" t="s">
        <v>1059</v>
      </c>
      <c r="AP2" s="649" t="s">
        <v>1059</v>
      </c>
      <c r="AQ2" s="650" t="s">
        <v>347</v>
      </c>
      <c r="AR2" s="649" t="s">
        <v>1059</v>
      </c>
      <c r="AS2" s="649" t="s">
        <v>1059</v>
      </c>
      <c r="AT2" s="649" t="s">
        <v>1059</v>
      </c>
      <c r="AU2" s="649" t="s">
        <v>1059</v>
      </c>
      <c r="AV2" s="650" t="s">
        <v>347</v>
      </c>
      <c r="AW2" s="652" t="s">
        <v>1060</v>
      </c>
      <c r="AX2" s="652" t="s">
        <v>1060</v>
      </c>
      <c r="AY2" s="652" t="s">
        <v>1060</v>
      </c>
      <c r="AZ2" s="652" t="s">
        <v>1060</v>
      </c>
      <c r="BA2" s="652" t="s">
        <v>1061</v>
      </c>
      <c r="BB2" s="652" t="s">
        <v>1060</v>
      </c>
      <c r="BC2" s="652" t="s">
        <v>1060</v>
      </c>
      <c r="BD2" s="652" t="s">
        <v>1060</v>
      </c>
      <c r="BE2" s="652" t="s">
        <v>1060</v>
      </c>
      <c r="BF2" s="652" t="s">
        <v>1061</v>
      </c>
      <c r="BG2" s="653" t="s">
        <v>1062</v>
      </c>
      <c r="BH2" s="653" t="s">
        <v>1062</v>
      </c>
      <c r="BI2" s="653" t="s">
        <v>1062</v>
      </c>
      <c r="BJ2" s="649"/>
      <c r="BW2" s="656"/>
    </row>
    <row r="3" spans="1:75" s="670" customFormat="1" ht="45" customHeight="1">
      <c r="A3" s="1397" t="s">
        <v>349</v>
      </c>
      <c r="B3" s="1398"/>
      <c r="C3" s="657" t="s">
        <v>1063</v>
      </c>
      <c r="D3" s="658" t="s">
        <v>1064</v>
      </c>
      <c r="E3" s="658" t="s">
        <v>1065</v>
      </c>
      <c r="F3" s="658" t="s">
        <v>1066</v>
      </c>
      <c r="G3" s="658" t="s">
        <v>1067</v>
      </c>
      <c r="H3" s="657" t="s">
        <v>1068</v>
      </c>
      <c r="I3" s="658" t="s">
        <v>1069</v>
      </c>
      <c r="J3" s="658" t="s">
        <v>1070</v>
      </c>
      <c r="K3" s="658" t="s">
        <v>1071</v>
      </c>
      <c r="L3" s="658" t="s">
        <v>1072</v>
      </c>
      <c r="M3" s="657" t="s">
        <v>1073</v>
      </c>
      <c r="N3" s="658" t="s">
        <v>1074</v>
      </c>
      <c r="O3" s="658" t="s">
        <v>1075</v>
      </c>
      <c r="P3" s="658" t="s">
        <v>1076</v>
      </c>
      <c r="Q3" s="658" t="s">
        <v>1077</v>
      </c>
      <c r="R3" s="657" t="s">
        <v>362</v>
      </c>
      <c r="S3" s="658" t="s">
        <v>1078</v>
      </c>
      <c r="T3" s="658" t="s">
        <v>1079</v>
      </c>
      <c r="U3" s="658" t="s">
        <v>1080</v>
      </c>
      <c r="V3" s="658" t="s">
        <v>1081</v>
      </c>
      <c r="W3" s="659" t="s">
        <v>363</v>
      </c>
      <c r="X3" s="658" t="s">
        <v>1082</v>
      </c>
      <c r="Y3" s="658" t="s">
        <v>1083</v>
      </c>
      <c r="Z3" s="658" t="s">
        <v>1084</v>
      </c>
      <c r="AA3" s="658" t="s">
        <v>1085</v>
      </c>
      <c r="AB3" s="659" t="s">
        <v>364</v>
      </c>
      <c r="AC3" s="657" t="s">
        <v>1086</v>
      </c>
      <c r="AD3" s="657" t="s">
        <v>1087</v>
      </c>
      <c r="AE3" s="657" t="s">
        <v>1088</v>
      </c>
      <c r="AF3" s="657" t="s">
        <v>1089</v>
      </c>
      <c r="AG3" s="659" t="s">
        <v>365</v>
      </c>
      <c r="AH3" s="657" t="s">
        <v>1090</v>
      </c>
      <c r="AI3" s="657" t="s">
        <v>1091</v>
      </c>
      <c r="AJ3" s="657" t="s">
        <v>1092</v>
      </c>
      <c r="AK3" s="657" t="s">
        <v>1093</v>
      </c>
      <c r="AL3" s="659" t="s">
        <v>366</v>
      </c>
      <c r="AM3" s="660" t="s">
        <v>1094</v>
      </c>
      <c r="AN3" s="660" t="s">
        <v>1095</v>
      </c>
      <c r="AO3" s="660" t="s">
        <v>1096</v>
      </c>
      <c r="AP3" s="660" t="s">
        <v>1097</v>
      </c>
      <c r="AQ3" s="661" t="s">
        <v>367</v>
      </c>
      <c r="AR3" s="660" t="s">
        <v>1098</v>
      </c>
      <c r="AS3" s="660" t="s">
        <v>1099</v>
      </c>
      <c r="AT3" s="660" t="s">
        <v>1100</v>
      </c>
      <c r="AU3" s="660" t="s">
        <v>1101</v>
      </c>
      <c r="AV3" s="661" t="s">
        <v>368</v>
      </c>
      <c r="AW3" s="662" t="s">
        <v>369</v>
      </c>
      <c r="AX3" s="663" t="s">
        <v>370</v>
      </c>
      <c r="AY3" s="663" t="s">
        <v>371</v>
      </c>
      <c r="AZ3" s="663" t="s">
        <v>372</v>
      </c>
      <c r="BA3" s="664" t="s">
        <v>373</v>
      </c>
      <c r="BB3" s="662" t="s">
        <v>374</v>
      </c>
      <c r="BC3" s="662" t="s">
        <v>375</v>
      </c>
      <c r="BD3" s="662" t="s">
        <v>376</v>
      </c>
      <c r="BE3" s="662" t="s">
        <v>757</v>
      </c>
      <c r="BF3" s="663" t="s">
        <v>816</v>
      </c>
      <c r="BG3" s="665" t="s">
        <v>817</v>
      </c>
      <c r="BH3" s="665" t="s">
        <v>1028</v>
      </c>
      <c r="BI3" s="665" t="s">
        <v>1029</v>
      </c>
      <c r="BJ3" s="665" t="s">
        <v>1030</v>
      </c>
      <c r="BK3" s="666" t="s">
        <v>818</v>
      </c>
      <c r="BL3" s="667" t="s">
        <v>819</v>
      </c>
      <c r="BM3" s="668" t="s">
        <v>821</v>
      </c>
      <c r="BN3" s="669" t="s">
        <v>822</v>
      </c>
      <c r="BO3" s="669" t="s">
        <v>823</v>
      </c>
      <c r="BP3" s="666" t="s">
        <v>824</v>
      </c>
      <c r="BQ3" s="667" t="s">
        <v>825</v>
      </c>
      <c r="BR3" s="667" t="s">
        <v>1031</v>
      </c>
      <c r="BS3" s="667" t="s">
        <v>1032</v>
      </c>
      <c r="BT3" s="667" t="s">
        <v>1033</v>
      </c>
    </row>
    <row r="4" spans="1:75" s="684" customFormat="1" ht="21" customHeight="1">
      <c r="A4" s="1399" t="s">
        <v>377</v>
      </c>
      <c r="B4" s="1400"/>
      <c r="C4" s="671">
        <v>26207</v>
      </c>
      <c r="D4" s="672">
        <v>26207</v>
      </c>
      <c r="E4" s="672">
        <v>26572</v>
      </c>
      <c r="F4" s="672">
        <v>26937</v>
      </c>
      <c r="G4" s="672">
        <v>27302</v>
      </c>
      <c r="H4" s="671">
        <v>26207</v>
      </c>
      <c r="I4" s="672">
        <v>33147</v>
      </c>
      <c r="J4" s="672">
        <v>33147</v>
      </c>
      <c r="K4" s="672">
        <v>33878</v>
      </c>
      <c r="L4" s="672">
        <v>33147</v>
      </c>
      <c r="M4" s="671">
        <v>26207</v>
      </c>
      <c r="N4" s="672">
        <v>33147</v>
      </c>
      <c r="O4" s="672">
        <v>33147</v>
      </c>
      <c r="P4" s="672">
        <v>33878</v>
      </c>
      <c r="Q4" s="672">
        <v>33147</v>
      </c>
      <c r="R4" s="671">
        <v>26207</v>
      </c>
      <c r="S4" s="672">
        <v>33147</v>
      </c>
      <c r="T4" s="672">
        <v>33147</v>
      </c>
      <c r="U4" s="672">
        <v>33878</v>
      </c>
      <c r="V4" s="672">
        <v>33147</v>
      </c>
      <c r="W4" s="673">
        <v>31321</v>
      </c>
      <c r="X4" s="672">
        <v>33147</v>
      </c>
      <c r="Y4" s="672">
        <v>33147</v>
      </c>
      <c r="Z4" s="672">
        <v>33878</v>
      </c>
      <c r="AA4" s="672">
        <v>33147</v>
      </c>
      <c r="AB4" s="673">
        <v>33147</v>
      </c>
      <c r="AC4" s="673">
        <v>33147</v>
      </c>
      <c r="AD4" s="673">
        <v>33878</v>
      </c>
      <c r="AE4" s="673">
        <v>33147</v>
      </c>
      <c r="AF4" s="673">
        <v>33147</v>
      </c>
      <c r="AG4" s="673">
        <v>34973</v>
      </c>
      <c r="AH4" s="673">
        <v>33147</v>
      </c>
      <c r="AI4" s="673">
        <v>33147</v>
      </c>
      <c r="AJ4" s="673">
        <v>33147</v>
      </c>
      <c r="AK4" s="673">
        <v>33147</v>
      </c>
      <c r="AL4" s="673">
        <v>36800</v>
      </c>
      <c r="AM4" s="674">
        <v>38626</v>
      </c>
      <c r="AN4" s="674">
        <v>38626</v>
      </c>
      <c r="AO4" s="674">
        <v>38626</v>
      </c>
      <c r="AP4" s="674">
        <v>38626</v>
      </c>
      <c r="AQ4" s="674">
        <v>38626</v>
      </c>
      <c r="AR4" s="674">
        <v>38626</v>
      </c>
      <c r="AS4" s="674">
        <v>38626</v>
      </c>
      <c r="AT4" s="674">
        <v>38626</v>
      </c>
      <c r="AU4" s="674">
        <v>38626</v>
      </c>
      <c r="AV4" s="674">
        <v>38626</v>
      </c>
      <c r="AW4" s="675">
        <v>40817</v>
      </c>
      <c r="AX4" s="676">
        <v>41183</v>
      </c>
      <c r="AY4" s="677">
        <v>41548</v>
      </c>
      <c r="AZ4" s="677">
        <v>41913</v>
      </c>
      <c r="BA4" s="677">
        <v>42278</v>
      </c>
      <c r="BB4" s="675">
        <v>40817</v>
      </c>
      <c r="BC4" s="675">
        <v>40817</v>
      </c>
      <c r="BD4" s="678">
        <v>43374</v>
      </c>
      <c r="BE4" s="678">
        <v>43739</v>
      </c>
      <c r="BF4" s="679">
        <v>44105</v>
      </c>
      <c r="BG4" s="557">
        <v>44470</v>
      </c>
      <c r="BH4" s="557">
        <v>44835</v>
      </c>
      <c r="BI4" s="557">
        <v>45200</v>
      </c>
      <c r="BJ4" s="557">
        <v>45292</v>
      </c>
      <c r="BK4" s="680"/>
      <c r="BL4" s="681"/>
      <c r="BM4" s="682"/>
      <c r="BN4" s="683"/>
      <c r="BO4" s="683"/>
      <c r="BP4" s="680"/>
      <c r="BQ4" s="681"/>
      <c r="BR4" s="681"/>
      <c r="BS4" s="681"/>
      <c r="BT4" s="681"/>
      <c r="BW4" s="685" t="s">
        <v>1034</v>
      </c>
    </row>
    <row r="5" spans="1:75" s="695" customFormat="1" ht="12" customHeight="1">
      <c r="A5" s="1401" t="s">
        <v>378</v>
      </c>
      <c r="B5" s="1402"/>
      <c r="C5" s="686" t="s">
        <v>1102</v>
      </c>
      <c r="D5" s="687" t="s">
        <v>1102</v>
      </c>
      <c r="E5" s="687" t="s">
        <v>1102</v>
      </c>
      <c r="F5" s="687" t="s">
        <v>1102</v>
      </c>
      <c r="G5" s="687" t="s">
        <v>1102</v>
      </c>
      <c r="H5" s="686" t="s">
        <v>1102</v>
      </c>
      <c r="I5" s="687" t="s">
        <v>1102</v>
      </c>
      <c r="J5" s="687" t="s">
        <v>1102</v>
      </c>
      <c r="K5" s="687" t="s">
        <v>1102</v>
      </c>
      <c r="L5" s="687" t="s">
        <v>1102</v>
      </c>
      <c r="M5" s="686" t="s">
        <v>1102</v>
      </c>
      <c r="N5" s="687" t="s">
        <v>1102</v>
      </c>
      <c r="O5" s="687" t="s">
        <v>1102</v>
      </c>
      <c r="P5" s="687" t="s">
        <v>1102</v>
      </c>
      <c r="Q5" s="687" t="s">
        <v>1102</v>
      </c>
      <c r="R5" s="686" t="s">
        <v>1102</v>
      </c>
      <c r="S5" s="687" t="s">
        <v>1102</v>
      </c>
      <c r="T5" s="687" t="s">
        <v>1102</v>
      </c>
      <c r="U5" s="687" t="s">
        <v>1102</v>
      </c>
      <c r="V5" s="687" t="s">
        <v>1102</v>
      </c>
      <c r="W5" s="688" t="s">
        <v>1102</v>
      </c>
      <c r="X5" s="687" t="s">
        <v>1102</v>
      </c>
      <c r="Y5" s="687" t="s">
        <v>1102</v>
      </c>
      <c r="Z5" s="687" t="s">
        <v>1102</v>
      </c>
      <c r="AA5" s="687" t="s">
        <v>1102</v>
      </c>
      <c r="AB5" s="688" t="s">
        <v>1102</v>
      </c>
      <c r="AC5" s="688" t="s">
        <v>1102</v>
      </c>
      <c r="AD5" s="688" t="s">
        <v>1102</v>
      </c>
      <c r="AE5" s="688" t="s">
        <v>1102</v>
      </c>
      <c r="AF5" s="688" t="s">
        <v>1102</v>
      </c>
      <c r="AG5" s="688" t="s">
        <v>1102</v>
      </c>
      <c r="AH5" s="688" t="s">
        <v>1102</v>
      </c>
      <c r="AI5" s="688" t="s">
        <v>1102</v>
      </c>
      <c r="AJ5" s="688" t="s">
        <v>1102</v>
      </c>
      <c r="AK5" s="688" t="s">
        <v>1102</v>
      </c>
      <c r="AL5" s="688" t="s">
        <v>1102</v>
      </c>
      <c r="AM5" s="689" t="s">
        <v>1102</v>
      </c>
      <c r="AN5" s="689" t="s">
        <v>1102</v>
      </c>
      <c r="AO5" s="689" t="s">
        <v>1102</v>
      </c>
      <c r="AP5" s="689" t="s">
        <v>1102</v>
      </c>
      <c r="AQ5" s="689" t="s">
        <v>1102</v>
      </c>
      <c r="AR5" s="689" t="s">
        <v>1102</v>
      </c>
      <c r="AS5" s="689" t="s">
        <v>1102</v>
      </c>
      <c r="AT5" s="689" t="s">
        <v>1102</v>
      </c>
      <c r="AU5" s="689" t="s">
        <v>1102</v>
      </c>
      <c r="AV5" s="689" t="s">
        <v>1102</v>
      </c>
      <c r="AW5" s="689" t="s">
        <v>1102</v>
      </c>
      <c r="AX5" s="690" t="s">
        <v>1103</v>
      </c>
      <c r="AY5" s="690" t="s">
        <v>1103</v>
      </c>
      <c r="AZ5" s="690" t="s">
        <v>1103</v>
      </c>
      <c r="BA5" s="691" t="s">
        <v>1103</v>
      </c>
      <c r="BB5" s="689" t="s">
        <v>1102</v>
      </c>
      <c r="BC5" s="689" t="s">
        <v>1102</v>
      </c>
      <c r="BD5" s="689" t="s">
        <v>1102</v>
      </c>
      <c r="BE5" s="689" t="s">
        <v>1102</v>
      </c>
      <c r="BF5" s="688" t="s">
        <v>1102</v>
      </c>
      <c r="BG5" s="692" t="s">
        <v>1102</v>
      </c>
      <c r="BH5" s="692" t="s">
        <v>1102</v>
      </c>
      <c r="BI5" s="692" t="s">
        <v>1102</v>
      </c>
      <c r="BJ5" s="692" t="s">
        <v>1102</v>
      </c>
      <c r="BK5" s="693" t="s">
        <v>1103</v>
      </c>
      <c r="BL5" s="691" t="s">
        <v>1103</v>
      </c>
      <c r="BM5" s="694" t="s">
        <v>1103</v>
      </c>
      <c r="BN5" s="690" t="s">
        <v>1103</v>
      </c>
      <c r="BO5" s="690" t="s">
        <v>1103</v>
      </c>
      <c r="BP5" s="693" t="s">
        <v>1103</v>
      </c>
      <c r="BQ5" s="690" t="s">
        <v>1103</v>
      </c>
      <c r="BR5" s="690" t="s">
        <v>1103</v>
      </c>
      <c r="BS5" s="690" t="s">
        <v>1103</v>
      </c>
      <c r="BT5" s="690" t="s">
        <v>1103</v>
      </c>
      <c r="BW5" s="696">
        <v>45292</v>
      </c>
    </row>
    <row r="6" spans="1:75" s="706" customFormat="1" ht="9" customHeight="1">
      <c r="A6" s="697"/>
      <c r="B6" s="698"/>
      <c r="C6" s="699"/>
      <c r="D6" s="700"/>
      <c r="E6" s="700"/>
      <c r="F6" s="700"/>
      <c r="G6" s="700"/>
      <c r="H6" s="699"/>
      <c r="I6" s="700"/>
      <c r="J6" s="700"/>
      <c r="K6" s="700"/>
      <c r="L6" s="700"/>
      <c r="M6" s="699"/>
      <c r="N6" s="700"/>
      <c r="O6" s="700"/>
      <c r="P6" s="700"/>
      <c r="Q6" s="700"/>
      <c r="R6" s="699"/>
      <c r="S6" s="700"/>
      <c r="T6" s="700"/>
      <c r="U6" s="700"/>
      <c r="V6" s="700"/>
      <c r="W6" s="699"/>
      <c r="X6" s="700"/>
      <c r="Y6" s="700"/>
      <c r="Z6" s="700"/>
      <c r="AA6" s="700"/>
      <c r="AB6" s="699"/>
      <c r="AC6" s="699"/>
      <c r="AD6" s="699"/>
      <c r="AE6" s="699"/>
      <c r="AF6" s="699"/>
      <c r="AG6" s="699"/>
      <c r="AH6" s="699"/>
      <c r="AI6" s="699"/>
      <c r="AJ6" s="699"/>
      <c r="AK6" s="699"/>
      <c r="AL6" s="699"/>
      <c r="AM6" s="699"/>
      <c r="AN6" s="699"/>
      <c r="AO6" s="699"/>
      <c r="AP6" s="699"/>
      <c r="AQ6" s="699"/>
      <c r="AR6" s="699"/>
      <c r="AS6" s="699"/>
      <c r="AT6" s="699"/>
      <c r="AU6" s="699"/>
      <c r="AV6" s="701"/>
      <c r="AW6" s="701"/>
      <c r="AX6" s="701"/>
      <c r="AY6" s="701"/>
      <c r="AZ6" s="701"/>
      <c r="BA6" s="701"/>
      <c r="BB6" s="701"/>
      <c r="BC6" s="701"/>
      <c r="BD6" s="702"/>
      <c r="BE6" s="702"/>
      <c r="BF6" s="702" t="s">
        <v>326</v>
      </c>
      <c r="BG6" s="702"/>
      <c r="BH6" s="702"/>
      <c r="BI6" s="702"/>
      <c r="BJ6" s="702"/>
      <c r="BK6" s="701"/>
      <c r="BL6" s="703"/>
      <c r="BM6" s="701"/>
      <c r="BN6" s="701"/>
      <c r="BO6" s="701"/>
      <c r="BP6" s="701"/>
      <c r="BQ6" s="704"/>
      <c r="BR6" s="701"/>
      <c r="BS6" s="701"/>
      <c r="BT6" s="705"/>
    </row>
    <row r="7" spans="1:75" s="647" customFormat="1" ht="12" customHeight="1">
      <c r="A7" s="640" t="s">
        <v>381</v>
      </c>
      <c r="B7" s="707" t="s">
        <v>15</v>
      </c>
      <c r="C7" s="708">
        <f>C8+C18+C22+C28+C34+C41+C46+C54+C60+C63</f>
        <v>1090934</v>
      </c>
      <c r="D7" s="708">
        <f t="shared" ref="D7:BL7" si="0">D8+D18+D22+D28+D34+D41+D46+D54+D60+D63</f>
        <v>1115293</v>
      </c>
      <c r="E7" s="708">
        <f t="shared" si="0"/>
        <v>1142161</v>
      </c>
      <c r="F7" s="708">
        <f t="shared" si="0"/>
        <v>1176297</v>
      </c>
      <c r="G7" s="708">
        <f t="shared" si="0"/>
        <v>1233579</v>
      </c>
      <c r="H7" s="708">
        <f t="shared" si="0"/>
        <v>1269229</v>
      </c>
      <c r="I7" s="708">
        <f t="shared" si="0"/>
        <v>1303012</v>
      </c>
      <c r="J7" s="708">
        <f t="shared" si="0"/>
        <v>1337151</v>
      </c>
      <c r="K7" s="708">
        <f t="shared" si="0"/>
        <v>1377570</v>
      </c>
      <c r="L7" s="708">
        <f t="shared" si="0"/>
        <v>1408873</v>
      </c>
      <c r="M7" s="708">
        <f t="shared" si="0"/>
        <v>1440612</v>
      </c>
      <c r="N7" s="708">
        <f t="shared" si="0"/>
        <v>1468962</v>
      </c>
      <c r="O7" s="708">
        <f t="shared" si="0"/>
        <v>1497372</v>
      </c>
      <c r="P7" s="708">
        <f t="shared" si="0"/>
        <v>1526527</v>
      </c>
      <c r="Q7" s="708">
        <f t="shared" si="0"/>
        <v>1562062</v>
      </c>
      <c r="R7" s="708">
        <f t="shared" si="0"/>
        <v>1592148</v>
      </c>
      <c r="S7" s="708">
        <f t="shared" si="0"/>
        <v>1602583</v>
      </c>
      <c r="T7" s="708">
        <f t="shared" si="0"/>
        <v>1618119</v>
      </c>
      <c r="U7" s="708">
        <f t="shared" si="0"/>
        <v>1635442</v>
      </c>
      <c r="V7" s="708">
        <f t="shared" si="0"/>
        <v>1652242</v>
      </c>
      <c r="W7" s="708">
        <f t="shared" si="0"/>
        <v>1666482</v>
      </c>
      <c r="X7" s="708">
        <f t="shared" si="0"/>
        <v>1687697</v>
      </c>
      <c r="Y7" s="708">
        <f t="shared" si="0"/>
        <v>1709510</v>
      </c>
      <c r="Z7" s="708">
        <f t="shared" si="0"/>
        <v>1733311</v>
      </c>
      <c r="AA7" s="708">
        <f t="shared" si="0"/>
        <v>1766631</v>
      </c>
      <c r="AB7" s="708">
        <f t="shared" si="0"/>
        <v>1791672</v>
      </c>
      <c r="AC7" s="708">
        <f t="shared" si="0"/>
        <v>1825028</v>
      </c>
      <c r="AD7" s="708">
        <f t="shared" si="0"/>
        <v>1836682</v>
      </c>
      <c r="AE7" s="708">
        <f t="shared" si="0"/>
        <v>1857443</v>
      </c>
      <c r="AF7" s="708">
        <f t="shared" si="0"/>
        <v>1877829</v>
      </c>
      <c r="AG7" s="708">
        <f t="shared" si="0"/>
        <v>1871922</v>
      </c>
      <c r="AH7" s="708">
        <f t="shared" si="0"/>
        <v>1900199</v>
      </c>
      <c r="AI7" s="708">
        <f t="shared" si="0"/>
        <v>1937865</v>
      </c>
      <c r="AJ7" s="708">
        <f t="shared" si="0"/>
        <v>1977275</v>
      </c>
      <c r="AK7" s="708">
        <f t="shared" si="0"/>
        <v>1999480</v>
      </c>
      <c r="AL7" s="708">
        <f t="shared" si="0"/>
        <v>2040709</v>
      </c>
      <c r="AM7" s="708">
        <f t="shared" si="0"/>
        <v>2067144</v>
      </c>
      <c r="AN7" s="708">
        <f t="shared" si="0"/>
        <v>2088711</v>
      </c>
      <c r="AO7" s="708">
        <f t="shared" si="0"/>
        <v>2108626</v>
      </c>
      <c r="AP7" s="708">
        <f t="shared" si="0"/>
        <v>2126599</v>
      </c>
      <c r="AQ7" s="708">
        <f t="shared" si="0"/>
        <v>2166249</v>
      </c>
      <c r="AR7" s="708">
        <f t="shared" si="0"/>
        <v>2153721</v>
      </c>
      <c r="AS7" s="708">
        <f t="shared" si="0"/>
        <v>2181678</v>
      </c>
      <c r="AT7" s="708">
        <f t="shared" si="0"/>
        <v>2207421</v>
      </c>
      <c r="AU7" s="708">
        <f t="shared" si="0"/>
        <v>2234697</v>
      </c>
      <c r="AV7" s="708">
        <f t="shared" si="0"/>
        <v>2265684</v>
      </c>
      <c r="AW7" s="708">
        <f t="shared" si="0"/>
        <v>2272765</v>
      </c>
      <c r="AX7" s="708">
        <f t="shared" si="0"/>
        <v>2274286</v>
      </c>
      <c r="AY7" s="708">
        <f t="shared" si="0"/>
        <v>2288933</v>
      </c>
      <c r="AZ7" s="708">
        <f t="shared" si="0"/>
        <v>2301735</v>
      </c>
      <c r="BA7" s="708">
        <f t="shared" si="0"/>
        <v>2315200</v>
      </c>
      <c r="BB7" s="708">
        <f t="shared" si="0"/>
        <v>2333895</v>
      </c>
      <c r="BC7" s="708">
        <f t="shared" si="0"/>
        <v>2350522</v>
      </c>
      <c r="BD7" s="708">
        <f t="shared" si="0"/>
        <v>2366554</v>
      </c>
      <c r="BE7" s="708">
        <f t="shared" si="0"/>
        <v>2385465</v>
      </c>
      <c r="BF7" s="708">
        <f t="shared" si="0"/>
        <v>2402484</v>
      </c>
      <c r="BG7" s="708">
        <f t="shared" si="0"/>
        <v>2413953</v>
      </c>
      <c r="BH7" s="708">
        <f t="shared" si="0"/>
        <v>2430402</v>
      </c>
      <c r="BI7" s="708">
        <f t="shared" si="0"/>
        <v>2443174</v>
      </c>
      <c r="BJ7" s="708">
        <f t="shared" si="0"/>
        <v>2445121</v>
      </c>
      <c r="BK7" s="708">
        <f t="shared" si="0"/>
        <v>49516</v>
      </c>
      <c r="BL7" s="709">
        <f t="shared" si="0"/>
        <v>87284</v>
      </c>
      <c r="BM7" s="710">
        <f t="shared" ref="BM7:BR7" si="1">BC7-BB7</f>
        <v>16627</v>
      </c>
      <c r="BN7" s="711">
        <f t="shared" si="1"/>
        <v>16032</v>
      </c>
      <c r="BO7" s="711">
        <f t="shared" si="1"/>
        <v>18911</v>
      </c>
      <c r="BP7" s="711">
        <f t="shared" si="1"/>
        <v>17019</v>
      </c>
      <c r="BQ7" s="712">
        <f t="shared" si="1"/>
        <v>11469</v>
      </c>
      <c r="BR7" s="711">
        <f t="shared" si="1"/>
        <v>16449</v>
      </c>
      <c r="BS7" s="711">
        <f t="shared" ref="BS7:BS66" si="2">BJ7-BH7</f>
        <v>14719</v>
      </c>
      <c r="BT7" s="713">
        <f>BJ7-BI7</f>
        <v>1947</v>
      </c>
      <c r="BV7" s="586" t="s">
        <v>423</v>
      </c>
      <c r="BW7" s="590">
        <f>SUM(BW9:BW65)</f>
        <v>2445121</v>
      </c>
    </row>
    <row r="8" spans="1:75" s="647" customFormat="1" ht="20.25" customHeight="1">
      <c r="A8" s="714">
        <v>100</v>
      </c>
      <c r="B8" s="707" t="s">
        <v>26</v>
      </c>
      <c r="C8" s="715">
        <f>SUM(C9:C17)</f>
        <v>331388</v>
      </c>
      <c r="D8" s="715">
        <f t="shared" ref="D8:BO8" si="3">SUM(D9:D17)</f>
        <v>344546</v>
      </c>
      <c r="E8" s="715">
        <f t="shared" si="3"/>
        <v>350501</v>
      </c>
      <c r="F8" s="715">
        <f t="shared" si="3"/>
        <v>358789</v>
      </c>
      <c r="G8" s="715">
        <f t="shared" si="3"/>
        <v>368266</v>
      </c>
      <c r="H8" s="715">
        <f t="shared" si="3"/>
        <v>377473</v>
      </c>
      <c r="I8" s="715">
        <f t="shared" si="3"/>
        <v>390870</v>
      </c>
      <c r="J8" s="715">
        <f t="shared" si="3"/>
        <v>400866</v>
      </c>
      <c r="K8" s="715">
        <f t="shared" si="3"/>
        <v>411170</v>
      </c>
      <c r="L8" s="715">
        <f t="shared" si="3"/>
        <v>419660</v>
      </c>
      <c r="M8" s="715">
        <f t="shared" si="3"/>
        <v>427031</v>
      </c>
      <c r="N8" s="715">
        <f t="shared" si="3"/>
        <v>433922</v>
      </c>
      <c r="O8" s="715">
        <f t="shared" si="3"/>
        <v>441044</v>
      </c>
      <c r="P8" s="715">
        <f t="shared" si="3"/>
        <v>448024</v>
      </c>
      <c r="Q8" s="715">
        <f t="shared" si="3"/>
        <v>455389</v>
      </c>
      <c r="R8" s="715">
        <f t="shared" si="3"/>
        <v>462205</v>
      </c>
      <c r="S8" s="715">
        <f t="shared" si="3"/>
        <v>465739</v>
      </c>
      <c r="T8" s="715">
        <f t="shared" si="3"/>
        <v>470965</v>
      </c>
      <c r="U8" s="715">
        <f t="shared" si="3"/>
        <v>476993</v>
      </c>
      <c r="V8" s="715">
        <f t="shared" si="3"/>
        <v>483350</v>
      </c>
      <c r="W8" s="715">
        <f t="shared" si="3"/>
        <v>487849</v>
      </c>
      <c r="X8" s="715">
        <f t="shared" si="3"/>
        <v>497517</v>
      </c>
      <c r="Y8" s="715">
        <f t="shared" si="3"/>
        <v>506717</v>
      </c>
      <c r="Z8" s="715">
        <f t="shared" si="3"/>
        <v>517180</v>
      </c>
      <c r="AA8" s="715">
        <f t="shared" si="3"/>
        <v>528891</v>
      </c>
      <c r="AB8" s="715">
        <f t="shared" si="3"/>
        <v>539151</v>
      </c>
      <c r="AC8" s="715">
        <f t="shared" si="3"/>
        <v>549086</v>
      </c>
      <c r="AD8" s="715">
        <f t="shared" si="3"/>
        <v>538622</v>
      </c>
      <c r="AE8" s="715">
        <f t="shared" si="3"/>
        <v>538008</v>
      </c>
      <c r="AF8" s="715">
        <f t="shared" si="3"/>
        <v>537036</v>
      </c>
      <c r="AG8" s="715">
        <f t="shared" si="3"/>
        <v>536508</v>
      </c>
      <c r="AH8" s="715">
        <f t="shared" si="3"/>
        <v>541190</v>
      </c>
      <c r="AI8" s="715">
        <f t="shared" si="3"/>
        <v>552091</v>
      </c>
      <c r="AJ8" s="715">
        <f t="shared" si="3"/>
        <v>563811</v>
      </c>
      <c r="AK8" s="715">
        <f t="shared" si="3"/>
        <v>584761</v>
      </c>
      <c r="AL8" s="715">
        <f t="shared" si="3"/>
        <v>606162</v>
      </c>
      <c r="AM8" s="715">
        <f t="shared" si="3"/>
        <v>616444</v>
      </c>
      <c r="AN8" s="715">
        <f t="shared" si="3"/>
        <v>624685</v>
      </c>
      <c r="AO8" s="715">
        <f t="shared" si="3"/>
        <v>631611</v>
      </c>
      <c r="AP8" s="715">
        <f t="shared" si="3"/>
        <v>637183</v>
      </c>
      <c r="AQ8" s="715">
        <f t="shared" si="3"/>
        <v>643351</v>
      </c>
      <c r="AR8" s="715">
        <f t="shared" si="3"/>
        <v>652145</v>
      </c>
      <c r="AS8" s="715">
        <f t="shared" si="3"/>
        <v>659388</v>
      </c>
      <c r="AT8" s="715">
        <f t="shared" si="3"/>
        <v>667888</v>
      </c>
      <c r="AU8" s="715">
        <f t="shared" si="3"/>
        <v>677167</v>
      </c>
      <c r="AV8" s="715">
        <f t="shared" si="3"/>
        <v>684183</v>
      </c>
      <c r="AW8" s="715">
        <f t="shared" si="3"/>
        <v>690714</v>
      </c>
      <c r="AX8" s="715">
        <f t="shared" si="3"/>
        <v>688588</v>
      </c>
      <c r="AY8" s="715">
        <f t="shared" si="3"/>
        <v>694196</v>
      </c>
      <c r="AZ8" s="715">
        <f t="shared" si="3"/>
        <v>699714</v>
      </c>
      <c r="BA8" s="715">
        <f t="shared" si="3"/>
        <v>705459</v>
      </c>
      <c r="BB8" s="715">
        <f t="shared" si="3"/>
        <v>712552</v>
      </c>
      <c r="BC8" s="715">
        <f t="shared" si="3"/>
        <v>718182</v>
      </c>
      <c r="BD8" s="715">
        <f t="shared" si="3"/>
        <v>723705</v>
      </c>
      <c r="BE8" s="715">
        <f t="shared" si="3"/>
        <v>729466</v>
      </c>
      <c r="BF8" s="715">
        <f t="shared" si="3"/>
        <v>734920</v>
      </c>
      <c r="BG8" s="715">
        <f t="shared" si="3"/>
        <v>738314</v>
      </c>
      <c r="BH8" s="715">
        <f t="shared" si="3"/>
        <v>743089</v>
      </c>
      <c r="BI8" s="715">
        <f t="shared" si="3"/>
        <v>745656</v>
      </c>
      <c r="BJ8" s="715">
        <f t="shared" si="3"/>
        <v>745584</v>
      </c>
      <c r="BK8" s="716">
        <f t="shared" si="3"/>
        <v>21276</v>
      </c>
      <c r="BL8" s="709">
        <f t="shared" si="3"/>
        <v>29461</v>
      </c>
      <c r="BM8" s="717">
        <f t="shared" si="3"/>
        <v>5630</v>
      </c>
      <c r="BN8" s="717">
        <f t="shared" si="3"/>
        <v>5523</v>
      </c>
      <c r="BO8" s="717">
        <f t="shared" si="3"/>
        <v>5761</v>
      </c>
      <c r="BP8" s="717">
        <f>SUM(BP9:BP17)</f>
        <v>5454</v>
      </c>
      <c r="BQ8" s="718">
        <f>SUM(BQ9:BQ17)</f>
        <v>3394</v>
      </c>
      <c r="BR8" s="711">
        <f t="shared" ref="BR8:BR22" si="4">BH8-BG8</f>
        <v>4775</v>
      </c>
      <c r="BS8" s="711">
        <f t="shared" si="2"/>
        <v>2495</v>
      </c>
      <c r="BT8" s="713">
        <f t="shared" ref="BT8:BT66" si="5">BJ8-BI8</f>
        <v>-72</v>
      </c>
      <c r="BV8" s="589" t="s">
        <v>26</v>
      </c>
      <c r="BW8" s="590">
        <f>SUM(BW9:BW17)</f>
        <v>745584</v>
      </c>
    </row>
    <row r="9" spans="1:75" ht="12.75" customHeight="1">
      <c r="A9" s="719">
        <v>101</v>
      </c>
      <c r="B9" s="720" t="s">
        <v>382</v>
      </c>
      <c r="C9" s="721">
        <v>42046</v>
      </c>
      <c r="D9" s="722">
        <v>45919</v>
      </c>
      <c r="E9" s="722">
        <v>46691</v>
      </c>
      <c r="F9" s="722">
        <v>47997</v>
      </c>
      <c r="G9" s="722">
        <v>47807</v>
      </c>
      <c r="H9" s="715">
        <v>49247</v>
      </c>
      <c r="I9" s="722">
        <v>51435</v>
      </c>
      <c r="J9" s="722">
        <v>52900</v>
      </c>
      <c r="K9" s="722">
        <v>54601</v>
      </c>
      <c r="L9" s="722">
        <v>55745</v>
      </c>
      <c r="M9" s="715">
        <v>57370</v>
      </c>
      <c r="N9" s="722">
        <v>59309</v>
      </c>
      <c r="O9" s="722">
        <v>60604</v>
      </c>
      <c r="P9" s="722">
        <v>61755</v>
      </c>
      <c r="Q9" s="722">
        <v>63577</v>
      </c>
      <c r="R9" s="715">
        <v>65129</v>
      </c>
      <c r="S9" s="722">
        <v>65356</v>
      </c>
      <c r="T9" s="722">
        <v>65442</v>
      </c>
      <c r="U9" s="722">
        <v>66231</v>
      </c>
      <c r="V9" s="722">
        <v>67054</v>
      </c>
      <c r="W9" s="715">
        <v>67535</v>
      </c>
      <c r="X9" s="722">
        <v>69135</v>
      </c>
      <c r="Y9" s="722">
        <v>70215</v>
      </c>
      <c r="Z9" s="722">
        <v>71368</v>
      </c>
      <c r="AA9" s="722">
        <v>72373</v>
      </c>
      <c r="AB9" s="715">
        <v>73582</v>
      </c>
      <c r="AC9" s="715">
        <v>74737</v>
      </c>
      <c r="AD9" s="715">
        <v>69749</v>
      </c>
      <c r="AE9" s="715">
        <v>67515</v>
      </c>
      <c r="AF9" s="715">
        <v>65041</v>
      </c>
      <c r="AG9" s="715">
        <v>62906</v>
      </c>
      <c r="AH9" s="715">
        <v>64113</v>
      </c>
      <c r="AI9" s="715">
        <v>68264</v>
      </c>
      <c r="AJ9" s="715">
        <v>71980</v>
      </c>
      <c r="AK9" s="715">
        <v>76626</v>
      </c>
      <c r="AL9" s="723">
        <v>81896</v>
      </c>
      <c r="AM9" s="708">
        <v>84382</v>
      </c>
      <c r="AN9" s="708">
        <v>85893</v>
      </c>
      <c r="AO9" s="708">
        <v>87037</v>
      </c>
      <c r="AP9" s="708">
        <v>88142</v>
      </c>
      <c r="AQ9" s="723">
        <v>89749</v>
      </c>
      <c r="AR9" s="708">
        <v>90631</v>
      </c>
      <c r="AS9" s="708">
        <v>91154</v>
      </c>
      <c r="AT9" s="723">
        <v>92289</v>
      </c>
      <c r="AU9" s="708">
        <v>93275</v>
      </c>
      <c r="AV9" s="724">
        <v>94039</v>
      </c>
      <c r="AW9" s="725">
        <v>94898</v>
      </c>
      <c r="AX9" s="725">
        <v>94790</v>
      </c>
      <c r="AY9" s="725">
        <v>95816</v>
      </c>
      <c r="AZ9" s="725">
        <v>96320</v>
      </c>
      <c r="BA9" s="725">
        <v>97265</v>
      </c>
      <c r="BB9" s="708">
        <v>98358</v>
      </c>
      <c r="BC9" s="708">
        <v>99442</v>
      </c>
      <c r="BD9" s="726">
        <v>100375</v>
      </c>
      <c r="BE9" s="727">
        <v>101597</v>
      </c>
      <c r="BF9" s="728">
        <v>102465</v>
      </c>
      <c r="BG9" s="727">
        <v>102911</v>
      </c>
      <c r="BH9" s="727">
        <v>103232</v>
      </c>
      <c r="BI9" s="727">
        <v>103260</v>
      </c>
      <c r="BJ9" s="727">
        <f>BW9</f>
        <v>103183</v>
      </c>
      <c r="BK9" s="711">
        <f t="shared" ref="BK9:BK66" si="6">BA9-AV9</f>
        <v>3226</v>
      </c>
      <c r="BL9" s="729">
        <f t="shared" ref="BL9:BL66" si="7">BF9-BA9</f>
        <v>5200</v>
      </c>
      <c r="BM9" s="710">
        <f t="shared" ref="BM9:BR59" si="8">BC9-BB9</f>
        <v>1084</v>
      </c>
      <c r="BN9" s="711">
        <f t="shared" si="8"/>
        <v>933</v>
      </c>
      <c r="BO9" s="711">
        <f t="shared" si="8"/>
        <v>1222</v>
      </c>
      <c r="BP9" s="711">
        <f t="shared" si="8"/>
        <v>868</v>
      </c>
      <c r="BQ9" s="712">
        <f t="shared" si="8"/>
        <v>446</v>
      </c>
      <c r="BR9" s="711">
        <f t="shared" si="4"/>
        <v>321</v>
      </c>
      <c r="BS9" s="711">
        <f t="shared" si="2"/>
        <v>-49</v>
      </c>
      <c r="BT9" s="713">
        <f t="shared" si="5"/>
        <v>-77</v>
      </c>
      <c r="BV9" s="592" t="s">
        <v>382</v>
      </c>
      <c r="BW9" s="593">
        <v>103183</v>
      </c>
    </row>
    <row r="10" spans="1:75" ht="12.75" customHeight="1">
      <c r="A10" s="719">
        <v>102</v>
      </c>
      <c r="B10" s="720" t="s">
        <v>28</v>
      </c>
      <c r="C10" s="721">
        <v>47533</v>
      </c>
      <c r="D10" s="722">
        <v>47400</v>
      </c>
      <c r="E10" s="722">
        <v>48988</v>
      </c>
      <c r="F10" s="722">
        <v>50494</v>
      </c>
      <c r="G10" s="722">
        <v>51499</v>
      </c>
      <c r="H10" s="715">
        <v>52490</v>
      </c>
      <c r="I10" s="722">
        <v>52575</v>
      </c>
      <c r="J10" s="722">
        <v>52912</v>
      </c>
      <c r="K10" s="722">
        <v>53232</v>
      </c>
      <c r="L10" s="722">
        <v>53619</v>
      </c>
      <c r="M10" s="715">
        <v>53901</v>
      </c>
      <c r="N10" s="722">
        <v>53788</v>
      </c>
      <c r="O10" s="722">
        <v>53646</v>
      </c>
      <c r="P10" s="722">
        <v>53248</v>
      </c>
      <c r="Q10" s="722">
        <v>53469</v>
      </c>
      <c r="R10" s="715">
        <v>53361</v>
      </c>
      <c r="S10" s="722">
        <v>52467</v>
      </c>
      <c r="T10" s="722">
        <v>52236</v>
      </c>
      <c r="U10" s="722">
        <v>52534</v>
      </c>
      <c r="V10" s="722">
        <v>52618</v>
      </c>
      <c r="W10" s="715">
        <v>52432</v>
      </c>
      <c r="X10" s="722">
        <v>52885</v>
      </c>
      <c r="Y10" s="722">
        <v>53699</v>
      </c>
      <c r="Z10" s="722">
        <v>53681</v>
      </c>
      <c r="AA10" s="722">
        <v>54334</v>
      </c>
      <c r="AB10" s="715">
        <v>54809</v>
      </c>
      <c r="AC10" s="715">
        <v>54806</v>
      </c>
      <c r="AD10" s="715">
        <v>49540</v>
      </c>
      <c r="AE10" s="715">
        <v>47116</v>
      </c>
      <c r="AF10" s="715">
        <v>44612</v>
      </c>
      <c r="AG10" s="715">
        <v>42063</v>
      </c>
      <c r="AH10" s="715">
        <v>43264</v>
      </c>
      <c r="AI10" s="715">
        <v>46440</v>
      </c>
      <c r="AJ10" s="715">
        <v>50085</v>
      </c>
      <c r="AK10" s="715">
        <v>53250</v>
      </c>
      <c r="AL10" s="723">
        <v>56560</v>
      </c>
      <c r="AM10" s="708">
        <v>58220</v>
      </c>
      <c r="AN10" s="708">
        <v>59272</v>
      </c>
      <c r="AO10" s="708">
        <v>60055</v>
      </c>
      <c r="AP10" s="708">
        <v>60856</v>
      </c>
      <c r="AQ10" s="723">
        <v>61377</v>
      </c>
      <c r="AR10" s="708">
        <v>62001</v>
      </c>
      <c r="AS10" s="708">
        <v>62900</v>
      </c>
      <c r="AT10" s="723">
        <v>63495</v>
      </c>
      <c r="AU10" s="708">
        <v>64519</v>
      </c>
      <c r="AV10" s="724">
        <v>65178</v>
      </c>
      <c r="AW10" s="725">
        <v>65832</v>
      </c>
      <c r="AX10" s="725">
        <v>65763</v>
      </c>
      <c r="AY10" s="725">
        <v>66080</v>
      </c>
      <c r="AZ10" s="725">
        <v>66975</v>
      </c>
      <c r="BA10" s="725">
        <v>67407</v>
      </c>
      <c r="BB10" s="708">
        <v>68146</v>
      </c>
      <c r="BC10" s="708">
        <v>68762</v>
      </c>
      <c r="BD10" s="726">
        <v>69244</v>
      </c>
      <c r="BE10" s="727">
        <v>69769</v>
      </c>
      <c r="BF10" s="728">
        <v>70009</v>
      </c>
      <c r="BG10" s="727">
        <v>70284</v>
      </c>
      <c r="BH10" s="727">
        <v>70844</v>
      </c>
      <c r="BI10" s="727">
        <v>71220</v>
      </c>
      <c r="BJ10" s="727">
        <f>BW10</f>
        <v>71176</v>
      </c>
      <c r="BK10" s="711">
        <f t="shared" si="6"/>
        <v>2229</v>
      </c>
      <c r="BL10" s="729">
        <f t="shared" si="7"/>
        <v>2602</v>
      </c>
      <c r="BM10" s="710">
        <f t="shared" si="8"/>
        <v>616</v>
      </c>
      <c r="BN10" s="711">
        <f t="shared" si="8"/>
        <v>482</v>
      </c>
      <c r="BO10" s="711">
        <f t="shared" si="8"/>
        <v>525</v>
      </c>
      <c r="BP10" s="711">
        <f t="shared" si="8"/>
        <v>240</v>
      </c>
      <c r="BQ10" s="712">
        <f t="shared" si="8"/>
        <v>275</v>
      </c>
      <c r="BR10" s="711">
        <f t="shared" si="4"/>
        <v>560</v>
      </c>
      <c r="BS10" s="711">
        <f t="shared" si="2"/>
        <v>332</v>
      </c>
      <c r="BT10" s="713">
        <f t="shared" si="5"/>
        <v>-44</v>
      </c>
      <c r="BV10" s="592" t="s">
        <v>28</v>
      </c>
      <c r="BW10" s="593">
        <v>71176</v>
      </c>
    </row>
    <row r="11" spans="1:75" ht="12.75" customHeight="1">
      <c r="A11" s="730">
        <v>110</v>
      </c>
      <c r="B11" s="720" t="s">
        <v>424</v>
      </c>
      <c r="C11" s="721">
        <v>49781</v>
      </c>
      <c r="D11" s="731">
        <v>50853</v>
      </c>
      <c r="E11" s="731">
        <v>49047</v>
      </c>
      <c r="F11" s="731">
        <v>48376</v>
      </c>
      <c r="G11" s="731">
        <v>47720</v>
      </c>
      <c r="H11" s="732">
        <v>47205</v>
      </c>
      <c r="I11" s="731">
        <v>46963</v>
      </c>
      <c r="J11" s="731">
        <v>47286</v>
      </c>
      <c r="K11" s="731">
        <v>47172</v>
      </c>
      <c r="L11" s="731">
        <v>46954</v>
      </c>
      <c r="M11" s="732">
        <v>46891</v>
      </c>
      <c r="N11" s="731">
        <v>46748</v>
      </c>
      <c r="O11" s="731">
        <v>46793</v>
      </c>
      <c r="P11" s="731">
        <v>46940</v>
      </c>
      <c r="Q11" s="731">
        <v>46687</v>
      </c>
      <c r="R11" s="732">
        <v>46635</v>
      </c>
      <c r="S11" s="731">
        <v>47114</v>
      </c>
      <c r="T11" s="731">
        <v>48595</v>
      </c>
      <c r="U11" s="731">
        <v>48477</v>
      </c>
      <c r="V11" s="731">
        <v>48866</v>
      </c>
      <c r="W11" s="732">
        <v>49424</v>
      </c>
      <c r="X11" s="731">
        <v>49548</v>
      </c>
      <c r="Y11" s="731">
        <v>49893</v>
      </c>
      <c r="Z11" s="731">
        <v>50839</v>
      </c>
      <c r="AA11" s="731">
        <v>51628</v>
      </c>
      <c r="AB11" s="733">
        <v>52179</v>
      </c>
      <c r="AC11" s="733">
        <v>52295</v>
      </c>
      <c r="AD11" s="733">
        <v>50966</v>
      </c>
      <c r="AE11" s="733">
        <v>50081</v>
      </c>
      <c r="AF11" s="733">
        <v>49365</v>
      </c>
      <c r="AG11" s="715">
        <v>48662</v>
      </c>
      <c r="AH11" s="715">
        <v>48835</v>
      </c>
      <c r="AI11" s="715">
        <v>49921</v>
      </c>
      <c r="AJ11" s="715">
        <v>52179</v>
      </c>
      <c r="AK11" s="715">
        <v>54202</v>
      </c>
      <c r="AL11" s="723">
        <v>55571</v>
      </c>
      <c r="AM11" s="708">
        <v>57307</v>
      </c>
      <c r="AN11" s="708">
        <v>58941</v>
      </c>
      <c r="AO11" s="708">
        <v>60543</v>
      </c>
      <c r="AP11" s="708">
        <v>61876</v>
      </c>
      <c r="AQ11" s="723">
        <v>63375</v>
      </c>
      <c r="AR11" s="708">
        <v>66038</v>
      </c>
      <c r="AS11" s="708">
        <v>67824</v>
      </c>
      <c r="AT11" s="723">
        <v>69731</v>
      </c>
      <c r="AU11" s="708">
        <v>71995</v>
      </c>
      <c r="AV11" s="724">
        <v>73814</v>
      </c>
      <c r="AW11" s="725">
        <v>75558</v>
      </c>
      <c r="AX11" s="725">
        <v>75356</v>
      </c>
      <c r="AY11" s="725">
        <v>77235</v>
      </c>
      <c r="AZ11" s="725">
        <v>78885</v>
      </c>
      <c r="BA11" s="725">
        <v>81022</v>
      </c>
      <c r="BB11" s="708">
        <v>83448</v>
      </c>
      <c r="BC11" s="708">
        <v>85445</v>
      </c>
      <c r="BD11" s="726">
        <v>87503</v>
      </c>
      <c r="BE11" s="727">
        <v>89168</v>
      </c>
      <c r="BF11" s="728">
        <v>90870</v>
      </c>
      <c r="BG11" s="727">
        <v>91597</v>
      </c>
      <c r="BH11" s="727">
        <v>92491</v>
      </c>
      <c r="BI11" s="727">
        <v>93838</v>
      </c>
      <c r="BJ11" s="727">
        <f>BW16</f>
        <v>93913</v>
      </c>
      <c r="BK11" s="711">
        <f t="shared" si="6"/>
        <v>7208</v>
      </c>
      <c r="BL11" s="729">
        <f t="shared" si="7"/>
        <v>9848</v>
      </c>
      <c r="BM11" s="710">
        <f t="shared" si="8"/>
        <v>1997</v>
      </c>
      <c r="BN11" s="711">
        <f t="shared" si="8"/>
        <v>2058</v>
      </c>
      <c r="BO11" s="711">
        <f t="shared" si="8"/>
        <v>1665</v>
      </c>
      <c r="BP11" s="711">
        <f t="shared" si="8"/>
        <v>1702</v>
      </c>
      <c r="BQ11" s="712">
        <f t="shared" si="8"/>
        <v>727</v>
      </c>
      <c r="BR11" s="711">
        <f t="shared" si="4"/>
        <v>894</v>
      </c>
      <c r="BS11" s="711">
        <f t="shared" si="2"/>
        <v>1422</v>
      </c>
      <c r="BT11" s="713">
        <f t="shared" si="5"/>
        <v>75</v>
      </c>
      <c r="BV11" s="592" t="s">
        <v>30</v>
      </c>
      <c r="BW11" s="593">
        <v>64013</v>
      </c>
    </row>
    <row r="12" spans="1:75" ht="12.75" customHeight="1">
      <c r="A12" s="730">
        <v>105</v>
      </c>
      <c r="B12" s="720" t="s">
        <v>30</v>
      </c>
      <c r="C12" s="734">
        <v>59451</v>
      </c>
      <c r="D12" s="734">
        <v>61573</v>
      </c>
      <c r="E12" s="734">
        <v>59956</v>
      </c>
      <c r="F12" s="734">
        <v>59341</v>
      </c>
      <c r="G12" s="734">
        <v>59518</v>
      </c>
      <c r="H12" s="734">
        <v>59535</v>
      </c>
      <c r="I12" s="734">
        <v>59202</v>
      </c>
      <c r="J12" s="734">
        <v>58859</v>
      </c>
      <c r="K12" s="734">
        <v>58328</v>
      </c>
      <c r="L12" s="734">
        <v>57813</v>
      </c>
      <c r="M12" s="715">
        <v>57382</v>
      </c>
      <c r="N12" s="722">
        <v>57058</v>
      </c>
      <c r="O12" s="722">
        <v>56454</v>
      </c>
      <c r="P12" s="722">
        <v>55515</v>
      </c>
      <c r="Q12" s="722">
        <v>54677</v>
      </c>
      <c r="R12" s="715">
        <v>54001</v>
      </c>
      <c r="S12" s="722">
        <v>53185</v>
      </c>
      <c r="T12" s="722">
        <v>52701</v>
      </c>
      <c r="U12" s="722">
        <v>52410</v>
      </c>
      <c r="V12" s="722">
        <v>52260</v>
      </c>
      <c r="W12" s="715">
        <v>51824</v>
      </c>
      <c r="X12" s="722">
        <v>52141</v>
      </c>
      <c r="Y12" s="722">
        <v>52238</v>
      </c>
      <c r="Z12" s="722">
        <v>52455</v>
      </c>
      <c r="AA12" s="722">
        <v>52503</v>
      </c>
      <c r="AB12" s="715">
        <v>52673</v>
      </c>
      <c r="AC12" s="715">
        <v>52594</v>
      </c>
      <c r="AD12" s="715">
        <v>48853</v>
      </c>
      <c r="AE12" s="715">
        <v>47261</v>
      </c>
      <c r="AF12" s="715">
        <v>45404</v>
      </c>
      <c r="AG12" s="715">
        <v>43586</v>
      </c>
      <c r="AH12" s="715">
        <v>43870</v>
      </c>
      <c r="AI12" s="715">
        <v>45089</v>
      </c>
      <c r="AJ12" s="715">
        <v>46305</v>
      </c>
      <c r="AK12" s="715">
        <v>48586</v>
      </c>
      <c r="AL12" s="723">
        <v>51070</v>
      </c>
      <c r="AM12" s="708">
        <v>51612</v>
      </c>
      <c r="AN12" s="708">
        <v>52167</v>
      </c>
      <c r="AO12" s="708">
        <v>52540</v>
      </c>
      <c r="AP12" s="708">
        <v>52419</v>
      </c>
      <c r="AQ12" s="723">
        <v>52215</v>
      </c>
      <c r="AR12" s="708">
        <v>53059</v>
      </c>
      <c r="AS12" s="708">
        <v>53978</v>
      </c>
      <c r="AT12" s="723">
        <v>55416</v>
      </c>
      <c r="AU12" s="708">
        <v>56625</v>
      </c>
      <c r="AV12" s="724">
        <v>56954</v>
      </c>
      <c r="AW12" s="725">
        <v>57134</v>
      </c>
      <c r="AX12" s="725">
        <v>56435</v>
      </c>
      <c r="AY12" s="725">
        <v>56768</v>
      </c>
      <c r="AZ12" s="725">
        <v>57235</v>
      </c>
      <c r="BA12" s="725">
        <v>57875</v>
      </c>
      <c r="BB12" s="708">
        <v>58687</v>
      </c>
      <c r="BC12" s="708">
        <v>59376</v>
      </c>
      <c r="BD12" s="726">
        <v>60080</v>
      </c>
      <c r="BE12" s="727">
        <v>60737</v>
      </c>
      <c r="BF12" s="728">
        <v>61186</v>
      </c>
      <c r="BG12" s="727">
        <v>61679</v>
      </c>
      <c r="BH12" s="727">
        <v>63401</v>
      </c>
      <c r="BI12" s="727">
        <v>63948</v>
      </c>
      <c r="BJ12" s="727">
        <f>BW11</f>
        <v>64013</v>
      </c>
      <c r="BK12" s="711">
        <f t="shared" si="6"/>
        <v>921</v>
      </c>
      <c r="BL12" s="729">
        <f t="shared" si="7"/>
        <v>3311</v>
      </c>
      <c r="BM12" s="710">
        <f t="shared" si="8"/>
        <v>689</v>
      </c>
      <c r="BN12" s="711">
        <f t="shared" si="8"/>
        <v>704</v>
      </c>
      <c r="BO12" s="711">
        <f t="shared" si="8"/>
        <v>657</v>
      </c>
      <c r="BP12" s="711">
        <f t="shared" si="8"/>
        <v>449</v>
      </c>
      <c r="BQ12" s="712">
        <f t="shared" si="8"/>
        <v>493</v>
      </c>
      <c r="BR12" s="711">
        <f t="shared" si="4"/>
        <v>1722</v>
      </c>
      <c r="BS12" s="711">
        <f t="shared" si="2"/>
        <v>612</v>
      </c>
      <c r="BT12" s="713">
        <f t="shared" si="5"/>
        <v>65</v>
      </c>
      <c r="BV12" s="592" t="s">
        <v>32</v>
      </c>
      <c r="BW12" s="593">
        <v>50512</v>
      </c>
    </row>
    <row r="13" spans="1:75" ht="12.75" customHeight="1">
      <c r="A13" s="730">
        <v>109</v>
      </c>
      <c r="B13" s="720" t="s">
        <v>31</v>
      </c>
      <c r="C13" s="734">
        <v>11053</v>
      </c>
      <c r="D13" s="734">
        <v>10945</v>
      </c>
      <c r="E13" s="734">
        <v>13670</v>
      </c>
      <c r="F13" s="734">
        <v>15903</v>
      </c>
      <c r="G13" s="734">
        <v>19154</v>
      </c>
      <c r="H13" s="734">
        <v>21443</v>
      </c>
      <c r="I13" s="734">
        <v>26327</v>
      </c>
      <c r="J13" s="734">
        <v>30613</v>
      </c>
      <c r="K13" s="734">
        <v>33260</v>
      </c>
      <c r="L13" s="734">
        <v>35729</v>
      </c>
      <c r="M13" s="715">
        <v>37037</v>
      </c>
      <c r="N13" s="722">
        <v>38924</v>
      </c>
      <c r="O13" s="722">
        <v>41296</v>
      </c>
      <c r="P13" s="722">
        <v>43362</v>
      </c>
      <c r="Q13" s="722">
        <v>45319</v>
      </c>
      <c r="R13" s="715">
        <v>47389</v>
      </c>
      <c r="S13" s="722">
        <v>48852</v>
      </c>
      <c r="T13" s="722">
        <v>49669</v>
      </c>
      <c r="U13" s="722">
        <v>50551</v>
      </c>
      <c r="V13" s="722">
        <v>51535</v>
      </c>
      <c r="W13" s="715">
        <v>52571</v>
      </c>
      <c r="X13" s="722">
        <v>54242</v>
      </c>
      <c r="Y13" s="722">
        <v>55603</v>
      </c>
      <c r="Z13" s="722">
        <v>57143</v>
      </c>
      <c r="AA13" s="722">
        <v>59887</v>
      </c>
      <c r="AB13" s="715">
        <v>61715</v>
      </c>
      <c r="AC13" s="715">
        <v>63811</v>
      </c>
      <c r="AD13" s="715">
        <v>67778</v>
      </c>
      <c r="AE13" s="715">
        <v>70708</v>
      </c>
      <c r="AF13" s="715">
        <v>74082</v>
      </c>
      <c r="AG13" s="715">
        <v>77174</v>
      </c>
      <c r="AH13" s="715">
        <v>77491</v>
      </c>
      <c r="AI13" s="715">
        <v>77281</v>
      </c>
      <c r="AJ13" s="715">
        <v>76618</v>
      </c>
      <c r="AK13" s="715">
        <v>77420</v>
      </c>
      <c r="AL13" s="723">
        <v>78390</v>
      </c>
      <c r="AM13" s="708">
        <v>79288</v>
      </c>
      <c r="AN13" s="708">
        <v>80064</v>
      </c>
      <c r="AO13" s="708">
        <v>80918</v>
      </c>
      <c r="AP13" s="708">
        <v>81931</v>
      </c>
      <c r="AQ13" s="723">
        <v>82680</v>
      </c>
      <c r="AR13" s="708">
        <v>83521</v>
      </c>
      <c r="AS13" s="708">
        <v>84219</v>
      </c>
      <c r="AT13" s="723">
        <v>84816</v>
      </c>
      <c r="AU13" s="708">
        <v>85559</v>
      </c>
      <c r="AV13" s="735">
        <v>86350</v>
      </c>
      <c r="AW13" s="725">
        <v>86928</v>
      </c>
      <c r="AX13" s="725">
        <v>86817</v>
      </c>
      <c r="AY13" s="725">
        <v>87007</v>
      </c>
      <c r="AZ13" s="725">
        <v>87171</v>
      </c>
      <c r="BA13" s="725">
        <v>87126</v>
      </c>
      <c r="BB13" s="708">
        <v>87293</v>
      </c>
      <c r="BC13" s="708">
        <v>87529</v>
      </c>
      <c r="BD13" s="726">
        <v>87660</v>
      </c>
      <c r="BE13" s="727">
        <v>87915</v>
      </c>
      <c r="BF13" s="728">
        <v>88489</v>
      </c>
      <c r="BG13" s="727">
        <v>89101</v>
      </c>
      <c r="BH13" s="727">
        <v>89655</v>
      </c>
      <c r="BI13" s="727">
        <v>89955</v>
      </c>
      <c r="BJ13" s="727">
        <f>BW15</f>
        <v>89935</v>
      </c>
      <c r="BK13" s="711">
        <f t="shared" si="6"/>
        <v>776</v>
      </c>
      <c r="BL13" s="729">
        <f t="shared" si="7"/>
        <v>1363</v>
      </c>
      <c r="BM13" s="710">
        <f t="shared" si="8"/>
        <v>236</v>
      </c>
      <c r="BN13" s="711">
        <f t="shared" si="8"/>
        <v>131</v>
      </c>
      <c r="BO13" s="711">
        <f t="shared" si="8"/>
        <v>255</v>
      </c>
      <c r="BP13" s="711">
        <f t="shared" si="8"/>
        <v>574</v>
      </c>
      <c r="BQ13" s="712">
        <f t="shared" si="8"/>
        <v>612</v>
      </c>
      <c r="BR13" s="711">
        <f t="shared" si="4"/>
        <v>554</v>
      </c>
      <c r="BS13" s="711">
        <f t="shared" si="2"/>
        <v>280</v>
      </c>
      <c r="BT13" s="713">
        <f t="shared" si="5"/>
        <v>-20</v>
      </c>
      <c r="BV13" s="592" t="s">
        <v>33</v>
      </c>
      <c r="BW13" s="593">
        <v>74365</v>
      </c>
    </row>
    <row r="14" spans="1:75" ht="12.75" customHeight="1">
      <c r="A14" s="730">
        <v>106</v>
      </c>
      <c r="B14" s="720" t="s">
        <v>32</v>
      </c>
      <c r="C14" s="721">
        <v>57165</v>
      </c>
      <c r="D14" s="722">
        <v>59161</v>
      </c>
      <c r="E14" s="722">
        <v>59204</v>
      </c>
      <c r="F14" s="722">
        <v>59234</v>
      </c>
      <c r="G14" s="722">
        <v>59757</v>
      </c>
      <c r="H14" s="715">
        <v>60406</v>
      </c>
      <c r="I14" s="722">
        <v>60744</v>
      </c>
      <c r="J14" s="722">
        <v>61194</v>
      </c>
      <c r="K14" s="722">
        <v>59811</v>
      </c>
      <c r="L14" s="722">
        <v>59103</v>
      </c>
      <c r="M14" s="715">
        <v>58777</v>
      </c>
      <c r="N14" s="722">
        <v>58669</v>
      </c>
      <c r="O14" s="722">
        <v>58079</v>
      </c>
      <c r="P14" s="722">
        <v>57536</v>
      </c>
      <c r="Q14" s="722">
        <v>56572</v>
      </c>
      <c r="R14" s="715">
        <v>56021</v>
      </c>
      <c r="S14" s="722">
        <v>55265</v>
      </c>
      <c r="T14" s="722">
        <v>54471</v>
      </c>
      <c r="U14" s="722">
        <v>54311</v>
      </c>
      <c r="V14" s="722">
        <v>54199</v>
      </c>
      <c r="W14" s="715">
        <v>53744</v>
      </c>
      <c r="X14" s="722">
        <v>53621</v>
      </c>
      <c r="Y14" s="722">
        <v>53232</v>
      </c>
      <c r="Z14" s="722">
        <v>53259</v>
      </c>
      <c r="AA14" s="722">
        <v>53107</v>
      </c>
      <c r="AB14" s="715">
        <v>52948</v>
      </c>
      <c r="AC14" s="715">
        <v>53116</v>
      </c>
      <c r="AD14" s="715">
        <v>47161</v>
      </c>
      <c r="AE14" s="715">
        <v>44222</v>
      </c>
      <c r="AF14" s="715">
        <v>40973</v>
      </c>
      <c r="AG14" s="715">
        <v>37979</v>
      </c>
      <c r="AH14" s="715">
        <v>39863</v>
      </c>
      <c r="AI14" s="715">
        <v>42778</v>
      </c>
      <c r="AJ14" s="715">
        <v>45850</v>
      </c>
      <c r="AK14" s="715">
        <v>45686</v>
      </c>
      <c r="AL14" s="723">
        <v>45928</v>
      </c>
      <c r="AM14" s="708">
        <v>46190</v>
      </c>
      <c r="AN14" s="708">
        <v>46417</v>
      </c>
      <c r="AO14" s="708">
        <v>46646</v>
      </c>
      <c r="AP14" s="708">
        <v>46799</v>
      </c>
      <c r="AQ14" s="723">
        <v>46782</v>
      </c>
      <c r="AR14" s="708">
        <v>47043</v>
      </c>
      <c r="AS14" s="708">
        <v>47220</v>
      </c>
      <c r="AT14" s="723">
        <v>47409</v>
      </c>
      <c r="AU14" s="708">
        <v>47870</v>
      </c>
      <c r="AV14" s="724">
        <v>48224</v>
      </c>
      <c r="AW14" s="725">
        <v>48682</v>
      </c>
      <c r="AX14" s="725">
        <v>47979</v>
      </c>
      <c r="AY14" s="725">
        <v>47994</v>
      </c>
      <c r="AZ14" s="725">
        <v>48447</v>
      </c>
      <c r="BA14" s="725">
        <v>48780</v>
      </c>
      <c r="BB14" s="708">
        <v>49089</v>
      </c>
      <c r="BC14" s="708">
        <v>49191</v>
      </c>
      <c r="BD14" s="726">
        <v>49363</v>
      </c>
      <c r="BE14" s="727">
        <v>49564</v>
      </c>
      <c r="BF14" s="728">
        <v>49601</v>
      </c>
      <c r="BG14" s="727">
        <v>49820</v>
      </c>
      <c r="BH14" s="727">
        <v>50369</v>
      </c>
      <c r="BI14" s="727">
        <v>50589</v>
      </c>
      <c r="BJ14" s="727">
        <f>BW12</f>
        <v>50512</v>
      </c>
      <c r="BK14" s="711">
        <f t="shared" si="6"/>
        <v>556</v>
      </c>
      <c r="BL14" s="729">
        <f t="shared" si="7"/>
        <v>821</v>
      </c>
      <c r="BM14" s="710">
        <f t="shared" si="8"/>
        <v>102</v>
      </c>
      <c r="BN14" s="711">
        <f t="shared" si="8"/>
        <v>172</v>
      </c>
      <c r="BO14" s="711">
        <f t="shared" si="8"/>
        <v>201</v>
      </c>
      <c r="BP14" s="711">
        <f t="shared" si="8"/>
        <v>37</v>
      </c>
      <c r="BQ14" s="712">
        <f t="shared" si="8"/>
        <v>219</v>
      </c>
      <c r="BR14" s="711">
        <f t="shared" si="4"/>
        <v>549</v>
      </c>
      <c r="BS14" s="711">
        <f t="shared" si="2"/>
        <v>143</v>
      </c>
      <c r="BT14" s="713">
        <f t="shared" si="5"/>
        <v>-77</v>
      </c>
      <c r="BV14" s="592" t="s">
        <v>34</v>
      </c>
      <c r="BW14" s="593">
        <v>96889</v>
      </c>
    </row>
    <row r="15" spans="1:75" ht="12.75" customHeight="1">
      <c r="A15" s="730">
        <v>107</v>
      </c>
      <c r="B15" s="720" t="s">
        <v>33</v>
      </c>
      <c r="C15" s="736">
        <v>27921</v>
      </c>
      <c r="D15" s="737">
        <v>28691</v>
      </c>
      <c r="E15" s="737">
        <v>29056</v>
      </c>
      <c r="F15" s="737">
        <v>30155</v>
      </c>
      <c r="G15" s="737">
        <v>31069</v>
      </c>
      <c r="H15" s="738">
        <v>31856</v>
      </c>
      <c r="I15" s="737">
        <v>33201</v>
      </c>
      <c r="J15" s="737">
        <v>32919</v>
      </c>
      <c r="K15" s="737">
        <v>35593</v>
      </c>
      <c r="L15" s="737">
        <v>36873</v>
      </c>
      <c r="M15" s="738">
        <v>38127</v>
      </c>
      <c r="N15" s="737">
        <v>38812</v>
      </c>
      <c r="O15" s="737">
        <v>41399</v>
      </c>
      <c r="P15" s="737">
        <v>44090</v>
      </c>
      <c r="Q15" s="737">
        <v>47057</v>
      </c>
      <c r="R15" s="715">
        <v>49289</v>
      </c>
      <c r="S15" s="722">
        <v>51073</v>
      </c>
      <c r="T15" s="722">
        <v>52506</v>
      </c>
      <c r="U15" s="722">
        <v>54029</v>
      </c>
      <c r="V15" s="722">
        <v>55885</v>
      </c>
      <c r="W15" s="715">
        <v>57534</v>
      </c>
      <c r="X15" s="722">
        <v>58534</v>
      </c>
      <c r="Y15" s="722">
        <v>59923</v>
      </c>
      <c r="Z15" s="722">
        <v>60818</v>
      </c>
      <c r="AA15" s="722">
        <v>61422</v>
      </c>
      <c r="AB15" s="715">
        <v>62394</v>
      </c>
      <c r="AC15" s="715">
        <v>63298</v>
      </c>
      <c r="AD15" s="715">
        <v>61892</v>
      </c>
      <c r="AE15" s="715">
        <v>61840</v>
      </c>
      <c r="AF15" s="715">
        <v>61927</v>
      </c>
      <c r="AG15" s="715">
        <v>61811</v>
      </c>
      <c r="AH15" s="715">
        <v>61444</v>
      </c>
      <c r="AI15" s="715">
        <v>61549</v>
      </c>
      <c r="AJ15" s="715">
        <v>62087</v>
      </c>
      <c r="AK15" s="715">
        <v>64661</v>
      </c>
      <c r="AL15" s="723">
        <v>67114</v>
      </c>
      <c r="AM15" s="708">
        <v>67857</v>
      </c>
      <c r="AN15" s="708">
        <v>68305</v>
      </c>
      <c r="AO15" s="708">
        <v>68435</v>
      </c>
      <c r="AP15" s="708">
        <v>68556</v>
      </c>
      <c r="AQ15" s="723">
        <v>68794</v>
      </c>
      <c r="AR15" s="708">
        <v>69042</v>
      </c>
      <c r="AS15" s="708">
        <v>69475</v>
      </c>
      <c r="AT15" s="723">
        <v>70366</v>
      </c>
      <c r="AU15" s="708">
        <v>71179</v>
      </c>
      <c r="AV15" s="724">
        <v>71657</v>
      </c>
      <c r="AW15" s="725">
        <v>72066</v>
      </c>
      <c r="AX15" s="725">
        <v>71617</v>
      </c>
      <c r="AY15" s="725">
        <v>72176</v>
      </c>
      <c r="AZ15" s="725">
        <v>73012</v>
      </c>
      <c r="BA15" s="725">
        <v>73278</v>
      </c>
      <c r="BB15" s="708">
        <v>73360</v>
      </c>
      <c r="BC15" s="708">
        <v>73515</v>
      </c>
      <c r="BD15" s="726">
        <v>73571</v>
      </c>
      <c r="BE15" s="727">
        <v>73886</v>
      </c>
      <c r="BF15" s="728">
        <v>74352</v>
      </c>
      <c r="BG15" s="727">
        <v>74661</v>
      </c>
      <c r="BH15" s="727">
        <v>74567</v>
      </c>
      <c r="BI15" s="727">
        <v>74390</v>
      </c>
      <c r="BJ15" s="727">
        <f>BW13</f>
        <v>74365</v>
      </c>
      <c r="BK15" s="711">
        <f t="shared" si="6"/>
        <v>1621</v>
      </c>
      <c r="BL15" s="729">
        <f t="shared" si="7"/>
        <v>1074</v>
      </c>
      <c r="BM15" s="710">
        <f t="shared" si="8"/>
        <v>155</v>
      </c>
      <c r="BN15" s="711">
        <f t="shared" si="8"/>
        <v>56</v>
      </c>
      <c r="BO15" s="711">
        <f t="shared" si="8"/>
        <v>315</v>
      </c>
      <c r="BP15" s="711">
        <f t="shared" si="8"/>
        <v>466</v>
      </c>
      <c r="BQ15" s="712">
        <f t="shared" si="8"/>
        <v>309</v>
      </c>
      <c r="BR15" s="711">
        <f t="shared" si="4"/>
        <v>-94</v>
      </c>
      <c r="BS15" s="711">
        <f t="shared" si="2"/>
        <v>-202</v>
      </c>
      <c r="BT15" s="713">
        <f t="shared" si="5"/>
        <v>-25</v>
      </c>
      <c r="BV15" s="592" t="s">
        <v>31</v>
      </c>
      <c r="BW15" s="593">
        <v>89935</v>
      </c>
    </row>
    <row r="16" spans="1:75" ht="12.75" customHeight="1">
      <c r="A16" s="730">
        <v>108</v>
      </c>
      <c r="B16" s="720" t="s">
        <v>34</v>
      </c>
      <c r="C16" s="734">
        <v>27497</v>
      </c>
      <c r="D16" s="734">
        <v>31004</v>
      </c>
      <c r="E16" s="734">
        <v>34539</v>
      </c>
      <c r="F16" s="734">
        <v>37572</v>
      </c>
      <c r="G16" s="734">
        <v>41396</v>
      </c>
      <c r="H16" s="734">
        <v>44871</v>
      </c>
      <c r="I16" s="734">
        <v>49413</v>
      </c>
      <c r="J16" s="734">
        <v>52145</v>
      </c>
      <c r="K16" s="734">
        <v>54924</v>
      </c>
      <c r="L16" s="734">
        <v>57454</v>
      </c>
      <c r="M16" s="734">
        <v>60600</v>
      </c>
      <c r="N16" s="734">
        <v>62707</v>
      </c>
      <c r="O16" s="734">
        <v>63855</v>
      </c>
      <c r="P16" s="734">
        <v>65451</v>
      </c>
      <c r="Q16" s="734">
        <v>66457</v>
      </c>
      <c r="R16" s="734">
        <v>67921</v>
      </c>
      <c r="S16" s="737">
        <v>68716</v>
      </c>
      <c r="T16" s="737">
        <v>70043</v>
      </c>
      <c r="U16" s="737">
        <v>71238</v>
      </c>
      <c r="V16" s="737">
        <v>72368</v>
      </c>
      <c r="W16" s="715">
        <v>73480</v>
      </c>
      <c r="X16" s="722">
        <v>75115</v>
      </c>
      <c r="Y16" s="722">
        <v>76506</v>
      </c>
      <c r="Z16" s="722">
        <v>78379</v>
      </c>
      <c r="AA16" s="722">
        <v>80126</v>
      </c>
      <c r="AB16" s="715">
        <v>81788</v>
      </c>
      <c r="AC16" s="715">
        <v>83032</v>
      </c>
      <c r="AD16" s="715">
        <v>85273</v>
      </c>
      <c r="AE16" s="715">
        <v>86493</v>
      </c>
      <c r="AF16" s="715">
        <v>87643</v>
      </c>
      <c r="AG16" s="715">
        <v>89106</v>
      </c>
      <c r="AH16" s="715">
        <v>87310</v>
      </c>
      <c r="AI16" s="715">
        <v>84706</v>
      </c>
      <c r="AJ16" s="715">
        <v>82950</v>
      </c>
      <c r="AK16" s="715">
        <v>86441</v>
      </c>
      <c r="AL16" s="723">
        <v>89385</v>
      </c>
      <c r="AM16" s="708">
        <v>89908</v>
      </c>
      <c r="AN16" s="708">
        <v>90490</v>
      </c>
      <c r="AO16" s="708">
        <v>91104</v>
      </c>
      <c r="AP16" s="708">
        <v>91080</v>
      </c>
      <c r="AQ16" s="723">
        <v>91546</v>
      </c>
      <c r="AR16" s="708">
        <v>91725</v>
      </c>
      <c r="AS16" s="708">
        <v>91975</v>
      </c>
      <c r="AT16" s="723">
        <v>92490</v>
      </c>
      <c r="AU16" s="708">
        <v>93183</v>
      </c>
      <c r="AV16" s="724">
        <v>94016</v>
      </c>
      <c r="AW16" s="725">
        <v>94666</v>
      </c>
      <c r="AX16" s="725">
        <v>94577</v>
      </c>
      <c r="AY16" s="725">
        <v>94997</v>
      </c>
      <c r="AZ16" s="725">
        <v>94957</v>
      </c>
      <c r="BA16" s="725">
        <v>95473</v>
      </c>
      <c r="BB16" s="708">
        <v>96128</v>
      </c>
      <c r="BC16" s="708">
        <v>96474</v>
      </c>
      <c r="BD16" s="726">
        <v>96805</v>
      </c>
      <c r="BE16" s="727">
        <v>97296</v>
      </c>
      <c r="BF16" s="728">
        <v>97680</v>
      </c>
      <c r="BG16" s="727">
        <v>97622</v>
      </c>
      <c r="BH16" s="727">
        <v>97381</v>
      </c>
      <c r="BI16" s="727">
        <v>96895</v>
      </c>
      <c r="BJ16" s="727">
        <f>BW14</f>
        <v>96889</v>
      </c>
      <c r="BK16" s="711">
        <f t="shared" si="6"/>
        <v>1457</v>
      </c>
      <c r="BL16" s="729">
        <f t="shared" si="7"/>
        <v>2207</v>
      </c>
      <c r="BM16" s="710">
        <f t="shared" si="8"/>
        <v>346</v>
      </c>
      <c r="BN16" s="711">
        <f t="shared" si="8"/>
        <v>331</v>
      </c>
      <c r="BO16" s="711">
        <f t="shared" si="8"/>
        <v>491</v>
      </c>
      <c r="BP16" s="711">
        <f t="shared" si="8"/>
        <v>384</v>
      </c>
      <c r="BQ16" s="712">
        <f t="shared" si="8"/>
        <v>-58</v>
      </c>
      <c r="BR16" s="711">
        <f t="shared" si="4"/>
        <v>-241</v>
      </c>
      <c r="BS16" s="711">
        <f t="shared" si="2"/>
        <v>-492</v>
      </c>
      <c r="BT16" s="713">
        <f t="shared" si="5"/>
        <v>-6</v>
      </c>
      <c r="BV16" s="592" t="s">
        <v>424</v>
      </c>
      <c r="BW16" s="593">
        <v>93913</v>
      </c>
    </row>
    <row r="17" spans="1:75" ht="12.75" customHeight="1">
      <c r="A17" s="730">
        <v>111</v>
      </c>
      <c r="B17" s="720" t="s">
        <v>425</v>
      </c>
      <c r="C17" s="734">
        <v>8941</v>
      </c>
      <c r="D17" s="734">
        <v>9000</v>
      </c>
      <c r="E17" s="734">
        <v>9350</v>
      </c>
      <c r="F17" s="734">
        <v>9717</v>
      </c>
      <c r="G17" s="734">
        <v>10346</v>
      </c>
      <c r="H17" s="734">
        <v>10420</v>
      </c>
      <c r="I17" s="734">
        <v>11010</v>
      </c>
      <c r="J17" s="734">
        <v>12038</v>
      </c>
      <c r="K17" s="734">
        <v>14249</v>
      </c>
      <c r="L17" s="734">
        <v>16370</v>
      </c>
      <c r="M17" s="734">
        <v>16946</v>
      </c>
      <c r="N17" s="734">
        <v>17907</v>
      </c>
      <c r="O17" s="734">
        <v>18918</v>
      </c>
      <c r="P17" s="734">
        <v>20127</v>
      </c>
      <c r="Q17" s="734">
        <v>21574</v>
      </c>
      <c r="R17" s="734">
        <v>22459</v>
      </c>
      <c r="S17" s="737">
        <v>23711</v>
      </c>
      <c r="T17" s="737">
        <v>25302</v>
      </c>
      <c r="U17" s="737">
        <v>27212</v>
      </c>
      <c r="V17" s="737">
        <v>28565</v>
      </c>
      <c r="W17" s="715">
        <v>29305</v>
      </c>
      <c r="X17" s="722">
        <v>32296</v>
      </c>
      <c r="Y17" s="722">
        <v>35408</v>
      </c>
      <c r="Z17" s="722">
        <v>39238</v>
      </c>
      <c r="AA17" s="722">
        <v>43511</v>
      </c>
      <c r="AB17" s="715">
        <v>47063</v>
      </c>
      <c r="AC17" s="715">
        <v>51397</v>
      </c>
      <c r="AD17" s="715">
        <v>57410</v>
      </c>
      <c r="AE17" s="715">
        <v>62772</v>
      </c>
      <c r="AF17" s="715">
        <v>67989</v>
      </c>
      <c r="AG17" s="715">
        <v>73221</v>
      </c>
      <c r="AH17" s="715">
        <v>75000</v>
      </c>
      <c r="AI17" s="715">
        <v>76063</v>
      </c>
      <c r="AJ17" s="715">
        <v>75757</v>
      </c>
      <c r="AK17" s="715">
        <v>77889</v>
      </c>
      <c r="AL17" s="723">
        <v>80248</v>
      </c>
      <c r="AM17" s="708">
        <v>81680</v>
      </c>
      <c r="AN17" s="708">
        <v>83136</v>
      </c>
      <c r="AO17" s="708">
        <v>84333</v>
      </c>
      <c r="AP17" s="708">
        <v>85524</v>
      </c>
      <c r="AQ17" s="723">
        <v>86833</v>
      </c>
      <c r="AR17" s="708">
        <v>89085</v>
      </c>
      <c r="AS17" s="708">
        <v>90643</v>
      </c>
      <c r="AT17" s="723">
        <v>91876</v>
      </c>
      <c r="AU17" s="708">
        <v>92962</v>
      </c>
      <c r="AV17" s="724">
        <v>93951</v>
      </c>
      <c r="AW17" s="725">
        <v>94950</v>
      </c>
      <c r="AX17" s="725">
        <v>95254</v>
      </c>
      <c r="AY17" s="725">
        <v>96123</v>
      </c>
      <c r="AZ17" s="725">
        <v>96712</v>
      </c>
      <c r="BA17" s="725">
        <v>97233</v>
      </c>
      <c r="BB17" s="708">
        <v>98043</v>
      </c>
      <c r="BC17" s="708">
        <v>98448</v>
      </c>
      <c r="BD17" s="726">
        <v>99104</v>
      </c>
      <c r="BE17" s="727">
        <v>99534</v>
      </c>
      <c r="BF17" s="728">
        <v>100268</v>
      </c>
      <c r="BG17" s="727">
        <v>100639</v>
      </c>
      <c r="BH17" s="727">
        <v>101149</v>
      </c>
      <c r="BI17" s="727">
        <v>101561</v>
      </c>
      <c r="BJ17" s="727">
        <f>BW17</f>
        <v>101598</v>
      </c>
      <c r="BK17" s="711">
        <f t="shared" si="6"/>
        <v>3282</v>
      </c>
      <c r="BL17" s="729">
        <f t="shared" si="7"/>
        <v>3035</v>
      </c>
      <c r="BM17" s="710">
        <f t="shared" si="8"/>
        <v>405</v>
      </c>
      <c r="BN17" s="711">
        <f t="shared" si="8"/>
        <v>656</v>
      </c>
      <c r="BO17" s="711">
        <f t="shared" si="8"/>
        <v>430</v>
      </c>
      <c r="BP17" s="711">
        <f t="shared" si="8"/>
        <v>734</v>
      </c>
      <c r="BQ17" s="712">
        <f t="shared" si="8"/>
        <v>371</v>
      </c>
      <c r="BR17" s="711">
        <f t="shared" si="4"/>
        <v>510</v>
      </c>
      <c r="BS17" s="711">
        <f t="shared" si="2"/>
        <v>449</v>
      </c>
      <c r="BT17" s="713">
        <f t="shared" si="5"/>
        <v>37</v>
      </c>
      <c r="BV17" s="592" t="s">
        <v>425</v>
      </c>
      <c r="BW17" s="593">
        <v>101598</v>
      </c>
    </row>
    <row r="18" spans="1:75" s="647" customFormat="1" ht="20.25" customHeight="1">
      <c r="A18" s="640"/>
      <c r="B18" s="739" t="s">
        <v>17</v>
      </c>
      <c r="C18" s="708">
        <f>SUM(C19:C21)</f>
        <v>244872</v>
      </c>
      <c r="D18" s="708">
        <f t="shared" ref="D18:BO18" si="9">SUM(D19:D21)</f>
        <v>249676</v>
      </c>
      <c r="E18" s="708">
        <f t="shared" si="9"/>
        <v>253733</v>
      </c>
      <c r="F18" s="708">
        <f t="shared" si="9"/>
        <v>259412</v>
      </c>
      <c r="G18" s="708">
        <f t="shared" si="9"/>
        <v>281782</v>
      </c>
      <c r="H18" s="708">
        <f t="shared" si="9"/>
        <v>291009</v>
      </c>
      <c r="I18" s="708">
        <f t="shared" si="9"/>
        <v>295807</v>
      </c>
      <c r="J18" s="708">
        <f t="shared" si="9"/>
        <v>300129</v>
      </c>
      <c r="K18" s="708">
        <f t="shared" si="9"/>
        <v>309395</v>
      </c>
      <c r="L18" s="708">
        <f t="shared" si="9"/>
        <v>313320</v>
      </c>
      <c r="M18" s="708">
        <f t="shared" si="9"/>
        <v>318897</v>
      </c>
      <c r="N18" s="708">
        <f t="shared" si="9"/>
        <v>324967</v>
      </c>
      <c r="O18" s="708">
        <f t="shared" si="9"/>
        <v>331105</v>
      </c>
      <c r="P18" s="708">
        <f t="shared" si="9"/>
        <v>336258</v>
      </c>
      <c r="Q18" s="708">
        <f t="shared" si="9"/>
        <v>343152</v>
      </c>
      <c r="R18" s="708">
        <f t="shared" si="9"/>
        <v>349216</v>
      </c>
      <c r="S18" s="708">
        <f t="shared" si="9"/>
        <v>348381</v>
      </c>
      <c r="T18" s="708">
        <f t="shared" si="9"/>
        <v>350890</v>
      </c>
      <c r="U18" s="708">
        <f t="shared" si="9"/>
        <v>353604</v>
      </c>
      <c r="V18" s="708">
        <f t="shared" si="9"/>
        <v>355879</v>
      </c>
      <c r="W18" s="708">
        <f t="shared" si="9"/>
        <v>357545</v>
      </c>
      <c r="X18" s="708">
        <f t="shared" si="9"/>
        <v>361458</v>
      </c>
      <c r="Y18" s="708">
        <f t="shared" si="9"/>
        <v>364600</v>
      </c>
      <c r="Z18" s="708">
        <f t="shared" si="9"/>
        <v>367479</v>
      </c>
      <c r="AA18" s="708">
        <f t="shared" si="9"/>
        <v>372489</v>
      </c>
      <c r="AB18" s="708">
        <f t="shared" si="9"/>
        <v>376224</v>
      </c>
      <c r="AC18" s="708">
        <f t="shared" si="9"/>
        <v>380596</v>
      </c>
      <c r="AD18" s="708">
        <f t="shared" si="9"/>
        <v>384755</v>
      </c>
      <c r="AE18" s="708">
        <f t="shared" si="9"/>
        <v>388229</v>
      </c>
      <c r="AF18" s="708">
        <f t="shared" si="9"/>
        <v>390687</v>
      </c>
      <c r="AG18" s="708">
        <f t="shared" si="9"/>
        <v>370859</v>
      </c>
      <c r="AH18" s="708">
        <f t="shared" si="9"/>
        <v>376527</v>
      </c>
      <c r="AI18" s="708">
        <f t="shared" si="9"/>
        <v>386188</v>
      </c>
      <c r="AJ18" s="708">
        <f t="shared" si="9"/>
        <v>397950</v>
      </c>
      <c r="AK18" s="708">
        <f t="shared" si="9"/>
        <v>396721</v>
      </c>
      <c r="AL18" s="708">
        <f t="shared" si="9"/>
        <v>403187</v>
      </c>
      <c r="AM18" s="708">
        <f t="shared" si="9"/>
        <v>409372</v>
      </c>
      <c r="AN18" s="708">
        <f t="shared" si="9"/>
        <v>414685</v>
      </c>
      <c r="AO18" s="708">
        <f t="shared" si="9"/>
        <v>420047</v>
      </c>
      <c r="AP18" s="708">
        <f t="shared" si="9"/>
        <v>423909</v>
      </c>
      <c r="AQ18" s="708">
        <f t="shared" si="9"/>
        <v>431537</v>
      </c>
      <c r="AR18" s="708">
        <f t="shared" si="9"/>
        <v>428841</v>
      </c>
      <c r="AS18" s="708">
        <f t="shared" si="9"/>
        <v>436038</v>
      </c>
      <c r="AT18" s="708">
        <f t="shared" si="9"/>
        <v>441563</v>
      </c>
      <c r="AU18" s="708">
        <f t="shared" si="9"/>
        <v>447213</v>
      </c>
      <c r="AV18" s="708">
        <f t="shared" si="9"/>
        <v>452794</v>
      </c>
      <c r="AW18" s="708">
        <f t="shared" si="9"/>
        <v>454419</v>
      </c>
      <c r="AX18" s="708">
        <f t="shared" si="9"/>
        <v>455604</v>
      </c>
      <c r="AY18" s="708">
        <f t="shared" si="9"/>
        <v>458688</v>
      </c>
      <c r="AZ18" s="708">
        <f t="shared" si="9"/>
        <v>460972</v>
      </c>
      <c r="BA18" s="708">
        <f t="shared" si="9"/>
        <v>463279</v>
      </c>
      <c r="BB18" s="708">
        <f t="shared" si="9"/>
        <v>466529</v>
      </c>
      <c r="BC18" s="708">
        <f t="shared" si="9"/>
        <v>469431</v>
      </c>
      <c r="BD18" s="708">
        <f t="shared" si="9"/>
        <v>472763</v>
      </c>
      <c r="BE18" s="708">
        <f t="shared" si="9"/>
        <v>476318</v>
      </c>
      <c r="BF18" s="708">
        <f t="shared" si="9"/>
        <v>479577</v>
      </c>
      <c r="BG18" s="708">
        <f t="shared" si="9"/>
        <v>482126</v>
      </c>
      <c r="BH18" s="708">
        <f t="shared" si="9"/>
        <v>485609</v>
      </c>
      <c r="BI18" s="708">
        <f t="shared" si="9"/>
        <v>489017</v>
      </c>
      <c r="BJ18" s="708">
        <f t="shared" si="9"/>
        <v>489775</v>
      </c>
      <c r="BK18" s="716">
        <f t="shared" si="9"/>
        <v>10485</v>
      </c>
      <c r="BL18" s="709">
        <f t="shared" si="9"/>
        <v>16298</v>
      </c>
      <c r="BM18" s="717">
        <f t="shared" si="9"/>
        <v>2902</v>
      </c>
      <c r="BN18" s="717">
        <f t="shared" si="9"/>
        <v>3332</v>
      </c>
      <c r="BO18" s="717">
        <f t="shared" si="9"/>
        <v>3555</v>
      </c>
      <c r="BP18" s="717">
        <f>SUM(BP19:BP21)</f>
        <v>3259</v>
      </c>
      <c r="BQ18" s="718">
        <f>SUM(BQ19:BQ21)</f>
        <v>2549</v>
      </c>
      <c r="BR18" s="711">
        <f t="shared" si="4"/>
        <v>3483</v>
      </c>
      <c r="BS18" s="711">
        <f t="shared" si="2"/>
        <v>4166</v>
      </c>
      <c r="BT18" s="713">
        <f t="shared" si="5"/>
        <v>758</v>
      </c>
      <c r="BV18" s="596" t="s">
        <v>329</v>
      </c>
      <c r="BW18" s="593">
        <v>229703</v>
      </c>
    </row>
    <row r="19" spans="1:75" s="743" customFormat="1" ht="12.75" customHeight="1">
      <c r="A19" s="740">
        <v>202</v>
      </c>
      <c r="B19" s="741" t="s">
        <v>36</v>
      </c>
      <c r="C19" s="708">
        <v>135938</v>
      </c>
      <c r="D19" s="742">
        <v>135832</v>
      </c>
      <c r="E19" s="742">
        <v>137749</v>
      </c>
      <c r="F19" s="742">
        <v>139093</v>
      </c>
      <c r="G19" s="742">
        <v>156809</v>
      </c>
      <c r="H19" s="708">
        <v>162027</v>
      </c>
      <c r="I19" s="742">
        <v>163571</v>
      </c>
      <c r="J19" s="742">
        <v>164563</v>
      </c>
      <c r="K19" s="742">
        <v>166270</v>
      </c>
      <c r="L19" s="742">
        <v>169205</v>
      </c>
      <c r="M19" s="708">
        <v>170999</v>
      </c>
      <c r="N19" s="742">
        <v>173143</v>
      </c>
      <c r="O19" s="742">
        <v>174516</v>
      </c>
      <c r="P19" s="742">
        <v>175740</v>
      </c>
      <c r="Q19" s="742">
        <v>176720</v>
      </c>
      <c r="R19" s="708">
        <v>178151</v>
      </c>
      <c r="S19" s="742">
        <v>176907</v>
      </c>
      <c r="T19" s="742">
        <v>177054</v>
      </c>
      <c r="U19" s="742">
        <v>177658</v>
      </c>
      <c r="V19" s="742">
        <v>177884</v>
      </c>
      <c r="W19" s="708">
        <v>177817</v>
      </c>
      <c r="X19" s="742">
        <v>179893</v>
      </c>
      <c r="Y19" s="742">
        <v>180681</v>
      </c>
      <c r="Z19" s="742">
        <v>182340</v>
      </c>
      <c r="AA19" s="742">
        <v>184218</v>
      </c>
      <c r="AB19" s="708">
        <v>185819</v>
      </c>
      <c r="AC19" s="708">
        <v>188309</v>
      </c>
      <c r="AD19" s="708">
        <v>190439</v>
      </c>
      <c r="AE19" s="708">
        <v>192340</v>
      </c>
      <c r="AF19" s="708">
        <v>193216</v>
      </c>
      <c r="AG19" s="708">
        <v>191407</v>
      </c>
      <c r="AH19" s="708">
        <v>193861</v>
      </c>
      <c r="AI19" s="708">
        <v>196726</v>
      </c>
      <c r="AJ19" s="708">
        <v>199544</v>
      </c>
      <c r="AK19" s="708">
        <v>190996</v>
      </c>
      <c r="AL19" s="723">
        <v>190894</v>
      </c>
      <c r="AM19" s="708">
        <v>192145</v>
      </c>
      <c r="AN19" s="708">
        <v>193527</v>
      </c>
      <c r="AO19" s="708">
        <v>195530</v>
      </c>
      <c r="AP19" s="708">
        <v>197101</v>
      </c>
      <c r="AQ19" s="723">
        <v>198095</v>
      </c>
      <c r="AR19" s="708">
        <v>199067</v>
      </c>
      <c r="AS19" s="708">
        <v>201804</v>
      </c>
      <c r="AT19" s="723">
        <v>204079</v>
      </c>
      <c r="AU19" s="708">
        <v>207205</v>
      </c>
      <c r="AV19" s="735">
        <v>207999</v>
      </c>
      <c r="AW19" s="725">
        <v>209578</v>
      </c>
      <c r="AX19" s="725">
        <v>209665</v>
      </c>
      <c r="AY19" s="725">
        <v>210257</v>
      </c>
      <c r="AZ19" s="725">
        <v>210215</v>
      </c>
      <c r="BA19" s="725">
        <v>210433</v>
      </c>
      <c r="BB19" s="708">
        <v>212426</v>
      </c>
      <c r="BC19" s="708">
        <v>214202</v>
      </c>
      <c r="BD19" s="726">
        <v>216610</v>
      </c>
      <c r="BE19" s="727">
        <v>219210</v>
      </c>
      <c r="BF19" s="728">
        <v>221404</v>
      </c>
      <c r="BG19" s="727">
        <v>222519</v>
      </c>
      <c r="BH19" s="727">
        <v>223707</v>
      </c>
      <c r="BI19" s="727">
        <v>225616</v>
      </c>
      <c r="BJ19" s="727">
        <f>BW19</f>
        <v>226044</v>
      </c>
      <c r="BK19" s="711">
        <f t="shared" si="6"/>
        <v>2434</v>
      </c>
      <c r="BL19" s="729">
        <f t="shared" si="7"/>
        <v>10971</v>
      </c>
      <c r="BM19" s="710">
        <f t="shared" si="8"/>
        <v>1776</v>
      </c>
      <c r="BN19" s="711">
        <f t="shared" si="8"/>
        <v>2408</v>
      </c>
      <c r="BO19" s="711">
        <f t="shared" si="8"/>
        <v>2600</v>
      </c>
      <c r="BP19" s="711">
        <f t="shared" si="8"/>
        <v>2194</v>
      </c>
      <c r="BQ19" s="712">
        <f t="shared" si="8"/>
        <v>1115</v>
      </c>
      <c r="BR19" s="711">
        <f t="shared" si="4"/>
        <v>1188</v>
      </c>
      <c r="BS19" s="711">
        <f t="shared" si="2"/>
        <v>2337</v>
      </c>
      <c r="BT19" s="713">
        <f t="shared" si="5"/>
        <v>428</v>
      </c>
      <c r="BV19" s="596" t="s">
        <v>36</v>
      </c>
      <c r="BW19" s="593">
        <v>226044</v>
      </c>
    </row>
    <row r="20" spans="1:75" s="743" customFormat="1" ht="12.75" customHeight="1">
      <c r="A20" s="740">
        <v>204</v>
      </c>
      <c r="B20" s="741" t="s">
        <v>37</v>
      </c>
      <c r="C20" s="708">
        <v>91888</v>
      </c>
      <c r="D20" s="742">
        <v>96636</v>
      </c>
      <c r="E20" s="742">
        <v>98240</v>
      </c>
      <c r="F20" s="742">
        <v>101689</v>
      </c>
      <c r="G20" s="742">
        <v>105011</v>
      </c>
      <c r="H20" s="708">
        <v>108292</v>
      </c>
      <c r="I20" s="742">
        <v>110853</v>
      </c>
      <c r="J20" s="742">
        <v>113421</v>
      </c>
      <c r="K20" s="742">
        <v>120314</v>
      </c>
      <c r="L20" s="742">
        <v>120914</v>
      </c>
      <c r="M20" s="708">
        <v>124069</v>
      </c>
      <c r="N20" s="742">
        <v>127815</v>
      </c>
      <c r="O20" s="742">
        <v>131493</v>
      </c>
      <c r="P20" s="742">
        <v>134842</v>
      </c>
      <c r="Q20" s="742">
        <v>138775</v>
      </c>
      <c r="R20" s="708">
        <v>142451</v>
      </c>
      <c r="S20" s="742">
        <v>142515</v>
      </c>
      <c r="T20" s="742">
        <v>144633</v>
      </c>
      <c r="U20" s="742">
        <v>146003</v>
      </c>
      <c r="V20" s="742">
        <v>147678</v>
      </c>
      <c r="W20" s="708">
        <v>148985</v>
      </c>
      <c r="X20" s="742">
        <v>150634</v>
      </c>
      <c r="Y20" s="742">
        <v>152290</v>
      </c>
      <c r="Z20" s="742">
        <v>153200</v>
      </c>
      <c r="AA20" s="742">
        <v>156180</v>
      </c>
      <c r="AB20" s="708">
        <v>157978</v>
      </c>
      <c r="AC20" s="708">
        <v>159361</v>
      </c>
      <c r="AD20" s="708">
        <v>160935</v>
      </c>
      <c r="AE20" s="708">
        <v>162246</v>
      </c>
      <c r="AF20" s="708">
        <v>163776</v>
      </c>
      <c r="AG20" s="708">
        <v>150382</v>
      </c>
      <c r="AH20" s="708">
        <v>153208</v>
      </c>
      <c r="AI20" s="708">
        <v>159175</v>
      </c>
      <c r="AJ20" s="708">
        <v>166608</v>
      </c>
      <c r="AK20" s="708">
        <v>172544</v>
      </c>
      <c r="AL20" s="723">
        <v>178084</v>
      </c>
      <c r="AM20" s="708">
        <v>182302</v>
      </c>
      <c r="AN20" s="708">
        <v>185174</v>
      </c>
      <c r="AO20" s="708">
        <v>187682</v>
      </c>
      <c r="AP20" s="708">
        <v>189590</v>
      </c>
      <c r="AQ20" s="723">
        <v>195013</v>
      </c>
      <c r="AR20" s="708">
        <v>191907</v>
      </c>
      <c r="AS20" s="708">
        <v>195742</v>
      </c>
      <c r="AT20" s="723">
        <v>198528</v>
      </c>
      <c r="AU20" s="708">
        <v>200612</v>
      </c>
      <c r="AV20" s="724">
        <v>204761</v>
      </c>
      <c r="AW20" s="725">
        <v>204486</v>
      </c>
      <c r="AX20" s="725">
        <v>205415</v>
      </c>
      <c r="AY20" s="725">
        <v>207420</v>
      </c>
      <c r="AZ20" s="725">
        <v>209302</v>
      </c>
      <c r="BA20" s="725">
        <v>210965</v>
      </c>
      <c r="BB20" s="708">
        <v>212196</v>
      </c>
      <c r="BC20" s="708">
        <v>213021</v>
      </c>
      <c r="BD20" s="726">
        <v>213795</v>
      </c>
      <c r="BE20" s="727">
        <v>214714</v>
      </c>
      <c r="BF20" s="728">
        <v>215651</v>
      </c>
      <c r="BG20" s="727">
        <v>217006</v>
      </c>
      <c r="BH20" s="727">
        <v>218967</v>
      </c>
      <c r="BI20" s="727">
        <v>220384</v>
      </c>
      <c r="BJ20" s="727">
        <f>BW21</f>
        <v>220663</v>
      </c>
      <c r="BK20" s="711">
        <f t="shared" si="6"/>
        <v>6204</v>
      </c>
      <c r="BL20" s="729">
        <f t="shared" si="7"/>
        <v>4686</v>
      </c>
      <c r="BM20" s="710">
        <f t="shared" si="8"/>
        <v>825</v>
      </c>
      <c r="BN20" s="711">
        <f t="shared" si="8"/>
        <v>774</v>
      </c>
      <c r="BO20" s="711">
        <f t="shared" si="8"/>
        <v>919</v>
      </c>
      <c r="BP20" s="711">
        <f t="shared" si="8"/>
        <v>937</v>
      </c>
      <c r="BQ20" s="712">
        <f t="shared" si="8"/>
        <v>1355</v>
      </c>
      <c r="BR20" s="711">
        <f t="shared" si="4"/>
        <v>1961</v>
      </c>
      <c r="BS20" s="711">
        <f t="shared" si="2"/>
        <v>1696</v>
      </c>
      <c r="BT20" s="713">
        <f t="shared" si="5"/>
        <v>279</v>
      </c>
      <c r="BV20" s="596" t="s">
        <v>44</v>
      </c>
      <c r="BW20" s="593">
        <v>137321</v>
      </c>
    </row>
    <row r="21" spans="1:75" s="743" customFormat="1" ht="12.75" customHeight="1">
      <c r="A21" s="740">
        <v>206</v>
      </c>
      <c r="B21" s="741" t="s">
        <v>38</v>
      </c>
      <c r="C21" s="708">
        <v>17046</v>
      </c>
      <c r="D21" s="742">
        <v>17208</v>
      </c>
      <c r="E21" s="742">
        <v>17744</v>
      </c>
      <c r="F21" s="742">
        <v>18630</v>
      </c>
      <c r="G21" s="742">
        <v>19962</v>
      </c>
      <c r="H21" s="708">
        <v>20690</v>
      </c>
      <c r="I21" s="742">
        <v>21383</v>
      </c>
      <c r="J21" s="742">
        <v>22145</v>
      </c>
      <c r="K21" s="744">
        <v>22811</v>
      </c>
      <c r="L21" s="742">
        <v>23201</v>
      </c>
      <c r="M21" s="708">
        <v>23829</v>
      </c>
      <c r="N21" s="742">
        <v>24009</v>
      </c>
      <c r="O21" s="742">
        <v>25096</v>
      </c>
      <c r="P21" s="742">
        <v>25676</v>
      </c>
      <c r="Q21" s="742">
        <v>27657</v>
      </c>
      <c r="R21" s="708">
        <v>28614</v>
      </c>
      <c r="S21" s="742">
        <v>28959</v>
      </c>
      <c r="T21" s="742">
        <v>29203</v>
      </c>
      <c r="U21" s="742">
        <v>29943</v>
      </c>
      <c r="V21" s="742">
        <v>30317</v>
      </c>
      <c r="W21" s="708">
        <v>30743</v>
      </c>
      <c r="X21" s="742">
        <v>30931</v>
      </c>
      <c r="Y21" s="742">
        <v>31629</v>
      </c>
      <c r="Z21" s="742">
        <v>31939</v>
      </c>
      <c r="AA21" s="742">
        <v>32091</v>
      </c>
      <c r="AB21" s="708">
        <v>32427</v>
      </c>
      <c r="AC21" s="708">
        <v>32926</v>
      </c>
      <c r="AD21" s="708">
        <v>33381</v>
      </c>
      <c r="AE21" s="708">
        <v>33643</v>
      </c>
      <c r="AF21" s="708">
        <v>33695</v>
      </c>
      <c r="AG21" s="708">
        <v>29070</v>
      </c>
      <c r="AH21" s="708">
        <v>29458</v>
      </c>
      <c r="AI21" s="708">
        <v>30287</v>
      </c>
      <c r="AJ21" s="708">
        <v>31798</v>
      </c>
      <c r="AK21" s="708">
        <v>33181</v>
      </c>
      <c r="AL21" s="723">
        <v>34209</v>
      </c>
      <c r="AM21" s="708">
        <v>34925</v>
      </c>
      <c r="AN21" s="708">
        <v>35984</v>
      </c>
      <c r="AO21" s="708">
        <v>36835</v>
      </c>
      <c r="AP21" s="708">
        <v>37218</v>
      </c>
      <c r="AQ21" s="723">
        <v>38429</v>
      </c>
      <c r="AR21" s="708">
        <v>37867</v>
      </c>
      <c r="AS21" s="708">
        <v>38492</v>
      </c>
      <c r="AT21" s="723">
        <v>38956</v>
      </c>
      <c r="AU21" s="708">
        <v>39396</v>
      </c>
      <c r="AV21" s="724">
        <v>40034</v>
      </c>
      <c r="AW21" s="725">
        <v>40355</v>
      </c>
      <c r="AX21" s="725">
        <v>40524</v>
      </c>
      <c r="AY21" s="725">
        <v>41011</v>
      </c>
      <c r="AZ21" s="725">
        <v>41455</v>
      </c>
      <c r="BA21" s="725">
        <v>41881</v>
      </c>
      <c r="BB21" s="708">
        <v>41907</v>
      </c>
      <c r="BC21" s="708">
        <v>42208</v>
      </c>
      <c r="BD21" s="726">
        <v>42358</v>
      </c>
      <c r="BE21" s="727">
        <v>42394</v>
      </c>
      <c r="BF21" s="728">
        <v>42522</v>
      </c>
      <c r="BG21" s="727">
        <v>42601</v>
      </c>
      <c r="BH21" s="727">
        <v>42935</v>
      </c>
      <c r="BI21" s="727">
        <v>43017</v>
      </c>
      <c r="BJ21" s="727">
        <f>BW23</f>
        <v>43068</v>
      </c>
      <c r="BK21" s="711">
        <f t="shared" si="6"/>
        <v>1847</v>
      </c>
      <c r="BL21" s="729">
        <f t="shared" si="7"/>
        <v>641</v>
      </c>
      <c r="BM21" s="710">
        <f t="shared" si="8"/>
        <v>301</v>
      </c>
      <c r="BN21" s="711">
        <f t="shared" si="8"/>
        <v>150</v>
      </c>
      <c r="BO21" s="711">
        <f t="shared" si="8"/>
        <v>36</v>
      </c>
      <c r="BP21" s="711">
        <f t="shared" si="8"/>
        <v>128</v>
      </c>
      <c r="BQ21" s="712">
        <f t="shared" si="8"/>
        <v>79</v>
      </c>
      <c r="BR21" s="711">
        <f t="shared" si="4"/>
        <v>334</v>
      </c>
      <c r="BS21" s="711">
        <f t="shared" si="2"/>
        <v>133</v>
      </c>
      <c r="BT21" s="713">
        <f t="shared" si="5"/>
        <v>51</v>
      </c>
      <c r="BV21" s="596" t="s">
        <v>37</v>
      </c>
      <c r="BW21" s="593">
        <v>220663</v>
      </c>
    </row>
    <row r="22" spans="1:75" s="647" customFormat="1" ht="20.25" customHeight="1">
      <c r="A22" s="640"/>
      <c r="B22" s="739" t="s">
        <v>18</v>
      </c>
      <c r="C22" s="708">
        <f>SUM(C23:C27)</f>
        <v>78492</v>
      </c>
      <c r="D22" s="708">
        <f t="shared" ref="D22:BO22" si="10">SUM(D23:D27)</f>
        <v>83364</v>
      </c>
      <c r="E22" s="708">
        <f t="shared" si="10"/>
        <v>88421</v>
      </c>
      <c r="F22" s="708">
        <f t="shared" si="10"/>
        <v>92913</v>
      </c>
      <c r="G22" s="708">
        <f t="shared" si="10"/>
        <v>103658</v>
      </c>
      <c r="H22" s="708">
        <f t="shared" si="10"/>
        <v>109949</v>
      </c>
      <c r="I22" s="708">
        <f t="shared" si="10"/>
        <v>115957</v>
      </c>
      <c r="J22" s="708">
        <f t="shared" si="10"/>
        <v>122288</v>
      </c>
      <c r="K22" s="708">
        <f t="shared" si="10"/>
        <v>128288</v>
      </c>
      <c r="L22" s="708">
        <f t="shared" si="10"/>
        <v>133147</v>
      </c>
      <c r="M22" s="708">
        <f t="shared" si="10"/>
        <v>138948</v>
      </c>
      <c r="N22" s="708">
        <f t="shared" si="10"/>
        <v>144488</v>
      </c>
      <c r="O22" s="708">
        <f t="shared" si="10"/>
        <v>149626</v>
      </c>
      <c r="P22" s="708">
        <f t="shared" si="10"/>
        <v>154745</v>
      </c>
      <c r="Q22" s="708">
        <f t="shared" si="10"/>
        <v>159510</v>
      </c>
      <c r="R22" s="708">
        <f t="shared" si="10"/>
        <v>164649</v>
      </c>
      <c r="S22" s="708">
        <f t="shared" si="10"/>
        <v>167011</v>
      </c>
      <c r="T22" s="708">
        <f t="shared" si="10"/>
        <v>168944</v>
      </c>
      <c r="U22" s="708">
        <f t="shared" si="10"/>
        <v>171772</v>
      </c>
      <c r="V22" s="708">
        <f t="shared" si="10"/>
        <v>174223</v>
      </c>
      <c r="W22" s="708">
        <f t="shared" si="10"/>
        <v>176619</v>
      </c>
      <c r="X22" s="708">
        <f t="shared" si="10"/>
        <v>180101</v>
      </c>
      <c r="Y22" s="708">
        <f t="shared" si="10"/>
        <v>184150</v>
      </c>
      <c r="Z22" s="708">
        <f t="shared" si="10"/>
        <v>188873</v>
      </c>
      <c r="AA22" s="708">
        <f t="shared" si="10"/>
        <v>194341</v>
      </c>
      <c r="AB22" s="708">
        <f t="shared" si="10"/>
        <v>198771</v>
      </c>
      <c r="AC22" s="708">
        <f t="shared" si="10"/>
        <v>203997</v>
      </c>
      <c r="AD22" s="708">
        <f t="shared" si="10"/>
        <v>209358</v>
      </c>
      <c r="AE22" s="708">
        <f t="shared" si="10"/>
        <v>214666</v>
      </c>
      <c r="AF22" s="708">
        <f t="shared" si="10"/>
        <v>220892</v>
      </c>
      <c r="AG22" s="708">
        <f t="shared" si="10"/>
        <v>222566</v>
      </c>
      <c r="AH22" s="708">
        <f t="shared" si="10"/>
        <v>229447</v>
      </c>
      <c r="AI22" s="708">
        <f t="shared" si="10"/>
        <v>235751</v>
      </c>
      <c r="AJ22" s="708">
        <f t="shared" si="10"/>
        <v>242341</v>
      </c>
      <c r="AK22" s="708">
        <f t="shared" si="10"/>
        <v>242767</v>
      </c>
      <c r="AL22" s="708">
        <f t="shared" si="10"/>
        <v>247817</v>
      </c>
      <c r="AM22" s="708">
        <f t="shared" si="10"/>
        <v>251346</v>
      </c>
      <c r="AN22" s="708">
        <f t="shared" si="10"/>
        <v>254517</v>
      </c>
      <c r="AO22" s="708">
        <f t="shared" si="10"/>
        <v>257547</v>
      </c>
      <c r="AP22" s="708">
        <f t="shared" si="10"/>
        <v>260203</v>
      </c>
      <c r="AQ22" s="708">
        <f t="shared" si="10"/>
        <v>268399</v>
      </c>
      <c r="AR22" s="708">
        <f t="shared" si="10"/>
        <v>263544</v>
      </c>
      <c r="AS22" s="708">
        <f t="shared" si="10"/>
        <v>267697</v>
      </c>
      <c r="AT22" s="708">
        <f t="shared" si="10"/>
        <v>272135</v>
      </c>
      <c r="AU22" s="708">
        <f t="shared" si="10"/>
        <v>276819</v>
      </c>
      <c r="AV22" s="708">
        <f t="shared" si="10"/>
        <v>280180</v>
      </c>
      <c r="AW22" s="708">
        <f t="shared" si="10"/>
        <v>283010</v>
      </c>
      <c r="AX22" s="708">
        <f t="shared" si="10"/>
        <v>283553</v>
      </c>
      <c r="AY22" s="708">
        <f t="shared" si="10"/>
        <v>285003</v>
      </c>
      <c r="AZ22" s="708">
        <f t="shared" si="10"/>
        <v>286094</v>
      </c>
      <c r="BA22" s="708">
        <f t="shared" si="10"/>
        <v>287568</v>
      </c>
      <c r="BB22" s="708">
        <f t="shared" si="10"/>
        <v>289241</v>
      </c>
      <c r="BC22" s="708">
        <f t="shared" si="10"/>
        <v>290552</v>
      </c>
      <c r="BD22" s="708">
        <f t="shared" si="10"/>
        <v>291707</v>
      </c>
      <c r="BE22" s="708">
        <f t="shared" si="10"/>
        <v>293252</v>
      </c>
      <c r="BF22" s="708">
        <f t="shared" si="10"/>
        <v>294673</v>
      </c>
      <c r="BG22" s="708">
        <f t="shared" si="10"/>
        <v>296167</v>
      </c>
      <c r="BH22" s="708">
        <f t="shared" si="10"/>
        <v>298018</v>
      </c>
      <c r="BI22" s="708">
        <f t="shared" si="10"/>
        <v>299025</v>
      </c>
      <c r="BJ22" s="708">
        <f t="shared" si="10"/>
        <v>299095</v>
      </c>
      <c r="BK22" s="716">
        <f t="shared" si="10"/>
        <v>7388</v>
      </c>
      <c r="BL22" s="709">
        <f t="shared" si="10"/>
        <v>7105</v>
      </c>
      <c r="BM22" s="717">
        <f t="shared" si="10"/>
        <v>1311</v>
      </c>
      <c r="BN22" s="717">
        <f t="shared" si="10"/>
        <v>1155</v>
      </c>
      <c r="BO22" s="717">
        <f t="shared" si="10"/>
        <v>1545</v>
      </c>
      <c r="BP22" s="717">
        <f>SUM(BP23:BP27)</f>
        <v>1421</v>
      </c>
      <c r="BQ22" s="718">
        <f>SUM(BQ23:BQ27)</f>
        <v>1494</v>
      </c>
      <c r="BR22" s="711">
        <f t="shared" si="4"/>
        <v>1851</v>
      </c>
      <c r="BS22" s="711">
        <f t="shared" si="2"/>
        <v>1077</v>
      </c>
      <c r="BT22" s="713">
        <f t="shared" si="5"/>
        <v>70</v>
      </c>
      <c r="BV22" s="596" t="s">
        <v>190</v>
      </c>
      <c r="BW22" s="593">
        <v>18048</v>
      </c>
    </row>
    <row r="23" spans="1:75" ht="12.75" customHeight="1">
      <c r="A23" s="719">
        <v>207</v>
      </c>
      <c r="B23" s="745" t="s">
        <v>39</v>
      </c>
      <c r="C23" s="708">
        <v>30342</v>
      </c>
      <c r="D23" s="742">
        <v>34199</v>
      </c>
      <c r="E23" s="742">
        <v>35503</v>
      </c>
      <c r="F23" s="742">
        <v>36752</v>
      </c>
      <c r="G23" s="742">
        <v>38967</v>
      </c>
      <c r="H23" s="708">
        <v>41123</v>
      </c>
      <c r="I23" s="742">
        <v>43212</v>
      </c>
      <c r="J23" s="742">
        <v>45156</v>
      </c>
      <c r="K23" s="742">
        <v>46464</v>
      </c>
      <c r="L23" s="742">
        <v>47330</v>
      </c>
      <c r="M23" s="708">
        <v>48882</v>
      </c>
      <c r="N23" s="742">
        <v>50900</v>
      </c>
      <c r="O23" s="742">
        <v>52198</v>
      </c>
      <c r="P23" s="742">
        <v>53530</v>
      </c>
      <c r="Q23" s="742">
        <v>54559</v>
      </c>
      <c r="R23" s="708">
        <v>55978</v>
      </c>
      <c r="S23" s="742">
        <v>55860</v>
      </c>
      <c r="T23" s="742">
        <v>56562</v>
      </c>
      <c r="U23" s="742">
        <v>57440</v>
      </c>
      <c r="V23" s="742">
        <v>58297</v>
      </c>
      <c r="W23" s="708">
        <v>58877</v>
      </c>
      <c r="X23" s="742">
        <v>59419</v>
      </c>
      <c r="Y23" s="742">
        <v>60354</v>
      </c>
      <c r="Z23" s="742">
        <v>61056</v>
      </c>
      <c r="AA23" s="742">
        <v>61937</v>
      </c>
      <c r="AB23" s="708">
        <v>62702</v>
      </c>
      <c r="AC23" s="708">
        <v>63463</v>
      </c>
      <c r="AD23" s="708">
        <v>64539</v>
      </c>
      <c r="AE23" s="708">
        <v>65690</v>
      </c>
      <c r="AF23" s="708">
        <v>66799</v>
      </c>
      <c r="AG23" s="708">
        <v>66665</v>
      </c>
      <c r="AH23" s="708">
        <v>68656</v>
      </c>
      <c r="AI23" s="708">
        <v>70600</v>
      </c>
      <c r="AJ23" s="708">
        <v>72821</v>
      </c>
      <c r="AK23" s="708">
        <v>70010</v>
      </c>
      <c r="AL23" s="723">
        <v>70846</v>
      </c>
      <c r="AM23" s="708">
        <v>70990</v>
      </c>
      <c r="AN23" s="708">
        <v>71359</v>
      </c>
      <c r="AO23" s="708">
        <v>72024</v>
      </c>
      <c r="AP23" s="708">
        <v>72556</v>
      </c>
      <c r="AQ23" s="723">
        <v>74512</v>
      </c>
      <c r="AR23" s="708">
        <v>73068</v>
      </c>
      <c r="AS23" s="708">
        <v>73944</v>
      </c>
      <c r="AT23" s="723">
        <v>75363</v>
      </c>
      <c r="AU23" s="708">
        <v>76407</v>
      </c>
      <c r="AV23" s="724">
        <v>77222</v>
      </c>
      <c r="AW23" s="725">
        <v>78013</v>
      </c>
      <c r="AX23" s="725">
        <v>77704</v>
      </c>
      <c r="AY23" s="725">
        <v>78242</v>
      </c>
      <c r="AZ23" s="725">
        <v>78575</v>
      </c>
      <c r="BA23" s="725">
        <v>78903</v>
      </c>
      <c r="BB23" s="708">
        <v>79630</v>
      </c>
      <c r="BC23" s="708">
        <v>80147</v>
      </c>
      <c r="BD23" s="726">
        <v>80920</v>
      </c>
      <c r="BE23" s="727">
        <v>81766</v>
      </c>
      <c r="BF23" s="728">
        <v>82481</v>
      </c>
      <c r="BG23" s="727">
        <v>82966</v>
      </c>
      <c r="BH23" s="727">
        <v>83582</v>
      </c>
      <c r="BI23" s="727">
        <v>84031</v>
      </c>
      <c r="BJ23" s="727">
        <f>BW24</f>
        <v>83989</v>
      </c>
      <c r="BK23" s="711">
        <f t="shared" si="6"/>
        <v>1681</v>
      </c>
      <c r="BL23" s="729">
        <f t="shared" si="7"/>
        <v>3578</v>
      </c>
      <c r="BM23" s="710">
        <f t="shared" si="8"/>
        <v>517</v>
      </c>
      <c r="BN23" s="711">
        <f t="shared" si="8"/>
        <v>773</v>
      </c>
      <c r="BO23" s="711">
        <f t="shared" si="8"/>
        <v>846</v>
      </c>
      <c r="BP23" s="711">
        <f t="shared" si="8"/>
        <v>715</v>
      </c>
      <c r="BQ23" s="712">
        <f t="shared" si="8"/>
        <v>485</v>
      </c>
      <c r="BR23" s="711">
        <f t="shared" si="8"/>
        <v>616</v>
      </c>
      <c r="BS23" s="711">
        <f t="shared" si="2"/>
        <v>407</v>
      </c>
      <c r="BT23" s="713">
        <f t="shared" si="5"/>
        <v>-42</v>
      </c>
      <c r="BV23" s="596" t="s">
        <v>38</v>
      </c>
      <c r="BW23" s="593">
        <v>43068</v>
      </c>
    </row>
    <row r="24" spans="1:75" ht="12.75" customHeight="1">
      <c r="A24" s="719">
        <v>214</v>
      </c>
      <c r="B24" s="745" t="s">
        <v>40</v>
      </c>
      <c r="C24" s="708">
        <v>23438</v>
      </c>
      <c r="D24" s="742">
        <v>24460</v>
      </c>
      <c r="E24" s="742">
        <v>25877</v>
      </c>
      <c r="F24" s="742">
        <v>27074</v>
      </c>
      <c r="G24" s="742">
        <v>32990</v>
      </c>
      <c r="H24" s="708">
        <v>35378</v>
      </c>
      <c r="I24" s="742">
        <v>37759</v>
      </c>
      <c r="J24" s="742">
        <v>40197</v>
      </c>
      <c r="K24" s="742">
        <v>42623</v>
      </c>
      <c r="L24" s="742">
        <v>44742</v>
      </c>
      <c r="M24" s="708">
        <v>47083</v>
      </c>
      <c r="N24" s="742">
        <v>48957</v>
      </c>
      <c r="O24" s="742">
        <v>51440</v>
      </c>
      <c r="P24" s="742">
        <v>53751</v>
      </c>
      <c r="Q24" s="742">
        <v>56057</v>
      </c>
      <c r="R24" s="708">
        <v>58300</v>
      </c>
      <c r="S24" s="742">
        <v>59958</v>
      </c>
      <c r="T24" s="742">
        <v>60326</v>
      </c>
      <c r="U24" s="742">
        <v>60897</v>
      </c>
      <c r="V24" s="742">
        <v>61728</v>
      </c>
      <c r="W24" s="708">
        <v>62586</v>
      </c>
      <c r="X24" s="742">
        <v>63930</v>
      </c>
      <c r="Y24" s="742">
        <v>65107</v>
      </c>
      <c r="Z24" s="742">
        <v>66073</v>
      </c>
      <c r="AA24" s="742">
        <v>66855</v>
      </c>
      <c r="AB24" s="708">
        <v>67922</v>
      </c>
      <c r="AC24" s="708">
        <v>69432</v>
      </c>
      <c r="AD24" s="708">
        <v>70477</v>
      </c>
      <c r="AE24" s="708">
        <v>71558</v>
      </c>
      <c r="AF24" s="708">
        <v>72797</v>
      </c>
      <c r="AG24" s="708">
        <v>71363</v>
      </c>
      <c r="AH24" s="708">
        <v>72839</v>
      </c>
      <c r="AI24" s="708">
        <v>75084</v>
      </c>
      <c r="AJ24" s="708">
        <v>77346</v>
      </c>
      <c r="AK24" s="708">
        <v>77578</v>
      </c>
      <c r="AL24" s="723">
        <v>79131</v>
      </c>
      <c r="AM24" s="708">
        <v>80982</v>
      </c>
      <c r="AN24" s="708">
        <v>82012</v>
      </c>
      <c r="AO24" s="708">
        <v>83049</v>
      </c>
      <c r="AP24" s="708">
        <v>83904</v>
      </c>
      <c r="AQ24" s="723">
        <v>87300</v>
      </c>
      <c r="AR24" s="708">
        <v>85399</v>
      </c>
      <c r="AS24" s="708">
        <v>86978</v>
      </c>
      <c r="AT24" s="723">
        <v>88604</v>
      </c>
      <c r="AU24" s="708">
        <v>90409</v>
      </c>
      <c r="AV24" s="724">
        <v>90593</v>
      </c>
      <c r="AW24" s="725">
        <v>92835</v>
      </c>
      <c r="AX24" s="725">
        <v>93448</v>
      </c>
      <c r="AY24" s="725">
        <v>93515</v>
      </c>
      <c r="AZ24" s="725">
        <v>93659</v>
      </c>
      <c r="BA24" s="725">
        <v>94140</v>
      </c>
      <c r="BB24" s="708">
        <v>94549</v>
      </c>
      <c r="BC24" s="708">
        <v>94831</v>
      </c>
      <c r="BD24" s="726">
        <v>94938</v>
      </c>
      <c r="BE24" s="727">
        <v>95200</v>
      </c>
      <c r="BF24" s="728">
        <v>95465</v>
      </c>
      <c r="BG24" s="727">
        <v>95886</v>
      </c>
      <c r="BH24" s="727">
        <v>96462</v>
      </c>
      <c r="BI24" s="727">
        <v>96734</v>
      </c>
      <c r="BJ24" s="727">
        <f>BW30</f>
        <v>96755</v>
      </c>
      <c r="BK24" s="711">
        <f t="shared" si="6"/>
        <v>3547</v>
      </c>
      <c r="BL24" s="729">
        <f t="shared" si="7"/>
        <v>1325</v>
      </c>
      <c r="BM24" s="710">
        <f t="shared" si="8"/>
        <v>282</v>
      </c>
      <c r="BN24" s="711">
        <f t="shared" si="8"/>
        <v>107</v>
      </c>
      <c r="BO24" s="711">
        <f t="shared" si="8"/>
        <v>262</v>
      </c>
      <c r="BP24" s="711">
        <f t="shared" si="8"/>
        <v>265</v>
      </c>
      <c r="BQ24" s="712">
        <f t="shared" si="8"/>
        <v>421</v>
      </c>
      <c r="BR24" s="711">
        <f t="shared" si="8"/>
        <v>576</v>
      </c>
      <c r="BS24" s="711">
        <f t="shared" si="2"/>
        <v>293</v>
      </c>
      <c r="BT24" s="713">
        <f t="shared" si="5"/>
        <v>21</v>
      </c>
      <c r="BV24" s="596" t="s">
        <v>39</v>
      </c>
      <c r="BW24" s="593">
        <v>83989</v>
      </c>
    </row>
    <row r="25" spans="1:75" ht="12.75" customHeight="1">
      <c r="A25" s="719">
        <v>217</v>
      </c>
      <c r="B25" s="745" t="s">
        <v>41</v>
      </c>
      <c r="C25" s="708">
        <v>16205</v>
      </c>
      <c r="D25" s="742">
        <v>16222</v>
      </c>
      <c r="E25" s="742">
        <v>18330</v>
      </c>
      <c r="F25" s="742">
        <v>20178</v>
      </c>
      <c r="G25" s="742">
        <v>22566</v>
      </c>
      <c r="H25" s="708">
        <v>24156</v>
      </c>
      <c r="I25" s="742">
        <v>25360</v>
      </c>
      <c r="J25" s="742">
        <v>27052</v>
      </c>
      <c r="K25" s="742">
        <v>29155</v>
      </c>
      <c r="L25" s="742">
        <v>30834</v>
      </c>
      <c r="M25" s="708">
        <v>32504</v>
      </c>
      <c r="N25" s="742">
        <v>33796</v>
      </c>
      <c r="O25" s="742">
        <v>34859</v>
      </c>
      <c r="P25" s="742">
        <v>35949</v>
      </c>
      <c r="Q25" s="742">
        <v>36982</v>
      </c>
      <c r="R25" s="708">
        <v>38101</v>
      </c>
      <c r="S25" s="742">
        <v>38706</v>
      </c>
      <c r="T25" s="742">
        <v>39141</v>
      </c>
      <c r="U25" s="742">
        <v>39792</v>
      </c>
      <c r="V25" s="742">
        <v>40222</v>
      </c>
      <c r="W25" s="708">
        <v>40753</v>
      </c>
      <c r="X25" s="742">
        <v>41469</v>
      </c>
      <c r="Y25" s="742">
        <v>42234</v>
      </c>
      <c r="Z25" s="742">
        <v>42925</v>
      </c>
      <c r="AA25" s="742">
        <v>43436</v>
      </c>
      <c r="AB25" s="708">
        <v>44107</v>
      </c>
      <c r="AC25" s="708">
        <v>44756</v>
      </c>
      <c r="AD25" s="708">
        <v>45685</v>
      </c>
      <c r="AE25" s="708">
        <v>46695</v>
      </c>
      <c r="AF25" s="708">
        <v>47675</v>
      </c>
      <c r="AG25" s="708">
        <v>48522</v>
      </c>
      <c r="AH25" s="708">
        <v>49868</v>
      </c>
      <c r="AI25" s="708">
        <v>50500</v>
      </c>
      <c r="AJ25" s="708">
        <v>51248</v>
      </c>
      <c r="AK25" s="708">
        <v>53517</v>
      </c>
      <c r="AL25" s="723">
        <v>54766</v>
      </c>
      <c r="AM25" s="708">
        <v>55543</v>
      </c>
      <c r="AN25" s="708">
        <v>56518</v>
      </c>
      <c r="AO25" s="708">
        <v>57340</v>
      </c>
      <c r="AP25" s="708">
        <v>57975</v>
      </c>
      <c r="AQ25" s="723">
        <v>59905</v>
      </c>
      <c r="AR25" s="708">
        <v>58557</v>
      </c>
      <c r="AS25" s="708">
        <v>59126</v>
      </c>
      <c r="AT25" s="723">
        <v>59593</v>
      </c>
      <c r="AU25" s="708">
        <v>60222</v>
      </c>
      <c r="AV25" s="724">
        <v>62066</v>
      </c>
      <c r="AW25" s="725">
        <v>61078</v>
      </c>
      <c r="AX25" s="725">
        <v>61196</v>
      </c>
      <c r="AY25" s="725">
        <v>61879</v>
      </c>
      <c r="AZ25" s="725">
        <v>62257</v>
      </c>
      <c r="BA25" s="725">
        <v>62675</v>
      </c>
      <c r="BB25" s="708">
        <v>62845</v>
      </c>
      <c r="BC25" s="708">
        <v>62960</v>
      </c>
      <c r="BD25" s="726">
        <v>62998</v>
      </c>
      <c r="BE25" s="727">
        <v>63199</v>
      </c>
      <c r="BF25" s="728">
        <v>63331</v>
      </c>
      <c r="BG25" s="727">
        <v>63768</v>
      </c>
      <c r="BH25" s="727">
        <v>64273</v>
      </c>
      <c r="BI25" s="727">
        <v>64555</v>
      </c>
      <c r="BJ25" s="727">
        <f>BW33</f>
        <v>64630</v>
      </c>
      <c r="BK25" s="711">
        <f t="shared" si="6"/>
        <v>609</v>
      </c>
      <c r="BL25" s="729">
        <f t="shared" si="7"/>
        <v>656</v>
      </c>
      <c r="BM25" s="710">
        <f t="shared" si="8"/>
        <v>115</v>
      </c>
      <c r="BN25" s="711">
        <f t="shared" si="8"/>
        <v>38</v>
      </c>
      <c r="BO25" s="711">
        <f t="shared" si="8"/>
        <v>201</v>
      </c>
      <c r="BP25" s="711">
        <f t="shared" si="8"/>
        <v>132</v>
      </c>
      <c r="BQ25" s="712">
        <f t="shared" si="8"/>
        <v>437</v>
      </c>
      <c r="BR25" s="711">
        <f t="shared" si="8"/>
        <v>505</v>
      </c>
      <c r="BS25" s="711">
        <f t="shared" si="2"/>
        <v>357</v>
      </c>
      <c r="BT25" s="713">
        <f t="shared" si="5"/>
        <v>75</v>
      </c>
      <c r="BV25" s="596" t="s">
        <v>59</v>
      </c>
      <c r="BW25" s="593">
        <v>11585</v>
      </c>
    </row>
    <row r="26" spans="1:75" ht="12.75" customHeight="1">
      <c r="A26" s="719">
        <v>219</v>
      </c>
      <c r="B26" s="745" t="s">
        <v>42</v>
      </c>
      <c r="C26" s="708">
        <v>7064</v>
      </c>
      <c r="D26" s="742">
        <v>7025</v>
      </c>
      <c r="E26" s="742">
        <v>7223</v>
      </c>
      <c r="F26" s="742">
        <v>7400</v>
      </c>
      <c r="G26" s="742">
        <v>7608</v>
      </c>
      <c r="H26" s="708">
        <v>7744</v>
      </c>
      <c r="I26" s="742">
        <v>8030</v>
      </c>
      <c r="J26" s="742">
        <v>8227</v>
      </c>
      <c r="K26" s="742">
        <v>8313</v>
      </c>
      <c r="L26" s="742">
        <v>8444</v>
      </c>
      <c r="M26" s="708">
        <v>8619</v>
      </c>
      <c r="N26" s="742">
        <v>8764</v>
      </c>
      <c r="O26" s="742">
        <v>8907</v>
      </c>
      <c r="P26" s="742">
        <v>9120</v>
      </c>
      <c r="Q26" s="742">
        <v>9263</v>
      </c>
      <c r="R26" s="708">
        <v>9424</v>
      </c>
      <c r="S26" s="742">
        <v>9504</v>
      </c>
      <c r="T26" s="742">
        <v>9807</v>
      </c>
      <c r="U26" s="742">
        <v>10355</v>
      </c>
      <c r="V26" s="742">
        <v>10506</v>
      </c>
      <c r="W26" s="708">
        <v>10777</v>
      </c>
      <c r="X26" s="742">
        <v>11473</v>
      </c>
      <c r="Y26" s="742">
        <v>12456</v>
      </c>
      <c r="Z26" s="742">
        <v>14265</v>
      </c>
      <c r="AA26" s="742">
        <v>16729</v>
      </c>
      <c r="AB26" s="708">
        <v>18217</v>
      </c>
      <c r="AC26" s="708">
        <v>20189</v>
      </c>
      <c r="AD26" s="708">
        <v>22187</v>
      </c>
      <c r="AE26" s="708">
        <v>23857</v>
      </c>
      <c r="AF26" s="708">
        <v>26343</v>
      </c>
      <c r="AG26" s="708">
        <v>28375</v>
      </c>
      <c r="AH26" s="708">
        <v>30211</v>
      </c>
      <c r="AI26" s="708">
        <v>31493</v>
      </c>
      <c r="AJ26" s="708">
        <v>32627</v>
      </c>
      <c r="AK26" s="708">
        <v>33174</v>
      </c>
      <c r="AL26" s="723">
        <v>34374</v>
      </c>
      <c r="AM26" s="708">
        <v>35045</v>
      </c>
      <c r="AN26" s="708">
        <v>35703</v>
      </c>
      <c r="AO26" s="708">
        <v>36153</v>
      </c>
      <c r="AP26" s="708">
        <v>36516</v>
      </c>
      <c r="AQ26" s="723">
        <v>36941</v>
      </c>
      <c r="AR26" s="708">
        <v>37162</v>
      </c>
      <c r="AS26" s="708">
        <v>37948</v>
      </c>
      <c r="AT26" s="723">
        <v>38523</v>
      </c>
      <c r="AU26" s="708">
        <v>39465</v>
      </c>
      <c r="AV26" s="724">
        <v>39632</v>
      </c>
      <c r="AW26" s="725">
        <v>40479</v>
      </c>
      <c r="AX26" s="725">
        <v>40605</v>
      </c>
      <c r="AY26" s="725">
        <v>40746</v>
      </c>
      <c r="AZ26" s="725">
        <v>40870</v>
      </c>
      <c r="BA26" s="725">
        <v>41070</v>
      </c>
      <c r="BB26" s="708">
        <v>41358</v>
      </c>
      <c r="BC26" s="708">
        <v>41705</v>
      </c>
      <c r="BD26" s="726">
        <v>41879</v>
      </c>
      <c r="BE26" s="727">
        <v>42135</v>
      </c>
      <c r="BF26" s="728">
        <v>42401</v>
      </c>
      <c r="BG26" s="727">
        <v>42526</v>
      </c>
      <c r="BH26" s="727">
        <v>42677</v>
      </c>
      <c r="BI26" s="727">
        <v>42691</v>
      </c>
      <c r="BJ26" s="727">
        <f>BW35</f>
        <v>42741</v>
      </c>
      <c r="BK26" s="711">
        <f t="shared" si="6"/>
        <v>1438</v>
      </c>
      <c r="BL26" s="729">
        <f t="shared" si="7"/>
        <v>1331</v>
      </c>
      <c r="BM26" s="710">
        <f t="shared" si="8"/>
        <v>347</v>
      </c>
      <c r="BN26" s="711">
        <f t="shared" si="8"/>
        <v>174</v>
      </c>
      <c r="BO26" s="711">
        <f t="shared" si="8"/>
        <v>256</v>
      </c>
      <c r="BP26" s="711">
        <f t="shared" si="8"/>
        <v>266</v>
      </c>
      <c r="BQ26" s="712">
        <f t="shared" si="8"/>
        <v>125</v>
      </c>
      <c r="BR26" s="711">
        <f t="shared" si="8"/>
        <v>151</v>
      </c>
      <c r="BS26" s="711">
        <f t="shared" si="2"/>
        <v>64</v>
      </c>
      <c r="BT26" s="713">
        <f t="shared" si="5"/>
        <v>50</v>
      </c>
      <c r="BV26" s="596" t="s">
        <v>186</v>
      </c>
      <c r="BW26" s="593">
        <v>30619</v>
      </c>
    </row>
    <row r="27" spans="1:75" ht="12.75" customHeight="1">
      <c r="A27" s="719">
        <v>301</v>
      </c>
      <c r="B27" s="745" t="s">
        <v>43</v>
      </c>
      <c r="C27" s="708">
        <v>1443</v>
      </c>
      <c r="D27" s="742">
        <v>1458</v>
      </c>
      <c r="E27" s="742">
        <v>1488</v>
      </c>
      <c r="F27" s="742">
        <v>1509</v>
      </c>
      <c r="G27" s="742">
        <v>1527</v>
      </c>
      <c r="H27" s="708">
        <v>1548</v>
      </c>
      <c r="I27" s="742">
        <v>1596</v>
      </c>
      <c r="J27" s="742">
        <v>1656</v>
      </c>
      <c r="K27" s="742">
        <v>1733</v>
      </c>
      <c r="L27" s="742">
        <v>1797</v>
      </c>
      <c r="M27" s="708">
        <v>1860</v>
      </c>
      <c r="N27" s="742">
        <v>2071</v>
      </c>
      <c r="O27" s="742">
        <v>2222</v>
      </c>
      <c r="P27" s="742">
        <v>2395</v>
      </c>
      <c r="Q27" s="742">
        <v>2649</v>
      </c>
      <c r="R27" s="708">
        <v>2846</v>
      </c>
      <c r="S27" s="742">
        <v>2983</v>
      </c>
      <c r="T27" s="742">
        <v>3108</v>
      </c>
      <c r="U27" s="742">
        <v>3288</v>
      </c>
      <c r="V27" s="742">
        <v>3470</v>
      </c>
      <c r="W27" s="708">
        <v>3626</v>
      </c>
      <c r="X27" s="742">
        <v>3810</v>
      </c>
      <c r="Y27" s="742">
        <v>3999</v>
      </c>
      <c r="Z27" s="742">
        <v>4554</v>
      </c>
      <c r="AA27" s="742">
        <v>5384</v>
      </c>
      <c r="AB27" s="708">
        <v>5823</v>
      </c>
      <c r="AC27" s="708">
        <v>6157</v>
      </c>
      <c r="AD27" s="708">
        <v>6470</v>
      </c>
      <c r="AE27" s="708">
        <v>6866</v>
      </c>
      <c r="AF27" s="708">
        <v>7278</v>
      </c>
      <c r="AG27" s="708">
        <v>7641</v>
      </c>
      <c r="AH27" s="708">
        <v>7873</v>
      </c>
      <c r="AI27" s="708">
        <v>8074</v>
      </c>
      <c r="AJ27" s="708">
        <v>8299</v>
      </c>
      <c r="AK27" s="708">
        <v>8488</v>
      </c>
      <c r="AL27" s="723">
        <v>8700</v>
      </c>
      <c r="AM27" s="708">
        <v>8786</v>
      </c>
      <c r="AN27" s="708">
        <v>8925</v>
      </c>
      <c r="AO27" s="708">
        <v>8981</v>
      </c>
      <c r="AP27" s="708">
        <v>9252</v>
      </c>
      <c r="AQ27" s="723">
        <v>9741</v>
      </c>
      <c r="AR27" s="708">
        <v>9358</v>
      </c>
      <c r="AS27" s="708">
        <v>9701</v>
      </c>
      <c r="AT27" s="723">
        <v>10052</v>
      </c>
      <c r="AU27" s="708">
        <v>10316</v>
      </c>
      <c r="AV27" s="724">
        <v>10667</v>
      </c>
      <c r="AW27" s="725">
        <v>10605</v>
      </c>
      <c r="AX27" s="725">
        <v>10600</v>
      </c>
      <c r="AY27" s="725">
        <v>10621</v>
      </c>
      <c r="AZ27" s="725">
        <v>10733</v>
      </c>
      <c r="BA27" s="725">
        <v>10780</v>
      </c>
      <c r="BB27" s="708">
        <v>10859</v>
      </c>
      <c r="BC27" s="708">
        <v>10909</v>
      </c>
      <c r="BD27" s="726">
        <v>10972</v>
      </c>
      <c r="BE27" s="727">
        <v>10952</v>
      </c>
      <c r="BF27" s="728">
        <v>10995</v>
      </c>
      <c r="BG27" s="727">
        <v>11021</v>
      </c>
      <c r="BH27" s="727">
        <v>11024</v>
      </c>
      <c r="BI27" s="727">
        <v>11014</v>
      </c>
      <c r="BJ27" s="727">
        <f>BW47</f>
        <v>10980</v>
      </c>
      <c r="BK27" s="711">
        <f t="shared" si="6"/>
        <v>113</v>
      </c>
      <c r="BL27" s="729">
        <f t="shared" si="7"/>
        <v>215</v>
      </c>
      <c r="BM27" s="710">
        <f t="shared" si="8"/>
        <v>50</v>
      </c>
      <c r="BN27" s="711">
        <f t="shared" si="8"/>
        <v>63</v>
      </c>
      <c r="BO27" s="711">
        <f t="shared" si="8"/>
        <v>-20</v>
      </c>
      <c r="BP27" s="711">
        <f t="shared" si="8"/>
        <v>43</v>
      </c>
      <c r="BQ27" s="712">
        <f t="shared" si="8"/>
        <v>26</v>
      </c>
      <c r="BR27" s="711">
        <f t="shared" si="8"/>
        <v>3</v>
      </c>
      <c r="BS27" s="711">
        <f t="shared" si="2"/>
        <v>-44</v>
      </c>
      <c r="BT27" s="713">
        <f t="shared" si="5"/>
        <v>-34</v>
      </c>
      <c r="BV27" s="596" t="s">
        <v>45</v>
      </c>
      <c r="BW27" s="593">
        <v>109780</v>
      </c>
    </row>
    <row r="28" spans="1:75" s="746" customFormat="1" ht="20.25" customHeight="1">
      <c r="B28" s="747" t="s">
        <v>19</v>
      </c>
      <c r="C28" s="708">
        <f>SUM(C29:C33)</f>
        <v>86409</v>
      </c>
      <c r="D28" s="708">
        <f t="shared" ref="D28:BO28" si="11">SUM(D29:D33)</f>
        <v>87210</v>
      </c>
      <c r="E28" s="708">
        <f t="shared" si="11"/>
        <v>92640</v>
      </c>
      <c r="F28" s="708">
        <f t="shared" si="11"/>
        <v>102495</v>
      </c>
      <c r="G28" s="708">
        <f t="shared" si="11"/>
        <v>109251</v>
      </c>
      <c r="H28" s="708">
        <f t="shared" si="11"/>
        <v>114961</v>
      </c>
      <c r="I28" s="708">
        <f t="shared" si="11"/>
        <v>119521</v>
      </c>
      <c r="J28" s="708">
        <f t="shared" si="11"/>
        <v>127048</v>
      </c>
      <c r="K28" s="708">
        <f t="shared" si="11"/>
        <v>133675</v>
      </c>
      <c r="L28" s="708">
        <f t="shared" si="11"/>
        <v>139944</v>
      </c>
      <c r="M28" s="708">
        <f t="shared" si="11"/>
        <v>146191</v>
      </c>
      <c r="N28" s="708">
        <f t="shared" si="11"/>
        <v>149315</v>
      </c>
      <c r="O28" s="708">
        <f t="shared" si="11"/>
        <v>156110</v>
      </c>
      <c r="P28" s="708">
        <f t="shared" si="11"/>
        <v>162056</v>
      </c>
      <c r="Q28" s="708">
        <f t="shared" si="11"/>
        <v>170929</v>
      </c>
      <c r="R28" s="708">
        <f t="shared" si="11"/>
        <v>177113</v>
      </c>
      <c r="S28" s="708">
        <f t="shared" si="11"/>
        <v>180674</v>
      </c>
      <c r="T28" s="708">
        <f t="shared" si="11"/>
        <v>183714</v>
      </c>
      <c r="U28" s="708">
        <f t="shared" si="11"/>
        <v>185572</v>
      </c>
      <c r="V28" s="708">
        <f t="shared" si="11"/>
        <v>187250</v>
      </c>
      <c r="W28" s="708">
        <f t="shared" si="11"/>
        <v>189785</v>
      </c>
      <c r="X28" s="708">
        <f t="shared" si="11"/>
        <v>192692</v>
      </c>
      <c r="Y28" s="708">
        <f t="shared" si="11"/>
        <v>195251</v>
      </c>
      <c r="Z28" s="708">
        <f t="shared" si="11"/>
        <v>198289</v>
      </c>
      <c r="AA28" s="708">
        <f t="shared" si="11"/>
        <v>203268</v>
      </c>
      <c r="AB28" s="708">
        <f t="shared" si="11"/>
        <v>206640</v>
      </c>
      <c r="AC28" s="708">
        <f t="shared" si="11"/>
        <v>212974</v>
      </c>
      <c r="AD28" s="708">
        <f t="shared" si="11"/>
        <v>219021</v>
      </c>
      <c r="AE28" s="708">
        <f t="shared" si="11"/>
        <v>224742</v>
      </c>
      <c r="AF28" s="708">
        <f t="shared" si="11"/>
        <v>230057</v>
      </c>
      <c r="AG28" s="708">
        <f t="shared" si="11"/>
        <v>235911</v>
      </c>
      <c r="AH28" s="708">
        <f t="shared" si="11"/>
        <v>240509</v>
      </c>
      <c r="AI28" s="708">
        <f t="shared" si="11"/>
        <v>245254</v>
      </c>
      <c r="AJ28" s="708">
        <f t="shared" si="11"/>
        <v>249553</v>
      </c>
      <c r="AK28" s="708">
        <f t="shared" si="11"/>
        <v>247668</v>
      </c>
      <c r="AL28" s="708">
        <f t="shared" si="11"/>
        <v>250608</v>
      </c>
      <c r="AM28" s="708">
        <f t="shared" si="11"/>
        <v>252937</v>
      </c>
      <c r="AN28" s="708">
        <f t="shared" si="11"/>
        <v>254925</v>
      </c>
      <c r="AO28" s="708">
        <f t="shared" si="11"/>
        <v>256843</v>
      </c>
      <c r="AP28" s="708">
        <f t="shared" si="11"/>
        <v>259708</v>
      </c>
      <c r="AQ28" s="708">
        <f t="shared" si="11"/>
        <v>264891</v>
      </c>
      <c r="AR28" s="708">
        <f t="shared" si="11"/>
        <v>261758</v>
      </c>
      <c r="AS28" s="708">
        <f t="shared" si="11"/>
        <v>265140</v>
      </c>
      <c r="AT28" s="708">
        <f t="shared" si="11"/>
        <v>268644</v>
      </c>
      <c r="AU28" s="708">
        <f t="shared" si="11"/>
        <v>272505</v>
      </c>
      <c r="AV28" s="708">
        <f t="shared" si="11"/>
        <v>277345</v>
      </c>
      <c r="AW28" s="708">
        <f t="shared" si="11"/>
        <v>277933</v>
      </c>
      <c r="AX28" s="708">
        <f t="shared" si="11"/>
        <v>279621</v>
      </c>
      <c r="AY28" s="708">
        <f t="shared" si="11"/>
        <v>281706</v>
      </c>
      <c r="AZ28" s="708">
        <f t="shared" si="11"/>
        <v>283836</v>
      </c>
      <c r="BA28" s="708">
        <f t="shared" si="11"/>
        <v>286009</v>
      </c>
      <c r="BB28" s="708">
        <f t="shared" si="11"/>
        <v>289074</v>
      </c>
      <c r="BC28" s="708">
        <f t="shared" si="11"/>
        <v>292432</v>
      </c>
      <c r="BD28" s="708">
        <f t="shared" si="11"/>
        <v>295821</v>
      </c>
      <c r="BE28" s="708">
        <f t="shared" si="11"/>
        <v>299385</v>
      </c>
      <c r="BF28" s="708">
        <f t="shared" si="11"/>
        <v>302730</v>
      </c>
      <c r="BG28" s="708">
        <f t="shared" si="11"/>
        <v>304950</v>
      </c>
      <c r="BH28" s="708">
        <f t="shared" si="11"/>
        <v>307351</v>
      </c>
      <c r="BI28" s="708">
        <f t="shared" si="11"/>
        <v>310022</v>
      </c>
      <c r="BJ28" s="708">
        <f t="shared" si="11"/>
        <v>310474</v>
      </c>
      <c r="BK28" s="716">
        <f t="shared" si="11"/>
        <v>8664</v>
      </c>
      <c r="BL28" s="709">
        <f t="shared" si="11"/>
        <v>16721</v>
      </c>
      <c r="BM28" s="717">
        <f t="shared" si="11"/>
        <v>3358</v>
      </c>
      <c r="BN28" s="717">
        <f t="shared" si="11"/>
        <v>3389</v>
      </c>
      <c r="BO28" s="717">
        <f t="shared" si="11"/>
        <v>3564</v>
      </c>
      <c r="BP28" s="717">
        <f>SUM(BP29:BP33)</f>
        <v>3345</v>
      </c>
      <c r="BQ28" s="718">
        <f>SUM(BQ29:BQ33)</f>
        <v>2220</v>
      </c>
      <c r="BR28" s="711">
        <f t="shared" si="8"/>
        <v>2401</v>
      </c>
      <c r="BS28" s="711">
        <f t="shared" si="2"/>
        <v>3123</v>
      </c>
      <c r="BT28" s="713">
        <f t="shared" si="5"/>
        <v>452</v>
      </c>
      <c r="BV28" s="596" t="s">
        <v>60</v>
      </c>
      <c r="BW28" s="593">
        <v>19014</v>
      </c>
    </row>
    <row r="29" spans="1:75" ht="12.75" customHeight="1">
      <c r="A29" s="719">
        <v>203</v>
      </c>
      <c r="B29" s="745" t="s">
        <v>44</v>
      </c>
      <c r="C29" s="708">
        <v>39196</v>
      </c>
      <c r="D29" s="742">
        <v>39540</v>
      </c>
      <c r="E29" s="742">
        <v>43563</v>
      </c>
      <c r="F29" s="742">
        <v>47348</v>
      </c>
      <c r="G29" s="742">
        <v>52251</v>
      </c>
      <c r="H29" s="708">
        <v>55515</v>
      </c>
      <c r="I29" s="742">
        <v>58399</v>
      </c>
      <c r="J29" s="742">
        <v>61504</v>
      </c>
      <c r="K29" s="742">
        <v>63125</v>
      </c>
      <c r="L29" s="742">
        <v>64923</v>
      </c>
      <c r="M29" s="708">
        <v>67275</v>
      </c>
      <c r="N29" s="742">
        <v>69577</v>
      </c>
      <c r="O29" s="742">
        <v>71709</v>
      </c>
      <c r="P29" s="742">
        <v>73815</v>
      </c>
      <c r="Q29" s="742">
        <v>75718</v>
      </c>
      <c r="R29" s="708">
        <v>77829</v>
      </c>
      <c r="S29" s="742">
        <v>79279</v>
      </c>
      <c r="T29" s="742">
        <v>80534</v>
      </c>
      <c r="U29" s="742">
        <v>80918</v>
      </c>
      <c r="V29" s="742">
        <v>81396</v>
      </c>
      <c r="W29" s="708">
        <v>82288</v>
      </c>
      <c r="X29" s="742">
        <v>83100</v>
      </c>
      <c r="Y29" s="742">
        <v>84038</v>
      </c>
      <c r="Z29" s="742">
        <v>85402</v>
      </c>
      <c r="AA29" s="742">
        <v>87949</v>
      </c>
      <c r="AB29" s="708">
        <v>89365</v>
      </c>
      <c r="AC29" s="708">
        <v>92339</v>
      </c>
      <c r="AD29" s="708">
        <v>94658</v>
      </c>
      <c r="AE29" s="708">
        <v>96644</v>
      </c>
      <c r="AF29" s="708">
        <v>98688</v>
      </c>
      <c r="AG29" s="708">
        <v>101019</v>
      </c>
      <c r="AH29" s="708">
        <v>103066</v>
      </c>
      <c r="AI29" s="708">
        <v>105688</v>
      </c>
      <c r="AJ29" s="708">
        <v>108175</v>
      </c>
      <c r="AK29" s="708">
        <v>106292</v>
      </c>
      <c r="AL29" s="723">
        <v>107610</v>
      </c>
      <c r="AM29" s="708">
        <v>108345</v>
      </c>
      <c r="AN29" s="708">
        <v>108705</v>
      </c>
      <c r="AO29" s="708">
        <v>109527</v>
      </c>
      <c r="AP29" s="708">
        <v>110790</v>
      </c>
      <c r="AQ29" s="723">
        <v>112940</v>
      </c>
      <c r="AR29" s="708">
        <v>111481</v>
      </c>
      <c r="AS29" s="708">
        <v>112704</v>
      </c>
      <c r="AT29" s="723">
        <v>114323</v>
      </c>
      <c r="AU29" s="708">
        <v>115875</v>
      </c>
      <c r="AV29" s="724">
        <v>118249</v>
      </c>
      <c r="AW29" s="725">
        <v>117841</v>
      </c>
      <c r="AX29" s="725">
        <v>118535</v>
      </c>
      <c r="AY29" s="725">
        <v>119690</v>
      </c>
      <c r="AZ29" s="725">
        <v>120902</v>
      </c>
      <c r="BA29" s="725">
        <v>121890</v>
      </c>
      <c r="BB29" s="708">
        <v>123709</v>
      </c>
      <c r="BC29" s="708">
        <v>126451</v>
      </c>
      <c r="BD29" s="726">
        <v>128894</v>
      </c>
      <c r="BE29" s="727">
        <v>131295</v>
      </c>
      <c r="BF29" s="728">
        <v>133647</v>
      </c>
      <c r="BG29" s="727">
        <v>134566</v>
      </c>
      <c r="BH29" s="727">
        <v>135788</v>
      </c>
      <c r="BI29" s="727">
        <v>137171</v>
      </c>
      <c r="BJ29" s="727">
        <f>BW20</f>
        <v>137321</v>
      </c>
      <c r="BK29" s="711">
        <f t="shared" si="6"/>
        <v>3641</v>
      </c>
      <c r="BL29" s="729">
        <f t="shared" si="7"/>
        <v>11757</v>
      </c>
      <c r="BM29" s="710">
        <f t="shared" si="8"/>
        <v>2742</v>
      </c>
      <c r="BN29" s="711">
        <f t="shared" si="8"/>
        <v>2443</v>
      </c>
      <c r="BO29" s="711">
        <f t="shared" si="8"/>
        <v>2401</v>
      </c>
      <c r="BP29" s="711">
        <f t="shared" si="8"/>
        <v>2352</v>
      </c>
      <c r="BQ29" s="712">
        <f t="shared" si="8"/>
        <v>919</v>
      </c>
      <c r="BR29" s="711">
        <f t="shared" si="8"/>
        <v>1222</v>
      </c>
      <c r="BS29" s="711">
        <f t="shared" si="2"/>
        <v>1533</v>
      </c>
      <c r="BT29" s="713">
        <f t="shared" si="5"/>
        <v>150</v>
      </c>
      <c r="BV29" s="596" t="s">
        <v>179</v>
      </c>
      <c r="BW29" s="593">
        <v>15084</v>
      </c>
    </row>
    <row r="30" spans="1:75" ht="12.75" customHeight="1">
      <c r="A30" s="719">
        <v>210</v>
      </c>
      <c r="B30" s="745" t="s">
        <v>45</v>
      </c>
      <c r="C30" s="708">
        <v>26090</v>
      </c>
      <c r="D30" s="742">
        <v>26426</v>
      </c>
      <c r="E30" s="742">
        <v>27549</v>
      </c>
      <c r="F30" s="742">
        <v>30087</v>
      </c>
      <c r="G30" s="742">
        <v>32500</v>
      </c>
      <c r="H30" s="708">
        <v>34102</v>
      </c>
      <c r="I30" s="742">
        <v>34547</v>
      </c>
      <c r="J30" s="742">
        <v>38055</v>
      </c>
      <c r="K30" s="742">
        <v>41875</v>
      </c>
      <c r="L30" s="742">
        <v>44883</v>
      </c>
      <c r="M30" s="708">
        <v>47578</v>
      </c>
      <c r="N30" s="742">
        <v>47164</v>
      </c>
      <c r="O30" s="742">
        <v>49999</v>
      </c>
      <c r="P30" s="742">
        <v>52346</v>
      </c>
      <c r="Q30" s="742">
        <v>57784</v>
      </c>
      <c r="R30" s="708">
        <v>60335</v>
      </c>
      <c r="S30" s="742">
        <v>61341</v>
      </c>
      <c r="T30" s="742">
        <v>62300</v>
      </c>
      <c r="U30" s="742">
        <v>63265</v>
      </c>
      <c r="V30" s="742">
        <v>64039</v>
      </c>
      <c r="W30" s="708">
        <v>64965</v>
      </c>
      <c r="X30" s="742">
        <v>66540</v>
      </c>
      <c r="Y30" s="742">
        <v>67769</v>
      </c>
      <c r="Z30" s="742">
        <v>69010</v>
      </c>
      <c r="AA30" s="742">
        <v>70365</v>
      </c>
      <c r="AB30" s="708">
        <v>71715</v>
      </c>
      <c r="AC30" s="708">
        <v>74064</v>
      </c>
      <c r="AD30" s="708">
        <v>76701</v>
      </c>
      <c r="AE30" s="708">
        <v>79157</v>
      </c>
      <c r="AF30" s="708">
        <v>81377</v>
      </c>
      <c r="AG30" s="708">
        <v>83792</v>
      </c>
      <c r="AH30" s="708">
        <v>85485</v>
      </c>
      <c r="AI30" s="708">
        <v>86906</v>
      </c>
      <c r="AJ30" s="708">
        <v>88263</v>
      </c>
      <c r="AK30" s="708">
        <v>88385</v>
      </c>
      <c r="AL30" s="723">
        <v>89533</v>
      </c>
      <c r="AM30" s="708">
        <v>90589</v>
      </c>
      <c r="AN30" s="708">
        <v>91624</v>
      </c>
      <c r="AO30" s="708">
        <v>92495</v>
      </c>
      <c r="AP30" s="708">
        <v>93591</v>
      </c>
      <c r="AQ30" s="723">
        <v>95483</v>
      </c>
      <c r="AR30" s="708">
        <v>94523</v>
      </c>
      <c r="AS30" s="708">
        <v>95789</v>
      </c>
      <c r="AT30" s="723">
        <v>97145</v>
      </c>
      <c r="AU30" s="708">
        <v>98637</v>
      </c>
      <c r="AV30" s="724">
        <v>100313</v>
      </c>
      <c r="AW30" s="725">
        <v>101108</v>
      </c>
      <c r="AX30" s="725">
        <v>101634</v>
      </c>
      <c r="AY30" s="725">
        <v>102233</v>
      </c>
      <c r="AZ30" s="725">
        <v>102725</v>
      </c>
      <c r="BA30" s="725">
        <v>103495</v>
      </c>
      <c r="BB30" s="708">
        <v>104231</v>
      </c>
      <c r="BC30" s="708">
        <v>104786</v>
      </c>
      <c r="BD30" s="726">
        <v>105623</v>
      </c>
      <c r="BE30" s="727">
        <v>106455</v>
      </c>
      <c r="BF30" s="728">
        <v>107195</v>
      </c>
      <c r="BG30" s="727">
        <v>108113</v>
      </c>
      <c r="BH30" s="727">
        <v>108791</v>
      </c>
      <c r="BI30" s="727">
        <v>109569</v>
      </c>
      <c r="BJ30" s="727">
        <f>BW27</f>
        <v>109780</v>
      </c>
      <c r="BK30" s="711">
        <f t="shared" si="6"/>
        <v>3182</v>
      </c>
      <c r="BL30" s="729">
        <f t="shared" si="7"/>
        <v>3700</v>
      </c>
      <c r="BM30" s="710">
        <f t="shared" si="8"/>
        <v>555</v>
      </c>
      <c r="BN30" s="711">
        <f t="shared" si="8"/>
        <v>837</v>
      </c>
      <c r="BO30" s="711">
        <f t="shared" si="8"/>
        <v>832</v>
      </c>
      <c r="BP30" s="711">
        <f t="shared" si="8"/>
        <v>740</v>
      </c>
      <c r="BQ30" s="712">
        <f t="shared" si="8"/>
        <v>918</v>
      </c>
      <c r="BR30" s="711">
        <f t="shared" si="8"/>
        <v>678</v>
      </c>
      <c r="BS30" s="711">
        <f t="shared" si="2"/>
        <v>989</v>
      </c>
      <c r="BT30" s="713">
        <f t="shared" si="5"/>
        <v>211</v>
      </c>
      <c r="BV30" s="596" t="s">
        <v>40</v>
      </c>
      <c r="BW30" s="593">
        <v>96755</v>
      </c>
    </row>
    <row r="31" spans="1:75" ht="12.75" customHeight="1">
      <c r="A31" s="719">
        <v>216</v>
      </c>
      <c r="B31" s="745" t="s">
        <v>46</v>
      </c>
      <c r="C31" s="708">
        <v>14609</v>
      </c>
      <c r="D31" s="742">
        <v>14406</v>
      </c>
      <c r="E31" s="742">
        <v>14469</v>
      </c>
      <c r="F31" s="742">
        <v>17712</v>
      </c>
      <c r="G31" s="742">
        <v>16796</v>
      </c>
      <c r="H31" s="708">
        <v>17343</v>
      </c>
      <c r="I31" s="742">
        <v>18247</v>
      </c>
      <c r="J31" s="742">
        <v>18592</v>
      </c>
      <c r="K31" s="742">
        <v>19122</v>
      </c>
      <c r="L31" s="742">
        <v>19945</v>
      </c>
      <c r="M31" s="708">
        <v>20596</v>
      </c>
      <c r="N31" s="742">
        <v>21093</v>
      </c>
      <c r="O31" s="742">
        <v>22167</v>
      </c>
      <c r="P31" s="742">
        <v>23046</v>
      </c>
      <c r="Q31" s="742">
        <v>23974</v>
      </c>
      <c r="R31" s="708">
        <v>24818</v>
      </c>
      <c r="S31" s="742">
        <v>25366</v>
      </c>
      <c r="T31" s="742">
        <v>25859</v>
      </c>
      <c r="U31" s="742">
        <v>26198</v>
      </c>
      <c r="V31" s="742">
        <v>26431</v>
      </c>
      <c r="W31" s="708">
        <v>26834</v>
      </c>
      <c r="X31" s="742">
        <v>27123</v>
      </c>
      <c r="Y31" s="742">
        <v>27369</v>
      </c>
      <c r="Z31" s="742">
        <v>27567</v>
      </c>
      <c r="AA31" s="742">
        <v>28164</v>
      </c>
      <c r="AB31" s="708">
        <v>28497</v>
      </c>
      <c r="AC31" s="708">
        <v>29003</v>
      </c>
      <c r="AD31" s="708">
        <v>29693</v>
      </c>
      <c r="AE31" s="708">
        <v>30372</v>
      </c>
      <c r="AF31" s="708">
        <v>31080</v>
      </c>
      <c r="AG31" s="708">
        <v>31726</v>
      </c>
      <c r="AH31" s="708">
        <v>32034</v>
      </c>
      <c r="AI31" s="708">
        <v>32422</v>
      </c>
      <c r="AJ31" s="708">
        <v>32719</v>
      </c>
      <c r="AK31" s="708">
        <v>32451</v>
      </c>
      <c r="AL31" s="723">
        <v>32633</v>
      </c>
      <c r="AM31" s="708">
        <v>32863</v>
      </c>
      <c r="AN31" s="708">
        <v>33209</v>
      </c>
      <c r="AO31" s="708">
        <v>33348</v>
      </c>
      <c r="AP31" s="708">
        <v>33597</v>
      </c>
      <c r="AQ31" s="723">
        <v>34073</v>
      </c>
      <c r="AR31" s="708">
        <v>33863</v>
      </c>
      <c r="AS31" s="708">
        <v>34428</v>
      </c>
      <c r="AT31" s="723">
        <v>34737</v>
      </c>
      <c r="AU31" s="708">
        <v>35357</v>
      </c>
      <c r="AV31" s="724">
        <v>35674</v>
      </c>
      <c r="AW31" s="725">
        <v>35808</v>
      </c>
      <c r="AX31" s="725">
        <v>35969</v>
      </c>
      <c r="AY31" s="725">
        <v>36048</v>
      </c>
      <c r="AZ31" s="725">
        <v>36220</v>
      </c>
      <c r="BA31" s="725">
        <v>36340</v>
      </c>
      <c r="BB31" s="708">
        <v>36600</v>
      </c>
      <c r="BC31" s="708">
        <v>36562</v>
      </c>
      <c r="BD31" s="726">
        <v>36535</v>
      </c>
      <c r="BE31" s="727">
        <v>36638</v>
      </c>
      <c r="BF31" s="728">
        <v>36712</v>
      </c>
      <c r="BG31" s="727">
        <v>36812</v>
      </c>
      <c r="BH31" s="727">
        <v>37044</v>
      </c>
      <c r="BI31" s="727">
        <v>37237</v>
      </c>
      <c r="BJ31" s="727">
        <f>BW32</f>
        <v>37225</v>
      </c>
      <c r="BK31" s="711">
        <f t="shared" si="6"/>
        <v>666</v>
      </c>
      <c r="BL31" s="729">
        <f t="shared" si="7"/>
        <v>372</v>
      </c>
      <c r="BM31" s="710">
        <f t="shared" si="8"/>
        <v>-38</v>
      </c>
      <c r="BN31" s="711">
        <f t="shared" si="8"/>
        <v>-27</v>
      </c>
      <c r="BO31" s="711">
        <f t="shared" si="8"/>
        <v>103</v>
      </c>
      <c r="BP31" s="711">
        <f t="shared" si="8"/>
        <v>74</v>
      </c>
      <c r="BQ31" s="712">
        <f t="shared" si="8"/>
        <v>100</v>
      </c>
      <c r="BR31" s="711">
        <f t="shared" si="8"/>
        <v>232</v>
      </c>
      <c r="BS31" s="711">
        <f t="shared" si="2"/>
        <v>181</v>
      </c>
      <c r="BT31" s="713">
        <f t="shared" si="5"/>
        <v>-12</v>
      </c>
      <c r="BV31" s="596" t="s">
        <v>180</v>
      </c>
      <c r="BW31" s="593">
        <v>30818</v>
      </c>
    </row>
    <row r="32" spans="1:75" ht="12.75" customHeight="1">
      <c r="A32" s="719">
        <v>381</v>
      </c>
      <c r="B32" s="745" t="s">
        <v>47</v>
      </c>
      <c r="C32" s="708">
        <v>4036</v>
      </c>
      <c r="D32" s="742">
        <v>4208</v>
      </c>
      <c r="E32" s="742">
        <v>4287</v>
      </c>
      <c r="F32" s="742">
        <v>4427</v>
      </c>
      <c r="G32" s="742">
        <v>4581</v>
      </c>
      <c r="H32" s="708">
        <v>4717</v>
      </c>
      <c r="I32" s="742">
        <v>4866</v>
      </c>
      <c r="J32" s="742">
        <v>5040</v>
      </c>
      <c r="K32" s="742">
        <v>5179</v>
      </c>
      <c r="L32" s="742">
        <v>5266</v>
      </c>
      <c r="M32" s="708">
        <v>5404</v>
      </c>
      <c r="N32" s="742">
        <v>5653</v>
      </c>
      <c r="O32" s="742">
        <v>5864</v>
      </c>
      <c r="P32" s="742">
        <v>6059</v>
      </c>
      <c r="Q32" s="742">
        <v>6460</v>
      </c>
      <c r="R32" s="708">
        <v>6724</v>
      </c>
      <c r="S32" s="742">
        <v>6982</v>
      </c>
      <c r="T32" s="742">
        <v>7044</v>
      </c>
      <c r="U32" s="742">
        <v>7083</v>
      </c>
      <c r="V32" s="742">
        <v>7176</v>
      </c>
      <c r="W32" s="708">
        <v>7289</v>
      </c>
      <c r="X32" s="742">
        <v>7373</v>
      </c>
      <c r="Y32" s="742">
        <v>7502</v>
      </c>
      <c r="Z32" s="742">
        <v>7615</v>
      </c>
      <c r="AA32" s="742">
        <v>7748</v>
      </c>
      <c r="AB32" s="708">
        <v>7863</v>
      </c>
      <c r="AC32" s="708">
        <v>7985</v>
      </c>
      <c r="AD32" s="708">
        <v>8173</v>
      </c>
      <c r="AE32" s="708">
        <v>8320</v>
      </c>
      <c r="AF32" s="708">
        <v>8428</v>
      </c>
      <c r="AG32" s="708">
        <v>8569</v>
      </c>
      <c r="AH32" s="708">
        <v>8794</v>
      </c>
      <c r="AI32" s="708">
        <v>8977</v>
      </c>
      <c r="AJ32" s="708">
        <v>9105</v>
      </c>
      <c r="AK32" s="708">
        <v>9271</v>
      </c>
      <c r="AL32" s="723">
        <v>9446</v>
      </c>
      <c r="AM32" s="708">
        <v>9588</v>
      </c>
      <c r="AN32" s="708">
        <v>9672</v>
      </c>
      <c r="AO32" s="708">
        <v>9692</v>
      </c>
      <c r="AP32" s="708">
        <v>9806</v>
      </c>
      <c r="AQ32" s="723">
        <v>10215</v>
      </c>
      <c r="AR32" s="708">
        <v>9860</v>
      </c>
      <c r="AS32" s="708">
        <v>9992</v>
      </c>
      <c r="AT32" s="723">
        <v>10069</v>
      </c>
      <c r="AU32" s="708">
        <v>10160</v>
      </c>
      <c r="AV32" s="724">
        <v>10359</v>
      </c>
      <c r="AW32" s="725">
        <v>10393</v>
      </c>
      <c r="AX32" s="725">
        <v>10551</v>
      </c>
      <c r="AY32" s="725">
        <v>10719</v>
      </c>
      <c r="AZ32" s="725">
        <v>10866</v>
      </c>
      <c r="BA32" s="725">
        <v>11026</v>
      </c>
      <c r="BB32" s="708">
        <v>11127</v>
      </c>
      <c r="BC32" s="708">
        <v>11149</v>
      </c>
      <c r="BD32" s="726">
        <v>11224</v>
      </c>
      <c r="BE32" s="727">
        <v>11312</v>
      </c>
      <c r="BF32" s="728">
        <v>11384</v>
      </c>
      <c r="BG32" s="727">
        <v>11492</v>
      </c>
      <c r="BH32" s="727">
        <v>11624</v>
      </c>
      <c r="BI32" s="727">
        <v>11790</v>
      </c>
      <c r="BJ32" s="727">
        <f>BW51</f>
        <v>11840</v>
      </c>
      <c r="BK32" s="711">
        <f t="shared" si="6"/>
        <v>667</v>
      </c>
      <c r="BL32" s="729">
        <f t="shared" si="7"/>
        <v>358</v>
      </c>
      <c r="BM32" s="710">
        <f t="shared" si="8"/>
        <v>22</v>
      </c>
      <c r="BN32" s="711">
        <f t="shared" si="8"/>
        <v>75</v>
      </c>
      <c r="BO32" s="711">
        <f t="shared" si="8"/>
        <v>88</v>
      </c>
      <c r="BP32" s="711">
        <f t="shared" si="8"/>
        <v>72</v>
      </c>
      <c r="BQ32" s="712">
        <f t="shared" si="8"/>
        <v>108</v>
      </c>
      <c r="BR32" s="711">
        <f t="shared" si="8"/>
        <v>132</v>
      </c>
      <c r="BS32" s="711">
        <f t="shared" si="2"/>
        <v>216</v>
      </c>
      <c r="BT32" s="713">
        <f t="shared" si="5"/>
        <v>50</v>
      </c>
      <c r="BV32" s="596" t="s">
        <v>46</v>
      </c>
      <c r="BW32" s="593">
        <v>37225</v>
      </c>
    </row>
    <row r="33" spans="1:75" ht="12.75" customHeight="1">
      <c r="A33" s="719">
        <v>382</v>
      </c>
      <c r="B33" s="745" t="s">
        <v>48</v>
      </c>
      <c r="C33" s="708">
        <v>2478</v>
      </c>
      <c r="D33" s="742">
        <v>2630</v>
      </c>
      <c r="E33" s="742">
        <v>2772</v>
      </c>
      <c r="F33" s="742">
        <v>2921</v>
      </c>
      <c r="G33" s="742">
        <v>3123</v>
      </c>
      <c r="H33" s="708">
        <v>3284</v>
      </c>
      <c r="I33" s="742">
        <v>3462</v>
      </c>
      <c r="J33" s="742">
        <v>3857</v>
      </c>
      <c r="K33" s="742">
        <v>4374</v>
      </c>
      <c r="L33" s="742">
        <v>4927</v>
      </c>
      <c r="M33" s="708">
        <v>5338</v>
      </c>
      <c r="N33" s="742">
        <v>5828</v>
      </c>
      <c r="O33" s="742">
        <v>6371</v>
      </c>
      <c r="P33" s="742">
        <v>6790</v>
      </c>
      <c r="Q33" s="742">
        <v>6993</v>
      </c>
      <c r="R33" s="708">
        <v>7407</v>
      </c>
      <c r="S33" s="742">
        <v>7706</v>
      </c>
      <c r="T33" s="742">
        <v>7977</v>
      </c>
      <c r="U33" s="742">
        <v>8108</v>
      </c>
      <c r="V33" s="742">
        <v>8208</v>
      </c>
      <c r="W33" s="708">
        <v>8409</v>
      </c>
      <c r="X33" s="742">
        <v>8556</v>
      </c>
      <c r="Y33" s="742">
        <v>8573</v>
      </c>
      <c r="Z33" s="742">
        <v>8695</v>
      </c>
      <c r="AA33" s="742">
        <v>9042</v>
      </c>
      <c r="AB33" s="708">
        <v>9200</v>
      </c>
      <c r="AC33" s="708">
        <v>9583</v>
      </c>
      <c r="AD33" s="708">
        <v>9796</v>
      </c>
      <c r="AE33" s="708">
        <v>10249</v>
      </c>
      <c r="AF33" s="708">
        <v>10484</v>
      </c>
      <c r="AG33" s="708">
        <v>10805</v>
      </c>
      <c r="AH33" s="708">
        <v>11130</v>
      </c>
      <c r="AI33" s="708">
        <v>11261</v>
      </c>
      <c r="AJ33" s="708">
        <v>11291</v>
      </c>
      <c r="AK33" s="708">
        <v>11269</v>
      </c>
      <c r="AL33" s="723">
        <v>11386</v>
      </c>
      <c r="AM33" s="708">
        <v>11552</v>
      </c>
      <c r="AN33" s="708">
        <v>11715</v>
      </c>
      <c r="AO33" s="708">
        <v>11781</v>
      </c>
      <c r="AP33" s="708">
        <v>11924</v>
      </c>
      <c r="AQ33" s="723">
        <v>12180</v>
      </c>
      <c r="AR33" s="708">
        <v>12031</v>
      </c>
      <c r="AS33" s="708">
        <v>12227</v>
      </c>
      <c r="AT33" s="723">
        <v>12370</v>
      </c>
      <c r="AU33" s="708">
        <v>12476</v>
      </c>
      <c r="AV33" s="724">
        <v>12750</v>
      </c>
      <c r="AW33" s="725">
        <v>12783</v>
      </c>
      <c r="AX33" s="725">
        <v>12932</v>
      </c>
      <c r="AY33" s="725">
        <v>13016</v>
      </c>
      <c r="AZ33" s="725">
        <v>13123</v>
      </c>
      <c r="BA33" s="725">
        <v>13258</v>
      </c>
      <c r="BB33" s="708">
        <v>13407</v>
      </c>
      <c r="BC33" s="708">
        <v>13484</v>
      </c>
      <c r="BD33" s="726">
        <v>13545</v>
      </c>
      <c r="BE33" s="727">
        <v>13685</v>
      </c>
      <c r="BF33" s="728">
        <v>13792</v>
      </c>
      <c r="BG33" s="727">
        <v>13967</v>
      </c>
      <c r="BH33" s="727">
        <v>14104</v>
      </c>
      <c r="BI33" s="727">
        <v>14255</v>
      </c>
      <c r="BJ33" s="727">
        <f>BW52</f>
        <v>14308</v>
      </c>
      <c r="BK33" s="711">
        <f t="shared" si="6"/>
        <v>508</v>
      </c>
      <c r="BL33" s="729">
        <f t="shared" si="7"/>
        <v>534</v>
      </c>
      <c r="BM33" s="710">
        <f t="shared" si="8"/>
        <v>77</v>
      </c>
      <c r="BN33" s="711">
        <f t="shared" si="8"/>
        <v>61</v>
      </c>
      <c r="BO33" s="711">
        <f t="shared" si="8"/>
        <v>140</v>
      </c>
      <c r="BP33" s="711">
        <f t="shared" si="8"/>
        <v>107</v>
      </c>
      <c r="BQ33" s="712">
        <f t="shared" si="8"/>
        <v>175</v>
      </c>
      <c r="BR33" s="711">
        <f t="shared" si="8"/>
        <v>137</v>
      </c>
      <c r="BS33" s="711">
        <f t="shared" si="2"/>
        <v>204</v>
      </c>
      <c r="BT33" s="713">
        <f t="shared" si="5"/>
        <v>53</v>
      </c>
      <c r="BV33" s="596" t="s">
        <v>41</v>
      </c>
      <c r="BW33" s="593">
        <v>64630</v>
      </c>
    </row>
    <row r="34" spans="1:75" s="746" customFormat="1" ht="20.25" customHeight="1">
      <c r="B34" s="748" t="s">
        <v>20</v>
      </c>
      <c r="C34" s="708">
        <f>SUM(C35:C40)</f>
        <v>51955</v>
      </c>
      <c r="D34" s="708">
        <f t="shared" ref="D34:BO34" si="12">SUM(D35:D40)</f>
        <v>51785</v>
      </c>
      <c r="E34" s="708">
        <f t="shared" si="12"/>
        <v>52455</v>
      </c>
      <c r="F34" s="708">
        <f t="shared" si="12"/>
        <v>53072</v>
      </c>
      <c r="G34" s="708">
        <f t="shared" si="12"/>
        <v>54899</v>
      </c>
      <c r="H34" s="708">
        <f t="shared" si="12"/>
        <v>55636</v>
      </c>
      <c r="I34" s="708">
        <f t="shared" si="12"/>
        <v>55386</v>
      </c>
      <c r="J34" s="708">
        <f t="shared" si="12"/>
        <v>57034</v>
      </c>
      <c r="K34" s="708">
        <f t="shared" si="12"/>
        <v>59037</v>
      </c>
      <c r="L34" s="708">
        <f t="shared" si="12"/>
        <v>61280</v>
      </c>
      <c r="M34" s="708">
        <f t="shared" si="12"/>
        <v>62690</v>
      </c>
      <c r="N34" s="708">
        <f t="shared" si="12"/>
        <v>63927</v>
      </c>
      <c r="O34" s="708">
        <f t="shared" si="12"/>
        <v>65472</v>
      </c>
      <c r="P34" s="708">
        <f t="shared" si="12"/>
        <v>66806</v>
      </c>
      <c r="Q34" s="708">
        <f t="shared" si="12"/>
        <v>68968</v>
      </c>
      <c r="R34" s="708">
        <f t="shared" si="12"/>
        <v>70538</v>
      </c>
      <c r="S34" s="708">
        <f t="shared" si="12"/>
        <v>70409</v>
      </c>
      <c r="T34" s="708">
        <f t="shared" si="12"/>
        <v>71556</v>
      </c>
      <c r="U34" s="708">
        <f t="shared" si="12"/>
        <v>72459</v>
      </c>
      <c r="V34" s="708">
        <f t="shared" si="12"/>
        <v>74010</v>
      </c>
      <c r="W34" s="708">
        <f t="shared" si="12"/>
        <v>74878</v>
      </c>
      <c r="X34" s="708">
        <f t="shared" si="12"/>
        <v>74416</v>
      </c>
      <c r="Y34" s="708">
        <f t="shared" si="12"/>
        <v>74717</v>
      </c>
      <c r="Z34" s="708">
        <f t="shared" si="12"/>
        <v>75617</v>
      </c>
      <c r="AA34" s="708">
        <f t="shared" si="12"/>
        <v>77556</v>
      </c>
      <c r="AB34" s="708">
        <f t="shared" si="12"/>
        <v>78226</v>
      </c>
      <c r="AC34" s="708">
        <f t="shared" si="12"/>
        <v>80023</v>
      </c>
      <c r="AD34" s="708">
        <f t="shared" si="12"/>
        <v>81210</v>
      </c>
      <c r="AE34" s="708">
        <f t="shared" si="12"/>
        <v>82409</v>
      </c>
      <c r="AF34" s="708">
        <f t="shared" si="12"/>
        <v>83516</v>
      </c>
      <c r="AG34" s="708">
        <f t="shared" si="12"/>
        <v>84988</v>
      </c>
      <c r="AH34" s="708">
        <f t="shared" si="12"/>
        <v>86490</v>
      </c>
      <c r="AI34" s="708">
        <f t="shared" si="12"/>
        <v>87980</v>
      </c>
      <c r="AJ34" s="708">
        <f t="shared" si="12"/>
        <v>89181</v>
      </c>
      <c r="AK34" s="708">
        <f t="shared" si="12"/>
        <v>89098</v>
      </c>
      <c r="AL34" s="708">
        <f t="shared" si="12"/>
        <v>90125</v>
      </c>
      <c r="AM34" s="708">
        <f t="shared" si="12"/>
        <v>90840</v>
      </c>
      <c r="AN34" s="708">
        <f t="shared" si="12"/>
        <v>91257</v>
      </c>
      <c r="AO34" s="708">
        <f t="shared" si="12"/>
        <v>91774</v>
      </c>
      <c r="AP34" s="708">
        <f t="shared" si="12"/>
        <v>92438</v>
      </c>
      <c r="AQ34" s="708">
        <f t="shared" si="12"/>
        <v>94747</v>
      </c>
      <c r="AR34" s="708">
        <f t="shared" si="12"/>
        <v>92786</v>
      </c>
      <c r="AS34" s="708">
        <f t="shared" si="12"/>
        <v>93705</v>
      </c>
      <c r="AT34" s="708">
        <f t="shared" si="12"/>
        <v>94429</v>
      </c>
      <c r="AU34" s="708">
        <f t="shared" si="12"/>
        <v>95400</v>
      </c>
      <c r="AV34" s="708">
        <f t="shared" si="12"/>
        <v>97299</v>
      </c>
      <c r="AW34" s="708">
        <f t="shared" si="12"/>
        <v>96516</v>
      </c>
      <c r="AX34" s="708">
        <f t="shared" si="12"/>
        <v>96848</v>
      </c>
      <c r="AY34" s="708">
        <f t="shared" si="12"/>
        <v>97086</v>
      </c>
      <c r="AZ34" s="708">
        <f t="shared" si="12"/>
        <v>97341</v>
      </c>
      <c r="BA34" s="708">
        <f t="shared" si="12"/>
        <v>97677</v>
      </c>
      <c r="BB34" s="708">
        <f t="shared" si="12"/>
        <v>98746</v>
      </c>
      <c r="BC34" s="708">
        <f t="shared" si="12"/>
        <v>99742</v>
      </c>
      <c r="BD34" s="708">
        <f t="shared" si="12"/>
        <v>100885</v>
      </c>
      <c r="BE34" s="708">
        <f t="shared" si="12"/>
        <v>102115</v>
      </c>
      <c r="BF34" s="708">
        <f t="shared" si="12"/>
        <v>103224</v>
      </c>
      <c r="BG34" s="708">
        <f t="shared" si="12"/>
        <v>103187</v>
      </c>
      <c r="BH34" s="708">
        <f t="shared" si="12"/>
        <v>103853</v>
      </c>
      <c r="BI34" s="708">
        <f t="shared" si="12"/>
        <v>104456</v>
      </c>
      <c r="BJ34" s="708">
        <f t="shared" si="12"/>
        <v>104695</v>
      </c>
      <c r="BK34" s="716">
        <f t="shared" si="12"/>
        <v>378</v>
      </c>
      <c r="BL34" s="709">
        <f t="shared" si="12"/>
        <v>5547</v>
      </c>
      <c r="BM34" s="717">
        <f t="shared" si="12"/>
        <v>996</v>
      </c>
      <c r="BN34" s="717">
        <f t="shared" si="12"/>
        <v>1143</v>
      </c>
      <c r="BO34" s="717">
        <f t="shared" si="12"/>
        <v>1230</v>
      </c>
      <c r="BP34" s="717">
        <f>SUM(BP35:BP40)</f>
        <v>1109</v>
      </c>
      <c r="BQ34" s="718">
        <f>SUM(BQ35:BQ40)</f>
        <v>-37</v>
      </c>
      <c r="BR34" s="711">
        <f t="shared" si="8"/>
        <v>666</v>
      </c>
      <c r="BS34" s="711">
        <f t="shared" si="2"/>
        <v>842</v>
      </c>
      <c r="BT34" s="713">
        <f t="shared" si="5"/>
        <v>239</v>
      </c>
      <c r="BV34" s="596" t="s">
        <v>51</v>
      </c>
      <c r="BW34" s="593">
        <v>18365</v>
      </c>
    </row>
    <row r="35" spans="1:75" ht="12.75" customHeight="1">
      <c r="A35" s="654">
        <v>213</v>
      </c>
      <c r="B35" s="749" t="s">
        <v>1104</v>
      </c>
      <c r="C35" s="750">
        <v>10536</v>
      </c>
      <c r="D35" s="751">
        <v>10348</v>
      </c>
      <c r="E35" s="751">
        <v>10440</v>
      </c>
      <c r="F35" s="751">
        <v>10549</v>
      </c>
      <c r="G35" s="751">
        <v>11175</v>
      </c>
      <c r="H35" s="750">
        <v>11335</v>
      </c>
      <c r="I35" s="751">
        <v>10957</v>
      </c>
      <c r="J35" s="751">
        <v>11074</v>
      </c>
      <c r="K35" s="751">
        <v>11268</v>
      </c>
      <c r="L35" s="751">
        <v>11728</v>
      </c>
      <c r="M35" s="750">
        <v>11826</v>
      </c>
      <c r="N35" s="751">
        <v>11498</v>
      </c>
      <c r="O35" s="751">
        <v>11612</v>
      </c>
      <c r="P35" s="751">
        <v>11651</v>
      </c>
      <c r="Q35" s="751">
        <v>12221</v>
      </c>
      <c r="R35" s="750">
        <v>12320</v>
      </c>
      <c r="S35" s="751">
        <v>11915</v>
      </c>
      <c r="T35" s="751">
        <v>11995</v>
      </c>
      <c r="U35" s="751">
        <v>12044</v>
      </c>
      <c r="V35" s="751">
        <v>12623</v>
      </c>
      <c r="W35" s="750">
        <v>12698</v>
      </c>
      <c r="X35" s="751">
        <v>12310</v>
      </c>
      <c r="Y35" s="751">
        <v>12310</v>
      </c>
      <c r="Z35" s="751">
        <v>12329</v>
      </c>
      <c r="AA35" s="751">
        <v>12945</v>
      </c>
      <c r="AB35" s="750">
        <v>13007</v>
      </c>
      <c r="AC35" s="750">
        <v>13120</v>
      </c>
      <c r="AD35" s="750">
        <v>13329</v>
      </c>
      <c r="AE35" s="750">
        <v>13544</v>
      </c>
      <c r="AF35" s="750">
        <v>13705</v>
      </c>
      <c r="AG35" s="750">
        <v>13880</v>
      </c>
      <c r="AH35" s="750">
        <v>14078</v>
      </c>
      <c r="AI35" s="750">
        <v>14243</v>
      </c>
      <c r="AJ35" s="750">
        <v>14381</v>
      </c>
      <c r="AK35" s="750">
        <v>14502</v>
      </c>
      <c r="AL35" s="750">
        <v>14657</v>
      </c>
      <c r="AM35" s="708">
        <v>14659</v>
      </c>
      <c r="AN35" s="708">
        <v>14640</v>
      </c>
      <c r="AO35" s="708">
        <v>14670</v>
      </c>
      <c r="AP35" s="708">
        <v>14669</v>
      </c>
      <c r="AQ35" s="723">
        <v>15152</v>
      </c>
      <c r="AR35" s="708">
        <v>14641</v>
      </c>
      <c r="AS35" s="708">
        <v>14712</v>
      </c>
      <c r="AT35" s="723">
        <v>14748</v>
      </c>
      <c r="AU35" s="708">
        <v>14926</v>
      </c>
      <c r="AV35" s="724">
        <v>15216</v>
      </c>
      <c r="AW35" s="725">
        <v>15055</v>
      </c>
      <c r="AX35" s="725">
        <v>15046</v>
      </c>
      <c r="AY35" s="725">
        <v>15066</v>
      </c>
      <c r="AZ35" s="725">
        <v>15037</v>
      </c>
      <c r="BA35" s="725">
        <v>15049</v>
      </c>
      <c r="BB35" s="708">
        <v>15039</v>
      </c>
      <c r="BC35" s="708">
        <v>15035</v>
      </c>
      <c r="BD35" s="726">
        <v>15104</v>
      </c>
      <c r="BE35" s="752">
        <v>15144</v>
      </c>
      <c r="BF35" s="728">
        <v>15167</v>
      </c>
      <c r="BG35" s="752">
        <v>15037</v>
      </c>
      <c r="BH35" s="752">
        <v>15070</v>
      </c>
      <c r="BI35" s="752">
        <v>15092</v>
      </c>
      <c r="BJ35" s="752">
        <f>BW29</f>
        <v>15084</v>
      </c>
      <c r="BK35" s="711">
        <f t="shared" si="6"/>
        <v>-167</v>
      </c>
      <c r="BL35" s="729">
        <f t="shared" si="7"/>
        <v>118</v>
      </c>
      <c r="BM35" s="710">
        <f t="shared" si="8"/>
        <v>-4</v>
      </c>
      <c r="BN35" s="711">
        <f t="shared" si="8"/>
        <v>69</v>
      </c>
      <c r="BO35" s="711">
        <f t="shared" si="8"/>
        <v>40</v>
      </c>
      <c r="BP35" s="711">
        <f t="shared" si="8"/>
        <v>23</v>
      </c>
      <c r="BQ35" s="712">
        <f t="shared" si="8"/>
        <v>-130</v>
      </c>
      <c r="BR35" s="711">
        <f t="shared" si="8"/>
        <v>33</v>
      </c>
      <c r="BS35" s="711">
        <f t="shared" si="2"/>
        <v>14</v>
      </c>
      <c r="BT35" s="713">
        <f t="shared" si="5"/>
        <v>-8</v>
      </c>
      <c r="BV35" s="596" t="s">
        <v>42</v>
      </c>
      <c r="BW35" s="593">
        <v>42741</v>
      </c>
    </row>
    <row r="36" spans="1:75" ht="12.75" customHeight="1">
      <c r="A36" s="654">
        <v>215</v>
      </c>
      <c r="B36" s="749" t="s">
        <v>1105</v>
      </c>
      <c r="C36" s="750">
        <v>10199</v>
      </c>
      <c r="D36" s="751">
        <v>10006</v>
      </c>
      <c r="E36" s="751">
        <v>10268</v>
      </c>
      <c r="F36" s="751">
        <v>10519</v>
      </c>
      <c r="G36" s="751">
        <v>11164</v>
      </c>
      <c r="H36" s="750">
        <v>11405</v>
      </c>
      <c r="I36" s="751">
        <v>11096</v>
      </c>
      <c r="J36" s="751">
        <v>12138</v>
      </c>
      <c r="K36" s="751">
        <v>13487</v>
      </c>
      <c r="L36" s="751">
        <v>14797</v>
      </c>
      <c r="M36" s="750">
        <v>15644</v>
      </c>
      <c r="N36" s="751">
        <v>16397</v>
      </c>
      <c r="O36" s="751">
        <v>17361</v>
      </c>
      <c r="P36" s="751">
        <v>18141</v>
      </c>
      <c r="Q36" s="751">
        <v>19304</v>
      </c>
      <c r="R36" s="750">
        <v>20219</v>
      </c>
      <c r="S36" s="751">
        <v>20139</v>
      </c>
      <c r="T36" s="751">
        <v>20444</v>
      </c>
      <c r="U36" s="751">
        <v>20729</v>
      </c>
      <c r="V36" s="751">
        <v>21394</v>
      </c>
      <c r="W36" s="750">
        <v>21688</v>
      </c>
      <c r="X36" s="751">
        <v>21458</v>
      </c>
      <c r="Y36" s="751">
        <v>21681</v>
      </c>
      <c r="Z36" s="751">
        <v>21938</v>
      </c>
      <c r="AA36" s="751">
        <v>22976</v>
      </c>
      <c r="AB36" s="750">
        <v>23297</v>
      </c>
      <c r="AC36" s="750">
        <v>23700</v>
      </c>
      <c r="AD36" s="750">
        <v>24142</v>
      </c>
      <c r="AE36" s="750">
        <v>24466</v>
      </c>
      <c r="AF36" s="750">
        <v>24841</v>
      </c>
      <c r="AG36" s="750">
        <v>25377</v>
      </c>
      <c r="AH36" s="750">
        <v>26044</v>
      </c>
      <c r="AI36" s="750">
        <v>26687</v>
      </c>
      <c r="AJ36" s="750">
        <v>27156</v>
      </c>
      <c r="AK36" s="750">
        <v>26327</v>
      </c>
      <c r="AL36" s="750">
        <v>26564</v>
      </c>
      <c r="AM36" s="708">
        <v>26848</v>
      </c>
      <c r="AN36" s="708">
        <v>27052</v>
      </c>
      <c r="AO36" s="708">
        <v>27211</v>
      </c>
      <c r="AP36" s="708">
        <v>27454</v>
      </c>
      <c r="AQ36" s="750">
        <v>28195</v>
      </c>
      <c r="AR36" s="708">
        <v>27553</v>
      </c>
      <c r="AS36" s="708">
        <v>27825</v>
      </c>
      <c r="AT36" s="750">
        <v>28046</v>
      </c>
      <c r="AU36" s="708">
        <v>28340</v>
      </c>
      <c r="AV36" s="724">
        <v>29141</v>
      </c>
      <c r="AW36" s="725">
        <v>28609</v>
      </c>
      <c r="AX36" s="725">
        <v>28589</v>
      </c>
      <c r="AY36" s="725">
        <v>28568</v>
      </c>
      <c r="AZ36" s="725">
        <v>28624</v>
      </c>
      <c r="BA36" s="725">
        <v>28653</v>
      </c>
      <c r="BB36" s="708">
        <v>28978</v>
      </c>
      <c r="BC36" s="708">
        <v>29324</v>
      </c>
      <c r="BD36" s="726">
        <v>29678</v>
      </c>
      <c r="BE36" s="727">
        <v>30026</v>
      </c>
      <c r="BF36" s="728">
        <v>30370</v>
      </c>
      <c r="BG36" s="727">
        <v>30449</v>
      </c>
      <c r="BH36" s="727">
        <v>30623</v>
      </c>
      <c r="BI36" s="727">
        <v>30815</v>
      </c>
      <c r="BJ36" s="727">
        <f>BW31</f>
        <v>30818</v>
      </c>
      <c r="BK36" s="711">
        <f t="shared" si="6"/>
        <v>-488</v>
      </c>
      <c r="BL36" s="729">
        <f t="shared" si="7"/>
        <v>1717</v>
      </c>
      <c r="BM36" s="710">
        <f t="shared" si="8"/>
        <v>346</v>
      </c>
      <c r="BN36" s="711">
        <f t="shared" si="8"/>
        <v>354</v>
      </c>
      <c r="BO36" s="711">
        <f t="shared" si="8"/>
        <v>348</v>
      </c>
      <c r="BP36" s="711">
        <f t="shared" si="8"/>
        <v>344</v>
      </c>
      <c r="BQ36" s="712">
        <f t="shared" si="8"/>
        <v>79</v>
      </c>
      <c r="BR36" s="711">
        <f t="shared" si="8"/>
        <v>174</v>
      </c>
      <c r="BS36" s="711">
        <f t="shared" si="2"/>
        <v>195</v>
      </c>
      <c r="BT36" s="713">
        <f t="shared" si="5"/>
        <v>3</v>
      </c>
      <c r="BV36" s="596" t="s">
        <v>52</v>
      </c>
      <c r="BW36" s="593">
        <v>16422</v>
      </c>
    </row>
    <row r="37" spans="1:75" ht="12.75" customHeight="1">
      <c r="A37" s="719">
        <v>218</v>
      </c>
      <c r="B37" s="745" t="s">
        <v>51</v>
      </c>
      <c r="C37" s="708">
        <v>8103</v>
      </c>
      <c r="D37" s="742">
        <v>8131</v>
      </c>
      <c r="E37" s="742">
        <v>8290</v>
      </c>
      <c r="F37" s="742">
        <v>8422</v>
      </c>
      <c r="G37" s="742">
        <v>8593</v>
      </c>
      <c r="H37" s="708">
        <v>8716</v>
      </c>
      <c r="I37" s="742">
        <v>8902</v>
      </c>
      <c r="J37" s="742">
        <v>9104</v>
      </c>
      <c r="K37" s="742">
        <v>9332</v>
      </c>
      <c r="L37" s="742">
        <v>9595</v>
      </c>
      <c r="M37" s="708">
        <v>9815</v>
      </c>
      <c r="N37" s="742">
        <v>10179</v>
      </c>
      <c r="O37" s="742">
        <v>10338</v>
      </c>
      <c r="P37" s="742">
        <v>10534</v>
      </c>
      <c r="Q37" s="742">
        <v>10711</v>
      </c>
      <c r="R37" s="708">
        <v>10935</v>
      </c>
      <c r="S37" s="742">
        <v>11118</v>
      </c>
      <c r="T37" s="742">
        <v>11330</v>
      </c>
      <c r="U37" s="742">
        <v>11436</v>
      </c>
      <c r="V37" s="742">
        <v>11553</v>
      </c>
      <c r="W37" s="708">
        <v>11708</v>
      </c>
      <c r="X37" s="742">
        <v>11782</v>
      </c>
      <c r="Y37" s="742">
        <v>11827</v>
      </c>
      <c r="Z37" s="742">
        <v>11956</v>
      </c>
      <c r="AA37" s="742">
        <v>12072</v>
      </c>
      <c r="AB37" s="708">
        <v>12164</v>
      </c>
      <c r="AC37" s="708">
        <v>12463</v>
      </c>
      <c r="AD37" s="708">
        <v>12823</v>
      </c>
      <c r="AE37" s="708">
        <v>13189</v>
      </c>
      <c r="AF37" s="708">
        <v>13538</v>
      </c>
      <c r="AG37" s="708">
        <v>13881</v>
      </c>
      <c r="AH37" s="708">
        <v>14006</v>
      </c>
      <c r="AI37" s="708">
        <v>14180</v>
      </c>
      <c r="AJ37" s="708">
        <v>14452</v>
      </c>
      <c r="AK37" s="708">
        <v>14681</v>
      </c>
      <c r="AL37" s="723">
        <v>14881</v>
      </c>
      <c r="AM37" s="708">
        <v>15033</v>
      </c>
      <c r="AN37" s="708">
        <v>15203</v>
      </c>
      <c r="AO37" s="708">
        <v>15444</v>
      </c>
      <c r="AP37" s="708">
        <v>15623</v>
      </c>
      <c r="AQ37" s="723">
        <v>16003</v>
      </c>
      <c r="AR37" s="708">
        <v>15748</v>
      </c>
      <c r="AS37" s="708">
        <v>15971</v>
      </c>
      <c r="AT37" s="723">
        <v>16131</v>
      </c>
      <c r="AU37" s="708">
        <v>16338</v>
      </c>
      <c r="AV37" s="724">
        <v>16923</v>
      </c>
      <c r="AW37" s="725">
        <v>16611</v>
      </c>
      <c r="AX37" s="725">
        <v>16684</v>
      </c>
      <c r="AY37" s="725">
        <v>16761</v>
      </c>
      <c r="AZ37" s="725">
        <v>16782</v>
      </c>
      <c r="BA37" s="725">
        <v>16860</v>
      </c>
      <c r="BB37" s="708">
        <v>16994</v>
      </c>
      <c r="BC37" s="708">
        <v>17246</v>
      </c>
      <c r="BD37" s="726">
        <v>17408</v>
      </c>
      <c r="BE37" s="727">
        <v>17620</v>
      </c>
      <c r="BF37" s="728">
        <v>17810</v>
      </c>
      <c r="BG37" s="727">
        <v>17985</v>
      </c>
      <c r="BH37" s="727">
        <v>18122</v>
      </c>
      <c r="BI37" s="727">
        <v>18302</v>
      </c>
      <c r="BJ37" s="727">
        <f>BW34</f>
        <v>18365</v>
      </c>
      <c r="BK37" s="711">
        <f t="shared" si="6"/>
        <v>-63</v>
      </c>
      <c r="BL37" s="729">
        <f t="shared" si="7"/>
        <v>950</v>
      </c>
      <c r="BM37" s="710">
        <f t="shared" si="8"/>
        <v>252</v>
      </c>
      <c r="BN37" s="711">
        <f t="shared" si="8"/>
        <v>162</v>
      </c>
      <c r="BO37" s="711">
        <f t="shared" si="8"/>
        <v>212</v>
      </c>
      <c r="BP37" s="711">
        <f t="shared" si="8"/>
        <v>190</v>
      </c>
      <c r="BQ37" s="712">
        <f t="shared" si="8"/>
        <v>175</v>
      </c>
      <c r="BR37" s="711">
        <f t="shared" si="8"/>
        <v>137</v>
      </c>
      <c r="BS37" s="711">
        <f t="shared" si="2"/>
        <v>243</v>
      </c>
      <c r="BT37" s="713">
        <f t="shared" si="5"/>
        <v>63</v>
      </c>
      <c r="BV37" s="596" t="s">
        <v>1035</v>
      </c>
      <c r="BW37" s="593">
        <v>15942</v>
      </c>
    </row>
    <row r="38" spans="1:75" ht="12.75" customHeight="1">
      <c r="A38" s="719">
        <v>220</v>
      </c>
      <c r="B38" s="745" t="s">
        <v>52</v>
      </c>
      <c r="C38" s="708">
        <v>10365</v>
      </c>
      <c r="D38" s="742">
        <v>10415</v>
      </c>
      <c r="E38" s="742">
        <v>10531</v>
      </c>
      <c r="F38" s="742">
        <v>10608</v>
      </c>
      <c r="G38" s="742">
        <v>10836</v>
      </c>
      <c r="H38" s="708">
        <v>10954</v>
      </c>
      <c r="I38" s="742">
        <v>11150</v>
      </c>
      <c r="J38" s="742">
        <v>11311</v>
      </c>
      <c r="K38" s="742">
        <v>11386</v>
      </c>
      <c r="L38" s="742">
        <v>11566</v>
      </c>
      <c r="M38" s="708">
        <v>11719</v>
      </c>
      <c r="N38" s="742">
        <v>11864</v>
      </c>
      <c r="O38" s="742">
        <v>12040</v>
      </c>
      <c r="P38" s="742">
        <v>12178</v>
      </c>
      <c r="Q38" s="742">
        <v>12342</v>
      </c>
      <c r="R38" s="708">
        <v>12498</v>
      </c>
      <c r="S38" s="742">
        <v>12570</v>
      </c>
      <c r="T38" s="742">
        <v>12690</v>
      </c>
      <c r="U38" s="742">
        <v>12883</v>
      </c>
      <c r="V38" s="742">
        <v>12985</v>
      </c>
      <c r="W38" s="708">
        <v>13107</v>
      </c>
      <c r="X38" s="742">
        <v>13173</v>
      </c>
      <c r="Y38" s="742">
        <v>13175</v>
      </c>
      <c r="Z38" s="742">
        <v>13170</v>
      </c>
      <c r="AA38" s="742">
        <v>13246</v>
      </c>
      <c r="AB38" s="708">
        <v>13280</v>
      </c>
      <c r="AC38" s="708">
        <v>13771</v>
      </c>
      <c r="AD38" s="708">
        <v>13710</v>
      </c>
      <c r="AE38" s="708">
        <v>13743</v>
      </c>
      <c r="AF38" s="708">
        <v>13796</v>
      </c>
      <c r="AG38" s="708">
        <v>13925</v>
      </c>
      <c r="AH38" s="708">
        <v>14044</v>
      </c>
      <c r="AI38" s="708">
        <v>14231</v>
      </c>
      <c r="AJ38" s="708">
        <v>14316</v>
      </c>
      <c r="AK38" s="708">
        <v>14490</v>
      </c>
      <c r="AL38" s="723">
        <v>14631</v>
      </c>
      <c r="AM38" s="708">
        <v>14812</v>
      </c>
      <c r="AN38" s="708">
        <v>14802</v>
      </c>
      <c r="AO38" s="708">
        <v>14845</v>
      </c>
      <c r="AP38" s="708">
        <v>14957</v>
      </c>
      <c r="AQ38" s="723">
        <v>15355</v>
      </c>
      <c r="AR38" s="708">
        <v>14976</v>
      </c>
      <c r="AS38" s="708">
        <v>15056</v>
      </c>
      <c r="AT38" s="723">
        <v>15098</v>
      </c>
      <c r="AU38" s="708">
        <v>15158</v>
      </c>
      <c r="AV38" s="724">
        <v>15412</v>
      </c>
      <c r="AW38" s="725">
        <v>15221</v>
      </c>
      <c r="AX38" s="725">
        <v>15254</v>
      </c>
      <c r="AY38" s="725">
        <v>15236</v>
      </c>
      <c r="AZ38" s="725">
        <v>15329</v>
      </c>
      <c r="BA38" s="725">
        <v>15364</v>
      </c>
      <c r="BB38" s="708">
        <v>15521</v>
      </c>
      <c r="BC38" s="708">
        <v>15639</v>
      </c>
      <c r="BD38" s="726">
        <v>15912</v>
      </c>
      <c r="BE38" s="727">
        <v>16069</v>
      </c>
      <c r="BF38" s="728">
        <v>16245</v>
      </c>
      <c r="BG38" s="727">
        <v>16159</v>
      </c>
      <c r="BH38" s="727">
        <v>16257</v>
      </c>
      <c r="BI38" s="727">
        <v>16375</v>
      </c>
      <c r="BJ38" s="727">
        <f>BW36</f>
        <v>16422</v>
      </c>
      <c r="BK38" s="711">
        <f t="shared" si="6"/>
        <v>-48</v>
      </c>
      <c r="BL38" s="729">
        <f t="shared" si="7"/>
        <v>881</v>
      </c>
      <c r="BM38" s="710">
        <f t="shared" si="8"/>
        <v>118</v>
      </c>
      <c r="BN38" s="711">
        <f t="shared" si="8"/>
        <v>273</v>
      </c>
      <c r="BO38" s="711">
        <f t="shared" si="8"/>
        <v>157</v>
      </c>
      <c r="BP38" s="711">
        <f t="shared" si="8"/>
        <v>176</v>
      </c>
      <c r="BQ38" s="712">
        <f t="shared" si="8"/>
        <v>-86</v>
      </c>
      <c r="BR38" s="711">
        <f t="shared" si="8"/>
        <v>98</v>
      </c>
      <c r="BS38" s="711">
        <f t="shared" si="2"/>
        <v>165</v>
      </c>
      <c r="BT38" s="713">
        <f t="shared" si="5"/>
        <v>47</v>
      </c>
      <c r="BV38" s="596" t="s">
        <v>331</v>
      </c>
      <c r="BW38" s="593">
        <v>8176</v>
      </c>
    </row>
    <row r="39" spans="1:75" ht="12.75" customHeight="1">
      <c r="A39" s="719">
        <v>228</v>
      </c>
      <c r="B39" s="745" t="s">
        <v>1106</v>
      </c>
      <c r="C39" s="708">
        <v>7181</v>
      </c>
      <c r="D39" s="742">
        <v>7306</v>
      </c>
      <c r="E39" s="742">
        <v>7274</v>
      </c>
      <c r="F39" s="742">
        <v>7291</v>
      </c>
      <c r="G39" s="742">
        <v>7350</v>
      </c>
      <c r="H39" s="708">
        <v>7392</v>
      </c>
      <c r="I39" s="742">
        <v>7454</v>
      </c>
      <c r="J39" s="742">
        <v>7533</v>
      </c>
      <c r="K39" s="742">
        <v>7632</v>
      </c>
      <c r="L39" s="742">
        <v>7636</v>
      </c>
      <c r="M39" s="708">
        <v>7697</v>
      </c>
      <c r="N39" s="742">
        <v>7977</v>
      </c>
      <c r="O39" s="742">
        <v>8093</v>
      </c>
      <c r="P39" s="742">
        <v>8264</v>
      </c>
      <c r="Q39" s="742">
        <v>8365</v>
      </c>
      <c r="R39" s="708">
        <v>8532</v>
      </c>
      <c r="S39" s="742">
        <v>8616</v>
      </c>
      <c r="T39" s="742">
        <v>9008</v>
      </c>
      <c r="U39" s="742">
        <v>9256</v>
      </c>
      <c r="V39" s="742">
        <v>9319</v>
      </c>
      <c r="W39" s="708">
        <v>9516</v>
      </c>
      <c r="X39" s="742">
        <v>9513</v>
      </c>
      <c r="Y39" s="742">
        <v>9564</v>
      </c>
      <c r="Z39" s="742">
        <v>10043</v>
      </c>
      <c r="AA39" s="742">
        <v>10161</v>
      </c>
      <c r="AB39" s="708">
        <v>10323</v>
      </c>
      <c r="AC39" s="708">
        <v>10624</v>
      </c>
      <c r="AD39" s="708">
        <v>10856</v>
      </c>
      <c r="AE39" s="708">
        <v>11134</v>
      </c>
      <c r="AF39" s="708">
        <v>11327</v>
      </c>
      <c r="AG39" s="708">
        <v>11577</v>
      </c>
      <c r="AH39" s="708">
        <v>11930</v>
      </c>
      <c r="AI39" s="708">
        <v>12202</v>
      </c>
      <c r="AJ39" s="708">
        <v>12392</v>
      </c>
      <c r="AK39" s="708">
        <v>12534</v>
      </c>
      <c r="AL39" s="708">
        <v>12773</v>
      </c>
      <c r="AM39" s="708">
        <v>12888</v>
      </c>
      <c r="AN39" s="708">
        <v>12943</v>
      </c>
      <c r="AO39" s="708">
        <v>12985</v>
      </c>
      <c r="AP39" s="708">
        <v>13078</v>
      </c>
      <c r="AQ39" s="708">
        <v>13279</v>
      </c>
      <c r="AR39" s="708">
        <v>13234</v>
      </c>
      <c r="AS39" s="708">
        <v>13481</v>
      </c>
      <c r="AT39" s="708">
        <v>13725</v>
      </c>
      <c r="AU39" s="708">
        <v>13938</v>
      </c>
      <c r="AV39" s="724">
        <v>13775</v>
      </c>
      <c r="AW39" s="725">
        <v>14331</v>
      </c>
      <c r="AX39" s="725">
        <v>14547</v>
      </c>
      <c r="AY39" s="725">
        <v>14731</v>
      </c>
      <c r="AZ39" s="725">
        <v>14895</v>
      </c>
      <c r="BA39" s="725">
        <v>15086</v>
      </c>
      <c r="BB39" s="708">
        <v>15564</v>
      </c>
      <c r="BC39" s="708">
        <v>15886</v>
      </c>
      <c r="BD39" s="726">
        <v>16207</v>
      </c>
      <c r="BE39" s="727">
        <v>16673</v>
      </c>
      <c r="BF39" s="728">
        <v>17070</v>
      </c>
      <c r="BG39" s="727">
        <v>17013</v>
      </c>
      <c r="BH39" s="727">
        <v>17192</v>
      </c>
      <c r="BI39" s="727">
        <v>17354</v>
      </c>
      <c r="BJ39" s="727">
        <f>BW44</f>
        <v>17465</v>
      </c>
      <c r="BK39" s="711">
        <f t="shared" si="6"/>
        <v>1311</v>
      </c>
      <c r="BL39" s="729">
        <f t="shared" si="7"/>
        <v>1984</v>
      </c>
      <c r="BM39" s="710">
        <f t="shared" si="8"/>
        <v>322</v>
      </c>
      <c r="BN39" s="711">
        <f t="shared" si="8"/>
        <v>321</v>
      </c>
      <c r="BO39" s="711">
        <f t="shared" si="8"/>
        <v>466</v>
      </c>
      <c r="BP39" s="711">
        <f t="shared" si="8"/>
        <v>397</v>
      </c>
      <c r="BQ39" s="712">
        <f t="shared" si="8"/>
        <v>-57</v>
      </c>
      <c r="BR39" s="711">
        <f t="shared" si="8"/>
        <v>179</v>
      </c>
      <c r="BS39" s="711">
        <f t="shared" si="2"/>
        <v>273</v>
      </c>
      <c r="BT39" s="713">
        <f t="shared" si="5"/>
        <v>111</v>
      </c>
      <c r="BV39" s="596" t="s">
        <v>332</v>
      </c>
      <c r="BW39" s="593">
        <v>23456</v>
      </c>
    </row>
    <row r="40" spans="1:75" ht="12.75" customHeight="1">
      <c r="A40" s="719">
        <v>365</v>
      </c>
      <c r="B40" s="745" t="s">
        <v>1107</v>
      </c>
      <c r="C40" s="708">
        <v>5571</v>
      </c>
      <c r="D40" s="742">
        <v>5579</v>
      </c>
      <c r="E40" s="742">
        <v>5652</v>
      </c>
      <c r="F40" s="742">
        <v>5683</v>
      </c>
      <c r="G40" s="742">
        <v>5781</v>
      </c>
      <c r="H40" s="708">
        <v>5834</v>
      </c>
      <c r="I40" s="742">
        <v>5827</v>
      </c>
      <c r="J40" s="742">
        <v>5874</v>
      </c>
      <c r="K40" s="742">
        <v>5932</v>
      </c>
      <c r="L40" s="742">
        <v>5958</v>
      </c>
      <c r="M40" s="708">
        <v>5989</v>
      </c>
      <c r="N40" s="742">
        <v>6012</v>
      </c>
      <c r="O40" s="742">
        <v>6028</v>
      </c>
      <c r="P40" s="742">
        <v>6038</v>
      </c>
      <c r="Q40" s="742">
        <v>6025</v>
      </c>
      <c r="R40" s="708">
        <v>6034</v>
      </c>
      <c r="S40" s="742">
        <v>6051</v>
      </c>
      <c r="T40" s="742">
        <v>6089</v>
      </c>
      <c r="U40" s="742">
        <v>6111</v>
      </c>
      <c r="V40" s="742">
        <v>6136</v>
      </c>
      <c r="W40" s="708">
        <v>6161</v>
      </c>
      <c r="X40" s="742">
        <v>6180</v>
      </c>
      <c r="Y40" s="742">
        <v>6160</v>
      </c>
      <c r="Z40" s="742">
        <v>6181</v>
      </c>
      <c r="AA40" s="742">
        <v>6156</v>
      </c>
      <c r="AB40" s="708">
        <v>6155</v>
      </c>
      <c r="AC40" s="708">
        <v>6345</v>
      </c>
      <c r="AD40" s="708">
        <v>6350</v>
      </c>
      <c r="AE40" s="708">
        <v>6333</v>
      </c>
      <c r="AF40" s="708">
        <v>6309</v>
      </c>
      <c r="AG40" s="708">
        <v>6348</v>
      </c>
      <c r="AH40" s="708">
        <v>6388</v>
      </c>
      <c r="AI40" s="708">
        <v>6437</v>
      </c>
      <c r="AJ40" s="708">
        <v>6484</v>
      </c>
      <c r="AK40" s="708">
        <v>6564</v>
      </c>
      <c r="AL40" s="708">
        <v>6619</v>
      </c>
      <c r="AM40" s="708">
        <v>6600</v>
      </c>
      <c r="AN40" s="708">
        <v>6617</v>
      </c>
      <c r="AO40" s="708">
        <v>6619</v>
      </c>
      <c r="AP40" s="708">
        <v>6657</v>
      </c>
      <c r="AQ40" s="723">
        <v>6763</v>
      </c>
      <c r="AR40" s="708">
        <v>6634</v>
      </c>
      <c r="AS40" s="708">
        <v>6660</v>
      </c>
      <c r="AT40" s="723">
        <v>6681</v>
      </c>
      <c r="AU40" s="708">
        <v>6700</v>
      </c>
      <c r="AV40" s="724">
        <v>6832</v>
      </c>
      <c r="AW40" s="725">
        <v>6689</v>
      </c>
      <c r="AX40" s="725">
        <v>6728</v>
      </c>
      <c r="AY40" s="725">
        <v>6724</v>
      </c>
      <c r="AZ40" s="725">
        <v>6674</v>
      </c>
      <c r="BA40" s="725">
        <v>6665</v>
      </c>
      <c r="BB40" s="708">
        <v>6650</v>
      </c>
      <c r="BC40" s="708">
        <v>6612</v>
      </c>
      <c r="BD40" s="726">
        <v>6576</v>
      </c>
      <c r="BE40" s="727">
        <v>6583</v>
      </c>
      <c r="BF40" s="728">
        <v>6562</v>
      </c>
      <c r="BG40" s="727">
        <v>6544</v>
      </c>
      <c r="BH40" s="727">
        <v>6589</v>
      </c>
      <c r="BI40" s="727">
        <v>6518</v>
      </c>
      <c r="BJ40" s="727">
        <f>BW49</f>
        <v>6541</v>
      </c>
      <c r="BK40" s="711">
        <f t="shared" si="6"/>
        <v>-167</v>
      </c>
      <c r="BL40" s="729">
        <f t="shared" si="7"/>
        <v>-103</v>
      </c>
      <c r="BM40" s="710">
        <f t="shared" si="8"/>
        <v>-38</v>
      </c>
      <c r="BN40" s="711">
        <f t="shared" si="8"/>
        <v>-36</v>
      </c>
      <c r="BO40" s="711">
        <f t="shared" si="8"/>
        <v>7</v>
      </c>
      <c r="BP40" s="711">
        <f t="shared" si="8"/>
        <v>-21</v>
      </c>
      <c r="BQ40" s="712">
        <f t="shared" si="8"/>
        <v>-18</v>
      </c>
      <c r="BR40" s="711">
        <f t="shared" si="8"/>
        <v>45</v>
      </c>
      <c r="BS40" s="711">
        <f t="shared" si="2"/>
        <v>-48</v>
      </c>
      <c r="BT40" s="713">
        <f t="shared" si="5"/>
        <v>23</v>
      </c>
      <c r="BV40" s="596" t="s">
        <v>333</v>
      </c>
      <c r="BW40" s="593">
        <v>17329</v>
      </c>
    </row>
    <row r="41" spans="1:75" s="746" customFormat="1" ht="20.25" customHeight="1">
      <c r="B41" s="748" t="s">
        <v>21</v>
      </c>
      <c r="C41" s="708">
        <f>SUM(C42:C45)</f>
        <v>109830</v>
      </c>
      <c r="D41" s="708">
        <f t="shared" ref="D41:BO41" si="13">SUM(D42:D45)</f>
        <v>108011</v>
      </c>
      <c r="E41" s="708">
        <f t="shared" si="13"/>
        <v>112458</v>
      </c>
      <c r="F41" s="708">
        <f t="shared" si="13"/>
        <v>117502</v>
      </c>
      <c r="G41" s="708">
        <f t="shared" si="13"/>
        <v>123512</v>
      </c>
      <c r="H41" s="708">
        <f t="shared" si="13"/>
        <v>126933</v>
      </c>
      <c r="I41" s="708">
        <f t="shared" si="13"/>
        <v>127585</v>
      </c>
      <c r="J41" s="708">
        <f t="shared" si="13"/>
        <v>129684</v>
      </c>
      <c r="K41" s="708">
        <f t="shared" si="13"/>
        <v>134544</v>
      </c>
      <c r="L41" s="708">
        <f t="shared" si="13"/>
        <v>139218</v>
      </c>
      <c r="M41" s="708">
        <f t="shared" si="13"/>
        <v>142290</v>
      </c>
      <c r="N41" s="708">
        <f t="shared" si="13"/>
        <v>143296</v>
      </c>
      <c r="O41" s="708">
        <f t="shared" si="13"/>
        <v>143041</v>
      </c>
      <c r="P41" s="708">
        <f t="shared" si="13"/>
        <v>147670</v>
      </c>
      <c r="Q41" s="708">
        <f t="shared" si="13"/>
        <v>152204</v>
      </c>
      <c r="R41" s="708">
        <f t="shared" si="13"/>
        <v>154684</v>
      </c>
      <c r="S41" s="708">
        <f t="shared" si="13"/>
        <v>155578</v>
      </c>
      <c r="T41" s="708">
        <f t="shared" si="13"/>
        <v>156680</v>
      </c>
      <c r="U41" s="708">
        <f t="shared" si="13"/>
        <v>158531</v>
      </c>
      <c r="V41" s="708">
        <f t="shared" si="13"/>
        <v>160076</v>
      </c>
      <c r="W41" s="708">
        <f t="shared" si="13"/>
        <v>161425</v>
      </c>
      <c r="X41" s="708">
        <f t="shared" si="13"/>
        <v>163044</v>
      </c>
      <c r="Y41" s="708">
        <f t="shared" si="13"/>
        <v>164830</v>
      </c>
      <c r="Z41" s="708">
        <f t="shared" si="13"/>
        <v>166578</v>
      </c>
      <c r="AA41" s="708">
        <f t="shared" si="13"/>
        <v>169084</v>
      </c>
      <c r="AB41" s="708">
        <f t="shared" si="13"/>
        <v>171000</v>
      </c>
      <c r="AC41" s="708">
        <f t="shared" si="13"/>
        <v>174713</v>
      </c>
      <c r="AD41" s="708">
        <f t="shared" si="13"/>
        <v>177913</v>
      </c>
      <c r="AE41" s="708">
        <f t="shared" si="13"/>
        <v>181017</v>
      </c>
      <c r="AF41" s="708">
        <f t="shared" si="13"/>
        <v>184535</v>
      </c>
      <c r="AG41" s="708">
        <f t="shared" si="13"/>
        <v>187919</v>
      </c>
      <c r="AH41" s="708">
        <f t="shared" si="13"/>
        <v>190955</v>
      </c>
      <c r="AI41" s="708">
        <f t="shared" si="13"/>
        <v>193605</v>
      </c>
      <c r="AJ41" s="708">
        <f t="shared" si="13"/>
        <v>195946</v>
      </c>
      <c r="AK41" s="708">
        <f t="shared" si="13"/>
        <v>197959</v>
      </c>
      <c r="AL41" s="708">
        <f t="shared" si="13"/>
        <v>200469</v>
      </c>
      <c r="AM41" s="708">
        <f t="shared" si="13"/>
        <v>202856</v>
      </c>
      <c r="AN41" s="708">
        <f t="shared" si="13"/>
        <v>204661</v>
      </c>
      <c r="AO41" s="708">
        <f t="shared" si="13"/>
        <v>206749</v>
      </c>
      <c r="AP41" s="708">
        <f t="shared" si="13"/>
        <v>208488</v>
      </c>
      <c r="AQ41" s="708">
        <f t="shared" si="13"/>
        <v>213481</v>
      </c>
      <c r="AR41" s="708">
        <f t="shared" si="13"/>
        <v>210253</v>
      </c>
      <c r="AS41" s="708">
        <f t="shared" si="13"/>
        <v>213317</v>
      </c>
      <c r="AT41" s="708">
        <f t="shared" si="13"/>
        <v>215989</v>
      </c>
      <c r="AU41" s="708">
        <f t="shared" si="13"/>
        <v>218409</v>
      </c>
      <c r="AV41" s="708">
        <f t="shared" si="13"/>
        <v>221880</v>
      </c>
      <c r="AW41" s="708">
        <f t="shared" si="13"/>
        <v>222309</v>
      </c>
      <c r="AX41" s="708">
        <f t="shared" si="13"/>
        <v>222421</v>
      </c>
      <c r="AY41" s="708">
        <f t="shared" si="13"/>
        <v>224828</v>
      </c>
      <c r="AZ41" s="708">
        <f t="shared" si="13"/>
        <v>226349</v>
      </c>
      <c r="BA41" s="708">
        <f t="shared" si="13"/>
        <v>227839</v>
      </c>
      <c r="BB41" s="708">
        <f t="shared" si="13"/>
        <v>230245</v>
      </c>
      <c r="BC41" s="708">
        <f t="shared" si="13"/>
        <v>232524</v>
      </c>
      <c r="BD41" s="708">
        <f t="shared" si="13"/>
        <v>234640</v>
      </c>
      <c r="BE41" s="708">
        <f t="shared" si="13"/>
        <v>237571</v>
      </c>
      <c r="BF41" s="708">
        <f t="shared" si="13"/>
        <v>240004</v>
      </c>
      <c r="BG41" s="708">
        <f t="shared" si="13"/>
        <v>241224</v>
      </c>
      <c r="BH41" s="708">
        <f t="shared" si="13"/>
        <v>243478</v>
      </c>
      <c r="BI41" s="708">
        <f t="shared" si="13"/>
        <v>245507</v>
      </c>
      <c r="BJ41" s="708">
        <f t="shared" si="13"/>
        <v>245824</v>
      </c>
      <c r="BK41" s="716">
        <f t="shared" si="13"/>
        <v>5959</v>
      </c>
      <c r="BL41" s="709">
        <f t="shared" si="13"/>
        <v>12165</v>
      </c>
      <c r="BM41" s="717">
        <f t="shared" si="13"/>
        <v>2279</v>
      </c>
      <c r="BN41" s="717">
        <f t="shared" si="13"/>
        <v>2116</v>
      </c>
      <c r="BO41" s="717">
        <f t="shared" si="13"/>
        <v>2931</v>
      </c>
      <c r="BP41" s="717">
        <f>SUM(BP42:BP45)</f>
        <v>2433</v>
      </c>
      <c r="BQ41" s="718">
        <f>SUM(BQ42:BQ45)</f>
        <v>1220</v>
      </c>
      <c r="BR41" s="711">
        <f t="shared" si="8"/>
        <v>2254</v>
      </c>
      <c r="BS41" s="711">
        <f t="shared" si="2"/>
        <v>2346</v>
      </c>
      <c r="BT41" s="713">
        <f t="shared" si="5"/>
        <v>317</v>
      </c>
      <c r="BV41" s="596" t="s">
        <v>334</v>
      </c>
      <c r="BW41" s="593">
        <v>11350</v>
      </c>
    </row>
    <row r="42" spans="1:75" ht="12.75" customHeight="1">
      <c r="A42" s="654">
        <v>201</v>
      </c>
      <c r="B42" s="749" t="s">
        <v>1108</v>
      </c>
      <c r="C42" s="750">
        <v>99799</v>
      </c>
      <c r="D42" s="751">
        <v>97885</v>
      </c>
      <c r="E42" s="751">
        <v>102306</v>
      </c>
      <c r="F42" s="751">
        <v>107281</v>
      </c>
      <c r="G42" s="751">
        <v>113192</v>
      </c>
      <c r="H42" s="750">
        <v>116540</v>
      </c>
      <c r="I42" s="751">
        <v>117071</v>
      </c>
      <c r="J42" s="751">
        <v>119009</v>
      </c>
      <c r="K42" s="751">
        <v>123700</v>
      </c>
      <c r="L42" s="751">
        <v>128252</v>
      </c>
      <c r="M42" s="750">
        <v>131180</v>
      </c>
      <c r="N42" s="751">
        <v>132064</v>
      </c>
      <c r="O42" s="751">
        <v>131693</v>
      </c>
      <c r="P42" s="751">
        <v>136188</v>
      </c>
      <c r="Q42" s="751">
        <v>140639</v>
      </c>
      <c r="R42" s="750">
        <v>143004</v>
      </c>
      <c r="S42" s="751">
        <v>143853</v>
      </c>
      <c r="T42" s="751">
        <v>144854</v>
      </c>
      <c r="U42" s="751">
        <v>146629</v>
      </c>
      <c r="V42" s="751">
        <v>148042</v>
      </c>
      <c r="W42" s="750">
        <v>149302</v>
      </c>
      <c r="X42" s="751">
        <v>150838</v>
      </c>
      <c r="Y42" s="751">
        <v>152376</v>
      </c>
      <c r="Z42" s="751">
        <v>153935</v>
      </c>
      <c r="AA42" s="751">
        <v>156308</v>
      </c>
      <c r="AB42" s="750">
        <v>158060</v>
      </c>
      <c r="AC42" s="750">
        <v>161701</v>
      </c>
      <c r="AD42" s="750">
        <v>164805</v>
      </c>
      <c r="AE42" s="750">
        <v>167952</v>
      </c>
      <c r="AF42" s="750">
        <v>171478</v>
      </c>
      <c r="AG42" s="750">
        <v>174833</v>
      </c>
      <c r="AH42" s="750">
        <v>177769</v>
      </c>
      <c r="AI42" s="750">
        <v>180238</v>
      </c>
      <c r="AJ42" s="750">
        <v>182447</v>
      </c>
      <c r="AK42" s="750">
        <v>184333</v>
      </c>
      <c r="AL42" s="750">
        <v>186708</v>
      </c>
      <c r="AM42" s="708">
        <v>188834</v>
      </c>
      <c r="AN42" s="708">
        <v>190495</v>
      </c>
      <c r="AO42" s="708">
        <v>192477</v>
      </c>
      <c r="AP42" s="708">
        <v>194132</v>
      </c>
      <c r="AQ42" s="750">
        <v>198771</v>
      </c>
      <c r="AR42" s="708">
        <v>195761</v>
      </c>
      <c r="AS42" s="708">
        <v>198637</v>
      </c>
      <c r="AT42" s="750">
        <v>201225</v>
      </c>
      <c r="AU42" s="708">
        <v>203667</v>
      </c>
      <c r="AV42" s="724">
        <v>207078</v>
      </c>
      <c r="AW42" s="725">
        <v>207425</v>
      </c>
      <c r="AX42" s="753">
        <v>207573</v>
      </c>
      <c r="AY42" s="753">
        <v>209885</v>
      </c>
      <c r="AZ42" s="753">
        <v>211358</v>
      </c>
      <c r="BA42" s="725">
        <v>212801</v>
      </c>
      <c r="BB42" s="708">
        <v>214989</v>
      </c>
      <c r="BC42" s="708">
        <v>217078</v>
      </c>
      <c r="BD42" s="726">
        <v>219088</v>
      </c>
      <c r="BE42" s="727">
        <v>221845</v>
      </c>
      <c r="BF42" s="728">
        <v>224106</v>
      </c>
      <c r="BG42" s="727">
        <v>225352</v>
      </c>
      <c r="BH42" s="727">
        <v>227558</v>
      </c>
      <c r="BI42" s="727">
        <v>229379</v>
      </c>
      <c r="BJ42" s="727">
        <f>BW18</f>
        <v>229703</v>
      </c>
      <c r="BK42" s="711">
        <f t="shared" si="6"/>
        <v>5723</v>
      </c>
      <c r="BL42" s="729">
        <f t="shared" si="7"/>
        <v>11305</v>
      </c>
      <c r="BM42" s="710">
        <f t="shared" si="8"/>
        <v>2089</v>
      </c>
      <c r="BN42" s="711">
        <f t="shared" si="8"/>
        <v>2010</v>
      </c>
      <c r="BO42" s="711">
        <f t="shared" si="8"/>
        <v>2757</v>
      </c>
      <c r="BP42" s="711">
        <f t="shared" si="8"/>
        <v>2261</v>
      </c>
      <c r="BQ42" s="712">
        <f t="shared" si="8"/>
        <v>1246</v>
      </c>
      <c r="BR42" s="711">
        <f t="shared" si="8"/>
        <v>2206</v>
      </c>
      <c r="BS42" s="711">
        <f t="shared" si="2"/>
        <v>2145</v>
      </c>
      <c r="BT42" s="713">
        <f t="shared" si="5"/>
        <v>324</v>
      </c>
      <c r="BV42" s="596" t="s">
        <v>335</v>
      </c>
      <c r="BW42" s="593">
        <v>17882</v>
      </c>
    </row>
    <row r="43" spans="1:75" ht="12.75" customHeight="1">
      <c r="A43" s="719">
        <v>442</v>
      </c>
      <c r="B43" s="745" t="s">
        <v>56</v>
      </c>
      <c r="C43" s="708">
        <v>3208</v>
      </c>
      <c r="D43" s="742">
        <v>3216</v>
      </c>
      <c r="E43" s="742">
        <v>3224</v>
      </c>
      <c r="F43" s="742">
        <v>3224</v>
      </c>
      <c r="G43" s="742">
        <v>3271</v>
      </c>
      <c r="H43" s="708">
        <v>3287</v>
      </c>
      <c r="I43" s="742">
        <v>3314</v>
      </c>
      <c r="J43" s="742">
        <v>3337</v>
      </c>
      <c r="K43" s="742">
        <v>3396</v>
      </c>
      <c r="L43" s="742">
        <v>3469</v>
      </c>
      <c r="M43" s="708">
        <v>3515</v>
      </c>
      <c r="N43" s="742">
        <v>3554</v>
      </c>
      <c r="O43" s="742">
        <v>3613</v>
      </c>
      <c r="P43" s="742">
        <v>3658</v>
      </c>
      <c r="Q43" s="742">
        <v>3677</v>
      </c>
      <c r="R43" s="708">
        <v>3718</v>
      </c>
      <c r="S43" s="742">
        <v>3726</v>
      </c>
      <c r="T43" s="742">
        <v>3761</v>
      </c>
      <c r="U43" s="742">
        <v>3801</v>
      </c>
      <c r="V43" s="742">
        <v>3817</v>
      </c>
      <c r="W43" s="708">
        <v>3842</v>
      </c>
      <c r="X43" s="742">
        <v>3834</v>
      </c>
      <c r="Y43" s="742">
        <v>3853</v>
      </c>
      <c r="Z43" s="742">
        <v>3859</v>
      </c>
      <c r="AA43" s="742">
        <v>3894</v>
      </c>
      <c r="AB43" s="708">
        <v>3907</v>
      </c>
      <c r="AC43" s="708">
        <v>3971</v>
      </c>
      <c r="AD43" s="708">
        <v>4030</v>
      </c>
      <c r="AE43" s="708">
        <v>4011</v>
      </c>
      <c r="AF43" s="708">
        <v>4047</v>
      </c>
      <c r="AG43" s="708">
        <v>4082</v>
      </c>
      <c r="AH43" s="708">
        <v>4096</v>
      </c>
      <c r="AI43" s="708">
        <v>4137</v>
      </c>
      <c r="AJ43" s="708">
        <v>4167</v>
      </c>
      <c r="AK43" s="708">
        <v>4190</v>
      </c>
      <c r="AL43" s="723">
        <v>4217</v>
      </c>
      <c r="AM43" s="708">
        <v>4287</v>
      </c>
      <c r="AN43" s="708">
        <v>4277</v>
      </c>
      <c r="AO43" s="708">
        <v>4291</v>
      </c>
      <c r="AP43" s="708">
        <v>4296</v>
      </c>
      <c r="AQ43" s="723">
        <v>4351</v>
      </c>
      <c r="AR43" s="708">
        <v>4304</v>
      </c>
      <c r="AS43" s="708">
        <v>4362</v>
      </c>
      <c r="AT43" s="723">
        <v>4365</v>
      </c>
      <c r="AU43" s="708">
        <v>4343</v>
      </c>
      <c r="AV43" s="724">
        <v>4377</v>
      </c>
      <c r="AW43" s="725">
        <v>4332</v>
      </c>
      <c r="AX43" s="725">
        <v>4326</v>
      </c>
      <c r="AY43" s="725">
        <v>4347</v>
      </c>
      <c r="AZ43" s="725">
        <v>4337</v>
      </c>
      <c r="BA43" s="725">
        <v>4334</v>
      </c>
      <c r="BB43" s="708">
        <v>4325</v>
      </c>
      <c r="BC43" s="708">
        <v>4358</v>
      </c>
      <c r="BD43" s="726">
        <v>4326</v>
      </c>
      <c r="BE43" s="726">
        <v>4326</v>
      </c>
      <c r="BF43" s="754">
        <v>4324</v>
      </c>
      <c r="BG43" s="726">
        <v>4299</v>
      </c>
      <c r="BH43" s="726">
        <v>4277</v>
      </c>
      <c r="BI43" s="726">
        <v>4264</v>
      </c>
      <c r="BJ43" s="726">
        <f>BW54</f>
        <v>4260</v>
      </c>
      <c r="BK43" s="711">
        <f t="shared" si="6"/>
        <v>-43</v>
      </c>
      <c r="BL43" s="729">
        <f t="shared" si="7"/>
        <v>-10</v>
      </c>
      <c r="BM43" s="710">
        <f t="shared" si="8"/>
        <v>33</v>
      </c>
      <c r="BN43" s="711">
        <f t="shared" si="8"/>
        <v>-32</v>
      </c>
      <c r="BO43" s="711">
        <f t="shared" si="8"/>
        <v>0</v>
      </c>
      <c r="BP43" s="711">
        <f t="shared" si="8"/>
        <v>-2</v>
      </c>
      <c r="BQ43" s="712">
        <f t="shared" si="8"/>
        <v>-25</v>
      </c>
      <c r="BR43" s="711">
        <f t="shared" si="8"/>
        <v>-22</v>
      </c>
      <c r="BS43" s="711">
        <f t="shared" si="2"/>
        <v>-17</v>
      </c>
      <c r="BT43" s="713">
        <f t="shared" si="5"/>
        <v>-4</v>
      </c>
      <c r="BV43" s="596" t="s">
        <v>336</v>
      </c>
      <c r="BW43" s="593">
        <v>12839</v>
      </c>
    </row>
    <row r="44" spans="1:75" ht="12.75" customHeight="1">
      <c r="A44" s="719">
        <v>443</v>
      </c>
      <c r="B44" s="745" t="s">
        <v>57</v>
      </c>
      <c r="C44" s="708">
        <v>3566</v>
      </c>
      <c r="D44" s="742">
        <v>3631</v>
      </c>
      <c r="E44" s="742">
        <v>3661</v>
      </c>
      <c r="F44" s="742">
        <v>3707</v>
      </c>
      <c r="G44" s="742">
        <v>3750</v>
      </c>
      <c r="H44" s="708">
        <v>3796</v>
      </c>
      <c r="I44" s="742">
        <v>3866</v>
      </c>
      <c r="J44" s="742">
        <v>3984</v>
      </c>
      <c r="K44" s="742">
        <v>4069</v>
      </c>
      <c r="L44" s="742">
        <v>4108</v>
      </c>
      <c r="M44" s="708">
        <v>4186</v>
      </c>
      <c r="N44" s="742">
        <v>4276</v>
      </c>
      <c r="O44" s="742">
        <v>4307</v>
      </c>
      <c r="P44" s="742">
        <v>4381</v>
      </c>
      <c r="Q44" s="742">
        <v>4435</v>
      </c>
      <c r="R44" s="708">
        <v>4498</v>
      </c>
      <c r="S44" s="742">
        <v>4535</v>
      </c>
      <c r="T44" s="742">
        <v>4590</v>
      </c>
      <c r="U44" s="742">
        <v>4621</v>
      </c>
      <c r="V44" s="742">
        <v>4720</v>
      </c>
      <c r="W44" s="708">
        <v>4775</v>
      </c>
      <c r="X44" s="742">
        <v>4777</v>
      </c>
      <c r="Y44" s="742">
        <v>4908</v>
      </c>
      <c r="Z44" s="742">
        <v>4967</v>
      </c>
      <c r="AA44" s="742">
        <v>4952</v>
      </c>
      <c r="AB44" s="708">
        <v>4997</v>
      </c>
      <c r="AC44" s="708">
        <v>5092</v>
      </c>
      <c r="AD44" s="708">
        <v>5212</v>
      </c>
      <c r="AE44" s="708">
        <v>5250</v>
      </c>
      <c r="AF44" s="708">
        <v>5262</v>
      </c>
      <c r="AG44" s="708">
        <v>5328</v>
      </c>
      <c r="AH44" s="708">
        <v>5394</v>
      </c>
      <c r="AI44" s="708">
        <v>5483</v>
      </c>
      <c r="AJ44" s="708">
        <v>5566</v>
      </c>
      <c r="AK44" s="708">
        <v>5623</v>
      </c>
      <c r="AL44" s="723">
        <v>5697</v>
      </c>
      <c r="AM44" s="708">
        <v>5863</v>
      </c>
      <c r="AN44" s="708">
        <v>6037</v>
      </c>
      <c r="AO44" s="708">
        <v>6116</v>
      </c>
      <c r="AP44" s="708">
        <v>6226</v>
      </c>
      <c r="AQ44" s="723">
        <v>6374</v>
      </c>
      <c r="AR44" s="708">
        <v>6358</v>
      </c>
      <c r="AS44" s="708">
        <v>6495</v>
      </c>
      <c r="AT44" s="723">
        <v>6583</v>
      </c>
      <c r="AU44" s="708">
        <v>6583</v>
      </c>
      <c r="AV44" s="724">
        <v>6580</v>
      </c>
      <c r="AW44" s="725">
        <v>6738</v>
      </c>
      <c r="AX44" s="725">
        <v>6741</v>
      </c>
      <c r="AY44" s="725">
        <v>6789</v>
      </c>
      <c r="AZ44" s="725">
        <v>6853</v>
      </c>
      <c r="BA44" s="725">
        <v>6906</v>
      </c>
      <c r="BB44" s="708">
        <v>7099</v>
      </c>
      <c r="BC44" s="708">
        <v>7279</v>
      </c>
      <c r="BD44" s="726">
        <v>7445</v>
      </c>
      <c r="BE44" s="726">
        <v>7617</v>
      </c>
      <c r="BF44" s="754">
        <v>7795</v>
      </c>
      <c r="BG44" s="726">
        <v>7772</v>
      </c>
      <c r="BH44" s="726">
        <v>7848</v>
      </c>
      <c r="BI44" s="726">
        <v>8071</v>
      </c>
      <c r="BJ44" s="726">
        <f>BW55</f>
        <v>8056</v>
      </c>
      <c r="BK44" s="711">
        <f t="shared" si="6"/>
        <v>326</v>
      </c>
      <c r="BL44" s="729">
        <f t="shared" si="7"/>
        <v>889</v>
      </c>
      <c r="BM44" s="710">
        <f t="shared" si="8"/>
        <v>180</v>
      </c>
      <c r="BN44" s="711">
        <f t="shared" si="8"/>
        <v>166</v>
      </c>
      <c r="BO44" s="711">
        <f t="shared" si="8"/>
        <v>172</v>
      </c>
      <c r="BP44" s="711">
        <f t="shared" si="8"/>
        <v>178</v>
      </c>
      <c r="BQ44" s="712">
        <f t="shared" si="8"/>
        <v>-23</v>
      </c>
      <c r="BR44" s="711">
        <f t="shared" si="8"/>
        <v>76</v>
      </c>
      <c r="BS44" s="711">
        <f t="shared" si="2"/>
        <v>208</v>
      </c>
      <c r="BT44" s="713">
        <f t="shared" si="5"/>
        <v>-15</v>
      </c>
      <c r="BV44" s="596" t="s">
        <v>337</v>
      </c>
      <c r="BW44" s="593">
        <v>17465</v>
      </c>
    </row>
    <row r="45" spans="1:75" ht="12.75" customHeight="1">
      <c r="A45" s="719">
        <v>446</v>
      </c>
      <c r="B45" s="745" t="s">
        <v>1109</v>
      </c>
      <c r="C45" s="708">
        <v>3257</v>
      </c>
      <c r="D45" s="742">
        <v>3279</v>
      </c>
      <c r="E45" s="742">
        <v>3267</v>
      </c>
      <c r="F45" s="742">
        <v>3290</v>
      </c>
      <c r="G45" s="742">
        <v>3299</v>
      </c>
      <c r="H45" s="708">
        <v>3310</v>
      </c>
      <c r="I45" s="742">
        <v>3334</v>
      </c>
      <c r="J45" s="742">
        <v>3354</v>
      </c>
      <c r="K45" s="742">
        <v>3379</v>
      </c>
      <c r="L45" s="742">
        <v>3389</v>
      </c>
      <c r="M45" s="708">
        <v>3409</v>
      </c>
      <c r="N45" s="742">
        <v>3402</v>
      </c>
      <c r="O45" s="742">
        <v>3428</v>
      </c>
      <c r="P45" s="742">
        <v>3443</v>
      </c>
      <c r="Q45" s="742">
        <v>3453</v>
      </c>
      <c r="R45" s="708">
        <v>3464</v>
      </c>
      <c r="S45" s="742">
        <v>3464</v>
      </c>
      <c r="T45" s="742">
        <v>3475</v>
      </c>
      <c r="U45" s="742">
        <v>3480</v>
      </c>
      <c r="V45" s="742">
        <v>3497</v>
      </c>
      <c r="W45" s="708">
        <v>3506</v>
      </c>
      <c r="X45" s="742">
        <v>3595</v>
      </c>
      <c r="Y45" s="742">
        <v>3693</v>
      </c>
      <c r="Z45" s="742">
        <v>3817</v>
      </c>
      <c r="AA45" s="742">
        <v>3930</v>
      </c>
      <c r="AB45" s="708">
        <v>4036</v>
      </c>
      <c r="AC45" s="708">
        <v>3949</v>
      </c>
      <c r="AD45" s="708">
        <v>3866</v>
      </c>
      <c r="AE45" s="708">
        <v>3804</v>
      </c>
      <c r="AF45" s="708">
        <v>3748</v>
      </c>
      <c r="AG45" s="708">
        <v>3676</v>
      </c>
      <c r="AH45" s="708">
        <v>3696</v>
      </c>
      <c r="AI45" s="708">
        <v>3747</v>
      </c>
      <c r="AJ45" s="708">
        <v>3766</v>
      </c>
      <c r="AK45" s="708">
        <v>3813</v>
      </c>
      <c r="AL45" s="708">
        <v>3847</v>
      </c>
      <c r="AM45" s="708">
        <v>3872</v>
      </c>
      <c r="AN45" s="708">
        <v>3852</v>
      </c>
      <c r="AO45" s="708">
        <v>3865</v>
      </c>
      <c r="AP45" s="708">
        <v>3834</v>
      </c>
      <c r="AQ45" s="723">
        <v>3985</v>
      </c>
      <c r="AR45" s="708">
        <v>3830</v>
      </c>
      <c r="AS45" s="708">
        <v>3823</v>
      </c>
      <c r="AT45" s="723">
        <v>3816</v>
      </c>
      <c r="AU45" s="708">
        <v>3816</v>
      </c>
      <c r="AV45" s="724">
        <v>3845</v>
      </c>
      <c r="AW45" s="725">
        <v>3814</v>
      </c>
      <c r="AX45" s="725">
        <v>3781</v>
      </c>
      <c r="AY45" s="725">
        <v>3807</v>
      </c>
      <c r="AZ45" s="725">
        <v>3801</v>
      </c>
      <c r="BA45" s="725">
        <v>3798</v>
      </c>
      <c r="BB45" s="708">
        <v>3832</v>
      </c>
      <c r="BC45" s="708">
        <v>3809</v>
      </c>
      <c r="BD45" s="726">
        <v>3781</v>
      </c>
      <c r="BE45" s="726">
        <v>3783</v>
      </c>
      <c r="BF45" s="754">
        <v>3779</v>
      </c>
      <c r="BG45" s="726">
        <v>3801</v>
      </c>
      <c r="BH45" s="726">
        <v>3795</v>
      </c>
      <c r="BI45" s="726">
        <v>3793</v>
      </c>
      <c r="BJ45" s="726">
        <f>BW56</f>
        <v>3805</v>
      </c>
      <c r="BK45" s="711">
        <f t="shared" si="6"/>
        <v>-47</v>
      </c>
      <c r="BL45" s="729">
        <f t="shared" si="7"/>
        <v>-19</v>
      </c>
      <c r="BM45" s="710">
        <f t="shared" si="8"/>
        <v>-23</v>
      </c>
      <c r="BN45" s="711">
        <f t="shared" si="8"/>
        <v>-28</v>
      </c>
      <c r="BO45" s="711">
        <f t="shared" si="8"/>
        <v>2</v>
      </c>
      <c r="BP45" s="711">
        <f t="shared" si="8"/>
        <v>-4</v>
      </c>
      <c r="BQ45" s="712">
        <f t="shared" si="8"/>
        <v>22</v>
      </c>
      <c r="BR45" s="711">
        <f t="shared" si="8"/>
        <v>-6</v>
      </c>
      <c r="BS45" s="711">
        <f t="shared" si="2"/>
        <v>10</v>
      </c>
      <c r="BT45" s="713">
        <f t="shared" si="5"/>
        <v>12</v>
      </c>
      <c r="BV45" s="599" t="s">
        <v>338</v>
      </c>
      <c r="BW45" s="593">
        <v>28228</v>
      </c>
    </row>
    <row r="46" spans="1:75" s="746" customFormat="1" ht="20.25" customHeight="1">
      <c r="B46" s="748" t="s">
        <v>22</v>
      </c>
      <c r="C46" s="708">
        <f>SUM(C47:C53)</f>
        <v>60691</v>
      </c>
      <c r="D46" s="708">
        <f t="shared" ref="D46:BO46" si="14">SUM(D47:D53)</f>
        <v>61875</v>
      </c>
      <c r="E46" s="708">
        <f t="shared" si="14"/>
        <v>62663</v>
      </c>
      <c r="F46" s="708">
        <f t="shared" si="14"/>
        <v>63707</v>
      </c>
      <c r="G46" s="708">
        <f t="shared" si="14"/>
        <v>64580</v>
      </c>
      <c r="H46" s="708">
        <f t="shared" si="14"/>
        <v>65555</v>
      </c>
      <c r="I46" s="708">
        <f t="shared" si="14"/>
        <v>67818</v>
      </c>
      <c r="J46" s="708">
        <f t="shared" si="14"/>
        <v>69027</v>
      </c>
      <c r="K46" s="708">
        <f t="shared" si="14"/>
        <v>70310</v>
      </c>
      <c r="L46" s="708">
        <f t="shared" si="14"/>
        <v>71248</v>
      </c>
      <c r="M46" s="708">
        <f t="shared" si="14"/>
        <v>72672</v>
      </c>
      <c r="N46" s="708">
        <f t="shared" si="14"/>
        <v>74270</v>
      </c>
      <c r="O46" s="708">
        <f t="shared" si="14"/>
        <v>75525</v>
      </c>
      <c r="P46" s="708">
        <f t="shared" si="14"/>
        <v>75451</v>
      </c>
      <c r="Q46" s="708">
        <f t="shared" si="14"/>
        <v>76664</v>
      </c>
      <c r="R46" s="708">
        <f t="shared" si="14"/>
        <v>77662</v>
      </c>
      <c r="S46" s="708">
        <f t="shared" si="14"/>
        <v>78266</v>
      </c>
      <c r="T46" s="708">
        <f t="shared" si="14"/>
        <v>78830</v>
      </c>
      <c r="U46" s="708">
        <f t="shared" si="14"/>
        <v>79431</v>
      </c>
      <c r="V46" s="708">
        <f t="shared" si="14"/>
        <v>80153</v>
      </c>
      <c r="W46" s="708">
        <f t="shared" si="14"/>
        <v>80775</v>
      </c>
      <c r="X46" s="708">
        <f t="shared" si="14"/>
        <v>81059</v>
      </c>
      <c r="Y46" s="708">
        <f t="shared" si="14"/>
        <v>81276</v>
      </c>
      <c r="Z46" s="708">
        <f t="shared" si="14"/>
        <v>80825</v>
      </c>
      <c r="AA46" s="708">
        <f t="shared" si="14"/>
        <v>81391</v>
      </c>
      <c r="AB46" s="708">
        <f t="shared" si="14"/>
        <v>81545</v>
      </c>
      <c r="AC46" s="708">
        <f t="shared" si="14"/>
        <v>82258</v>
      </c>
      <c r="AD46" s="708">
        <f t="shared" si="14"/>
        <v>83127</v>
      </c>
      <c r="AE46" s="708">
        <f t="shared" si="14"/>
        <v>84093</v>
      </c>
      <c r="AF46" s="708">
        <f t="shared" si="14"/>
        <v>84885</v>
      </c>
      <c r="AG46" s="708">
        <f t="shared" si="14"/>
        <v>85721</v>
      </c>
      <c r="AH46" s="708">
        <f t="shared" si="14"/>
        <v>86459</v>
      </c>
      <c r="AI46" s="708">
        <f t="shared" si="14"/>
        <v>87298</v>
      </c>
      <c r="AJ46" s="708">
        <f t="shared" si="14"/>
        <v>88082</v>
      </c>
      <c r="AK46" s="708">
        <f t="shared" si="14"/>
        <v>88934</v>
      </c>
      <c r="AL46" s="708">
        <f t="shared" si="14"/>
        <v>89736</v>
      </c>
      <c r="AM46" s="708">
        <f t="shared" si="14"/>
        <v>90182</v>
      </c>
      <c r="AN46" s="708">
        <f t="shared" si="14"/>
        <v>90647</v>
      </c>
      <c r="AO46" s="708">
        <f t="shared" si="14"/>
        <v>91064</v>
      </c>
      <c r="AP46" s="708">
        <f t="shared" si="14"/>
        <v>91550</v>
      </c>
      <c r="AQ46" s="708">
        <f t="shared" si="14"/>
        <v>93219</v>
      </c>
      <c r="AR46" s="708">
        <f t="shared" si="14"/>
        <v>91770</v>
      </c>
      <c r="AS46" s="708">
        <f t="shared" si="14"/>
        <v>93193</v>
      </c>
      <c r="AT46" s="708">
        <f t="shared" si="14"/>
        <v>93691</v>
      </c>
      <c r="AU46" s="708">
        <f t="shared" si="14"/>
        <v>94204</v>
      </c>
      <c r="AV46" s="708">
        <f t="shared" si="14"/>
        <v>95783</v>
      </c>
      <c r="AW46" s="708">
        <f t="shared" si="14"/>
        <v>94867</v>
      </c>
      <c r="AX46" s="708">
        <f t="shared" si="14"/>
        <v>94745</v>
      </c>
      <c r="AY46" s="708">
        <f t="shared" si="14"/>
        <v>94792</v>
      </c>
      <c r="AZ46" s="708">
        <f t="shared" si="14"/>
        <v>94804</v>
      </c>
      <c r="BA46" s="708">
        <f t="shared" si="14"/>
        <v>94817</v>
      </c>
      <c r="BB46" s="708">
        <f t="shared" si="14"/>
        <v>94991</v>
      </c>
      <c r="BC46" s="708">
        <f t="shared" si="14"/>
        <v>95216</v>
      </c>
      <c r="BD46" s="708">
        <f t="shared" si="14"/>
        <v>95114</v>
      </c>
      <c r="BE46" s="708">
        <f t="shared" si="14"/>
        <v>95424</v>
      </c>
      <c r="BF46" s="708">
        <f t="shared" si="14"/>
        <v>95577</v>
      </c>
      <c r="BG46" s="708">
        <f t="shared" si="14"/>
        <v>95624</v>
      </c>
      <c r="BH46" s="708">
        <f t="shared" si="14"/>
        <v>95965</v>
      </c>
      <c r="BI46" s="708">
        <f t="shared" si="14"/>
        <v>96084</v>
      </c>
      <c r="BJ46" s="708">
        <f t="shared" si="14"/>
        <v>96188</v>
      </c>
      <c r="BK46" s="717">
        <f t="shared" si="14"/>
        <v>-966</v>
      </c>
      <c r="BL46" s="709">
        <f t="shared" si="14"/>
        <v>760</v>
      </c>
      <c r="BM46" s="717">
        <f t="shared" si="14"/>
        <v>225</v>
      </c>
      <c r="BN46" s="717">
        <f t="shared" si="14"/>
        <v>-102</v>
      </c>
      <c r="BO46" s="717">
        <f t="shared" si="14"/>
        <v>310</v>
      </c>
      <c r="BP46" s="717">
        <f>SUM(BP47:BP53)</f>
        <v>153</v>
      </c>
      <c r="BQ46" s="718">
        <f>SUM(BQ47:BQ53)</f>
        <v>47</v>
      </c>
      <c r="BR46" s="711">
        <f t="shared" si="8"/>
        <v>341</v>
      </c>
      <c r="BS46" s="711">
        <f t="shared" si="2"/>
        <v>223</v>
      </c>
      <c r="BT46" s="713">
        <f t="shared" si="5"/>
        <v>104</v>
      </c>
      <c r="BV46" s="600" t="s">
        <v>1036</v>
      </c>
      <c r="BW46" s="590" t="s">
        <v>326</v>
      </c>
    </row>
    <row r="47" spans="1:75" ht="12.75" customHeight="1">
      <c r="A47" s="719">
        <v>208</v>
      </c>
      <c r="B47" s="745" t="s">
        <v>59</v>
      </c>
      <c r="C47" s="708">
        <v>9438</v>
      </c>
      <c r="D47" s="742">
        <v>9413</v>
      </c>
      <c r="E47" s="742">
        <v>9770</v>
      </c>
      <c r="F47" s="742">
        <v>10090</v>
      </c>
      <c r="G47" s="742">
        <v>10282</v>
      </c>
      <c r="H47" s="708">
        <v>10493</v>
      </c>
      <c r="I47" s="742">
        <v>10922</v>
      </c>
      <c r="J47" s="742">
        <v>11073</v>
      </c>
      <c r="K47" s="742">
        <v>11182</v>
      </c>
      <c r="L47" s="742">
        <v>11355</v>
      </c>
      <c r="M47" s="708">
        <v>11571</v>
      </c>
      <c r="N47" s="742">
        <v>12176</v>
      </c>
      <c r="O47" s="742">
        <v>12601</v>
      </c>
      <c r="P47" s="742">
        <v>11724</v>
      </c>
      <c r="Q47" s="742">
        <v>12259</v>
      </c>
      <c r="R47" s="708">
        <v>12430</v>
      </c>
      <c r="S47" s="742">
        <v>12330</v>
      </c>
      <c r="T47" s="742">
        <v>12208</v>
      </c>
      <c r="U47" s="742">
        <v>12068</v>
      </c>
      <c r="V47" s="742">
        <v>12016</v>
      </c>
      <c r="W47" s="708">
        <v>11912</v>
      </c>
      <c r="X47" s="742">
        <v>11960</v>
      </c>
      <c r="Y47" s="742">
        <v>11886</v>
      </c>
      <c r="Z47" s="742">
        <v>11335</v>
      </c>
      <c r="AA47" s="742">
        <v>11547</v>
      </c>
      <c r="AB47" s="708">
        <v>11456</v>
      </c>
      <c r="AC47" s="708">
        <v>11563</v>
      </c>
      <c r="AD47" s="708">
        <v>11697</v>
      </c>
      <c r="AE47" s="708">
        <v>11779</v>
      </c>
      <c r="AF47" s="708">
        <v>11865</v>
      </c>
      <c r="AG47" s="708">
        <v>11967</v>
      </c>
      <c r="AH47" s="708">
        <v>11967</v>
      </c>
      <c r="AI47" s="708">
        <v>12008</v>
      </c>
      <c r="AJ47" s="708">
        <v>11960</v>
      </c>
      <c r="AK47" s="708">
        <v>11965</v>
      </c>
      <c r="AL47" s="723">
        <v>11964</v>
      </c>
      <c r="AM47" s="708">
        <v>12004</v>
      </c>
      <c r="AN47" s="708">
        <v>11917</v>
      </c>
      <c r="AO47" s="708">
        <v>11859</v>
      </c>
      <c r="AP47" s="708">
        <v>11871</v>
      </c>
      <c r="AQ47" s="723">
        <v>12149</v>
      </c>
      <c r="AR47" s="708">
        <v>11822</v>
      </c>
      <c r="AS47" s="708">
        <v>12013</v>
      </c>
      <c r="AT47" s="723">
        <v>12011</v>
      </c>
      <c r="AU47" s="708">
        <v>12082</v>
      </c>
      <c r="AV47" s="724">
        <v>12217</v>
      </c>
      <c r="AW47" s="725">
        <v>12062</v>
      </c>
      <c r="AX47" s="725">
        <v>12108</v>
      </c>
      <c r="AY47" s="725">
        <v>12124</v>
      </c>
      <c r="AZ47" s="725">
        <v>12151</v>
      </c>
      <c r="BA47" s="725">
        <v>12153</v>
      </c>
      <c r="BB47" s="708">
        <v>12127</v>
      </c>
      <c r="BC47" s="708">
        <v>12102</v>
      </c>
      <c r="BD47" s="726">
        <v>12017</v>
      </c>
      <c r="BE47" s="726">
        <v>11875</v>
      </c>
      <c r="BF47" s="754">
        <v>11806</v>
      </c>
      <c r="BG47" s="726">
        <v>11728</v>
      </c>
      <c r="BH47" s="726">
        <v>11652</v>
      </c>
      <c r="BI47" s="726">
        <v>11580</v>
      </c>
      <c r="BJ47" s="726">
        <f>BW25</f>
        <v>11585</v>
      </c>
      <c r="BK47" s="711">
        <f t="shared" si="6"/>
        <v>-64</v>
      </c>
      <c r="BL47" s="729">
        <f t="shared" si="7"/>
        <v>-347</v>
      </c>
      <c r="BM47" s="710">
        <f t="shared" si="8"/>
        <v>-25</v>
      </c>
      <c r="BN47" s="711">
        <f t="shared" si="8"/>
        <v>-85</v>
      </c>
      <c r="BO47" s="711">
        <f t="shared" si="8"/>
        <v>-142</v>
      </c>
      <c r="BP47" s="711">
        <f t="shared" si="8"/>
        <v>-69</v>
      </c>
      <c r="BQ47" s="712">
        <f t="shared" si="8"/>
        <v>-78</v>
      </c>
      <c r="BR47" s="711">
        <f t="shared" si="8"/>
        <v>-76</v>
      </c>
      <c r="BS47" s="711">
        <f t="shared" si="2"/>
        <v>-67</v>
      </c>
      <c r="BT47" s="713">
        <f t="shared" si="5"/>
        <v>5</v>
      </c>
      <c r="BV47" s="596" t="s">
        <v>43</v>
      </c>
      <c r="BW47" s="593">
        <v>10980</v>
      </c>
    </row>
    <row r="48" spans="1:75" ht="12.75" customHeight="1">
      <c r="A48" s="719">
        <v>212</v>
      </c>
      <c r="B48" s="745" t="s">
        <v>60</v>
      </c>
      <c r="C48" s="708">
        <v>10086</v>
      </c>
      <c r="D48" s="742">
        <v>10906</v>
      </c>
      <c r="E48" s="742">
        <v>10851</v>
      </c>
      <c r="F48" s="742">
        <v>10995</v>
      </c>
      <c r="G48" s="742">
        <v>11007</v>
      </c>
      <c r="H48" s="708">
        <v>11238</v>
      </c>
      <c r="I48" s="742">
        <v>12472</v>
      </c>
      <c r="J48" s="742">
        <v>12747</v>
      </c>
      <c r="K48" s="742">
        <v>12595</v>
      </c>
      <c r="L48" s="742">
        <v>12490</v>
      </c>
      <c r="M48" s="708">
        <v>12804</v>
      </c>
      <c r="N48" s="742">
        <v>13024</v>
      </c>
      <c r="O48" s="742">
        <v>13223</v>
      </c>
      <c r="P48" s="742">
        <v>13448</v>
      </c>
      <c r="Q48" s="742">
        <v>13738</v>
      </c>
      <c r="R48" s="708">
        <v>13972</v>
      </c>
      <c r="S48" s="742">
        <v>14231</v>
      </c>
      <c r="T48" s="742">
        <v>14359</v>
      </c>
      <c r="U48" s="742">
        <v>14559</v>
      </c>
      <c r="V48" s="742">
        <v>14858</v>
      </c>
      <c r="W48" s="708">
        <v>15079</v>
      </c>
      <c r="X48" s="742">
        <v>15113</v>
      </c>
      <c r="Y48" s="742">
        <v>15163</v>
      </c>
      <c r="Z48" s="742">
        <v>15031</v>
      </c>
      <c r="AA48" s="742">
        <v>14977</v>
      </c>
      <c r="AB48" s="708">
        <v>14951</v>
      </c>
      <c r="AC48" s="708">
        <v>15092</v>
      </c>
      <c r="AD48" s="708">
        <v>15333</v>
      </c>
      <c r="AE48" s="708">
        <v>15562</v>
      </c>
      <c r="AF48" s="708">
        <v>15694</v>
      </c>
      <c r="AG48" s="708">
        <v>15880</v>
      </c>
      <c r="AH48" s="708">
        <v>16138</v>
      </c>
      <c r="AI48" s="708">
        <v>16516</v>
      </c>
      <c r="AJ48" s="708">
        <v>16890</v>
      </c>
      <c r="AK48" s="708">
        <v>17198</v>
      </c>
      <c r="AL48" s="723">
        <v>17527</v>
      </c>
      <c r="AM48" s="708">
        <v>17704</v>
      </c>
      <c r="AN48" s="708">
        <v>17864</v>
      </c>
      <c r="AO48" s="708">
        <v>17995</v>
      </c>
      <c r="AP48" s="708">
        <v>18125</v>
      </c>
      <c r="AQ48" s="723">
        <v>18350</v>
      </c>
      <c r="AR48" s="708">
        <v>18237</v>
      </c>
      <c r="AS48" s="708">
        <v>18484</v>
      </c>
      <c r="AT48" s="723">
        <v>18588</v>
      </c>
      <c r="AU48" s="708">
        <v>18716</v>
      </c>
      <c r="AV48" s="724">
        <v>18954</v>
      </c>
      <c r="AW48" s="725">
        <v>18826</v>
      </c>
      <c r="AX48" s="725">
        <v>18717</v>
      </c>
      <c r="AY48" s="725">
        <v>18702</v>
      </c>
      <c r="AZ48" s="725">
        <v>18748</v>
      </c>
      <c r="BA48" s="725">
        <v>18729</v>
      </c>
      <c r="BB48" s="708">
        <v>18800</v>
      </c>
      <c r="BC48" s="708">
        <v>18781</v>
      </c>
      <c r="BD48" s="726">
        <v>18732</v>
      </c>
      <c r="BE48" s="726">
        <v>18874</v>
      </c>
      <c r="BF48" s="754">
        <v>18911</v>
      </c>
      <c r="BG48" s="726">
        <v>18886</v>
      </c>
      <c r="BH48" s="726">
        <v>18911</v>
      </c>
      <c r="BI48" s="726">
        <v>18975</v>
      </c>
      <c r="BJ48" s="726">
        <f>BW28</f>
        <v>19014</v>
      </c>
      <c r="BK48" s="711">
        <f t="shared" si="6"/>
        <v>-225</v>
      </c>
      <c r="BL48" s="729">
        <f t="shared" si="7"/>
        <v>182</v>
      </c>
      <c r="BM48" s="710">
        <f t="shared" si="8"/>
        <v>-19</v>
      </c>
      <c r="BN48" s="711">
        <f t="shared" si="8"/>
        <v>-49</v>
      </c>
      <c r="BO48" s="711">
        <f t="shared" si="8"/>
        <v>142</v>
      </c>
      <c r="BP48" s="711">
        <f t="shared" si="8"/>
        <v>37</v>
      </c>
      <c r="BQ48" s="712">
        <f t="shared" si="8"/>
        <v>-25</v>
      </c>
      <c r="BR48" s="711">
        <f t="shared" si="8"/>
        <v>25</v>
      </c>
      <c r="BS48" s="711">
        <f t="shared" si="2"/>
        <v>103</v>
      </c>
      <c r="BT48" s="713">
        <f t="shared" si="5"/>
        <v>39</v>
      </c>
      <c r="BV48" s="600" t="s">
        <v>1037</v>
      </c>
      <c r="BW48" s="590" t="s">
        <v>326</v>
      </c>
    </row>
    <row r="49" spans="1:75" ht="12.75" customHeight="1">
      <c r="A49" s="719">
        <v>227</v>
      </c>
      <c r="B49" s="745" t="s">
        <v>125</v>
      </c>
      <c r="C49" s="708">
        <v>11454</v>
      </c>
      <c r="D49" s="742">
        <v>11562</v>
      </c>
      <c r="E49" s="742">
        <v>11469</v>
      </c>
      <c r="F49" s="742">
        <v>11484</v>
      </c>
      <c r="G49" s="742">
        <v>11521</v>
      </c>
      <c r="H49" s="708">
        <v>11538</v>
      </c>
      <c r="I49" s="742">
        <v>11586</v>
      </c>
      <c r="J49" s="742">
        <v>11634</v>
      </c>
      <c r="K49" s="742">
        <v>11749</v>
      </c>
      <c r="L49" s="742">
        <v>11845</v>
      </c>
      <c r="M49" s="708">
        <v>11922</v>
      </c>
      <c r="N49" s="742">
        <v>12018</v>
      </c>
      <c r="O49" s="742">
        <v>12028</v>
      </c>
      <c r="P49" s="742">
        <v>12061</v>
      </c>
      <c r="Q49" s="742">
        <v>12118</v>
      </c>
      <c r="R49" s="708">
        <v>12168</v>
      </c>
      <c r="S49" s="742">
        <v>12158</v>
      </c>
      <c r="T49" s="742">
        <v>12193</v>
      </c>
      <c r="U49" s="742">
        <v>12222</v>
      </c>
      <c r="V49" s="742">
        <v>12216</v>
      </c>
      <c r="W49" s="708">
        <v>12228</v>
      </c>
      <c r="X49" s="742">
        <v>12195</v>
      </c>
      <c r="Y49" s="742">
        <v>12227</v>
      </c>
      <c r="Z49" s="742">
        <v>12261</v>
      </c>
      <c r="AA49" s="742">
        <v>12377</v>
      </c>
      <c r="AB49" s="708">
        <v>12415</v>
      </c>
      <c r="AC49" s="708">
        <v>12466</v>
      </c>
      <c r="AD49" s="708">
        <v>12518</v>
      </c>
      <c r="AE49" s="708">
        <v>12591</v>
      </c>
      <c r="AF49" s="708">
        <v>12710</v>
      </c>
      <c r="AG49" s="708">
        <v>12784</v>
      </c>
      <c r="AH49" s="708">
        <v>12818</v>
      </c>
      <c r="AI49" s="708">
        <v>12828</v>
      </c>
      <c r="AJ49" s="708">
        <v>12861</v>
      </c>
      <c r="AK49" s="708">
        <v>12948</v>
      </c>
      <c r="AL49" s="708">
        <v>12989</v>
      </c>
      <c r="AM49" s="708">
        <v>13008</v>
      </c>
      <c r="AN49" s="708">
        <v>12988</v>
      </c>
      <c r="AO49" s="708">
        <v>13063</v>
      </c>
      <c r="AP49" s="708">
        <v>13053</v>
      </c>
      <c r="AQ49" s="708">
        <v>13154</v>
      </c>
      <c r="AR49" s="708">
        <v>13014</v>
      </c>
      <c r="AS49" s="708">
        <v>13164</v>
      </c>
      <c r="AT49" s="708">
        <v>13117</v>
      </c>
      <c r="AU49" s="708">
        <v>13153</v>
      </c>
      <c r="AV49" s="724">
        <v>13470</v>
      </c>
      <c r="AW49" s="725">
        <v>13126</v>
      </c>
      <c r="AX49" s="725">
        <v>13037</v>
      </c>
      <c r="AY49" s="725">
        <v>12927</v>
      </c>
      <c r="AZ49" s="725">
        <v>12813</v>
      </c>
      <c r="BA49" s="725">
        <v>12723</v>
      </c>
      <c r="BB49" s="708">
        <v>12710</v>
      </c>
      <c r="BC49" s="708">
        <v>12797</v>
      </c>
      <c r="BD49" s="726">
        <v>12793</v>
      </c>
      <c r="BE49" s="726">
        <v>12850</v>
      </c>
      <c r="BF49" s="754">
        <v>12882</v>
      </c>
      <c r="BG49" s="726">
        <v>12864</v>
      </c>
      <c r="BH49" s="726">
        <v>12875</v>
      </c>
      <c r="BI49" s="726">
        <v>12814</v>
      </c>
      <c r="BJ49" s="726">
        <f>BW43</f>
        <v>12839</v>
      </c>
      <c r="BK49" s="711">
        <f t="shared" si="6"/>
        <v>-747</v>
      </c>
      <c r="BL49" s="729">
        <f t="shared" si="7"/>
        <v>159</v>
      </c>
      <c r="BM49" s="710">
        <f t="shared" si="8"/>
        <v>87</v>
      </c>
      <c r="BN49" s="711">
        <f t="shared" si="8"/>
        <v>-4</v>
      </c>
      <c r="BO49" s="711">
        <f t="shared" si="8"/>
        <v>57</v>
      </c>
      <c r="BP49" s="711">
        <f t="shared" si="8"/>
        <v>32</v>
      </c>
      <c r="BQ49" s="712">
        <f t="shared" si="8"/>
        <v>-18</v>
      </c>
      <c r="BR49" s="711">
        <f t="shared" si="8"/>
        <v>11</v>
      </c>
      <c r="BS49" s="711">
        <f t="shared" si="2"/>
        <v>-36</v>
      </c>
      <c r="BT49" s="713">
        <f t="shared" si="5"/>
        <v>25</v>
      </c>
      <c r="BV49" s="596" t="s">
        <v>339</v>
      </c>
      <c r="BW49" s="593">
        <v>6541</v>
      </c>
    </row>
    <row r="50" spans="1:75" ht="12.75" customHeight="1">
      <c r="A50" s="719">
        <v>229</v>
      </c>
      <c r="B50" s="745" t="s">
        <v>1110</v>
      </c>
      <c r="C50" s="708">
        <v>15711</v>
      </c>
      <c r="D50" s="742">
        <v>15831</v>
      </c>
      <c r="E50" s="742">
        <v>16226</v>
      </c>
      <c r="F50" s="742">
        <v>16495</v>
      </c>
      <c r="G50" s="742">
        <v>16864</v>
      </c>
      <c r="H50" s="708">
        <v>17153</v>
      </c>
      <c r="I50" s="742">
        <v>17519</v>
      </c>
      <c r="J50" s="742">
        <v>18059</v>
      </c>
      <c r="K50" s="742">
        <v>18512</v>
      </c>
      <c r="L50" s="742">
        <v>18840</v>
      </c>
      <c r="M50" s="708">
        <v>19261</v>
      </c>
      <c r="N50" s="742">
        <v>19539</v>
      </c>
      <c r="O50" s="742">
        <v>19877</v>
      </c>
      <c r="P50" s="742">
        <v>20042</v>
      </c>
      <c r="Q50" s="742">
        <v>20224</v>
      </c>
      <c r="R50" s="708">
        <v>20465</v>
      </c>
      <c r="S50" s="742">
        <v>20624</v>
      </c>
      <c r="T50" s="742">
        <v>20817</v>
      </c>
      <c r="U50" s="742">
        <v>21006</v>
      </c>
      <c r="V50" s="742">
        <v>21187</v>
      </c>
      <c r="W50" s="708">
        <v>21367</v>
      </c>
      <c r="X50" s="742">
        <v>21527</v>
      </c>
      <c r="Y50" s="742">
        <v>21676</v>
      </c>
      <c r="Z50" s="742">
        <v>21805</v>
      </c>
      <c r="AA50" s="742">
        <v>21959</v>
      </c>
      <c r="AB50" s="708">
        <v>22107</v>
      </c>
      <c r="AC50" s="708">
        <v>22321</v>
      </c>
      <c r="AD50" s="708">
        <v>22561</v>
      </c>
      <c r="AE50" s="708">
        <v>22808</v>
      </c>
      <c r="AF50" s="708">
        <v>23025</v>
      </c>
      <c r="AG50" s="708">
        <v>23255</v>
      </c>
      <c r="AH50" s="708">
        <v>23552</v>
      </c>
      <c r="AI50" s="708">
        <v>23748</v>
      </c>
      <c r="AJ50" s="708">
        <v>24031</v>
      </c>
      <c r="AK50" s="708">
        <v>24321</v>
      </c>
      <c r="AL50" s="708">
        <v>24588</v>
      </c>
      <c r="AM50" s="708">
        <v>24727</v>
      </c>
      <c r="AN50" s="708">
        <v>24912</v>
      </c>
      <c r="AO50" s="708">
        <v>25082</v>
      </c>
      <c r="AP50" s="708">
        <v>25365</v>
      </c>
      <c r="AQ50" s="708">
        <v>25795</v>
      </c>
      <c r="AR50" s="708">
        <v>25545</v>
      </c>
      <c r="AS50" s="708">
        <v>26054</v>
      </c>
      <c r="AT50" s="708">
        <v>26381</v>
      </c>
      <c r="AU50" s="708">
        <v>26554</v>
      </c>
      <c r="AV50" s="724">
        <v>26952</v>
      </c>
      <c r="AW50" s="725">
        <v>26909</v>
      </c>
      <c r="AX50" s="725">
        <v>26924</v>
      </c>
      <c r="AY50" s="725">
        <v>27081</v>
      </c>
      <c r="AZ50" s="725">
        <v>27198</v>
      </c>
      <c r="BA50" s="725">
        <v>27297</v>
      </c>
      <c r="BB50" s="708">
        <v>27425</v>
      </c>
      <c r="BC50" s="708">
        <v>27539</v>
      </c>
      <c r="BD50" s="726">
        <v>27538</v>
      </c>
      <c r="BE50" s="726">
        <v>27665</v>
      </c>
      <c r="BF50" s="754">
        <v>27757</v>
      </c>
      <c r="BG50" s="726">
        <v>27857</v>
      </c>
      <c r="BH50" s="726">
        <v>28147</v>
      </c>
      <c r="BI50" s="726">
        <v>28180</v>
      </c>
      <c r="BJ50" s="726">
        <f>BW45</f>
        <v>28228</v>
      </c>
      <c r="BK50" s="711">
        <f t="shared" si="6"/>
        <v>345</v>
      </c>
      <c r="BL50" s="729">
        <f t="shared" si="7"/>
        <v>460</v>
      </c>
      <c r="BM50" s="710">
        <f t="shared" si="8"/>
        <v>114</v>
      </c>
      <c r="BN50" s="711">
        <f t="shared" si="8"/>
        <v>-1</v>
      </c>
      <c r="BO50" s="711">
        <f t="shared" si="8"/>
        <v>127</v>
      </c>
      <c r="BP50" s="711">
        <f t="shared" si="8"/>
        <v>92</v>
      </c>
      <c r="BQ50" s="712">
        <f t="shared" si="8"/>
        <v>100</v>
      </c>
      <c r="BR50" s="711">
        <f t="shared" si="8"/>
        <v>290</v>
      </c>
      <c r="BS50" s="711">
        <f t="shared" si="2"/>
        <v>81</v>
      </c>
      <c r="BT50" s="713">
        <f t="shared" si="5"/>
        <v>48</v>
      </c>
      <c r="BV50" s="601" t="s">
        <v>1038</v>
      </c>
      <c r="BW50" s="590" t="s">
        <v>326</v>
      </c>
    </row>
    <row r="51" spans="1:75" ht="12.75" customHeight="1">
      <c r="A51" s="719">
        <v>464</v>
      </c>
      <c r="B51" s="745" t="s">
        <v>63</v>
      </c>
      <c r="C51" s="708">
        <v>3530</v>
      </c>
      <c r="D51" s="742">
        <v>3684</v>
      </c>
      <c r="E51" s="742">
        <v>3808</v>
      </c>
      <c r="F51" s="742">
        <v>4117</v>
      </c>
      <c r="G51" s="742">
        <v>4265</v>
      </c>
      <c r="H51" s="708">
        <v>4449</v>
      </c>
      <c r="I51" s="742">
        <v>4561</v>
      </c>
      <c r="J51" s="742">
        <v>4694</v>
      </c>
      <c r="K51" s="742">
        <v>5318</v>
      </c>
      <c r="L51" s="742">
        <v>5744</v>
      </c>
      <c r="M51" s="708">
        <v>6067</v>
      </c>
      <c r="N51" s="742">
        <v>6353</v>
      </c>
      <c r="O51" s="742">
        <v>6566</v>
      </c>
      <c r="P51" s="742">
        <v>6862</v>
      </c>
      <c r="Q51" s="742">
        <v>6955</v>
      </c>
      <c r="R51" s="708">
        <v>7176</v>
      </c>
      <c r="S51" s="742">
        <v>7418</v>
      </c>
      <c r="T51" s="742">
        <v>7735</v>
      </c>
      <c r="U51" s="742">
        <v>7996</v>
      </c>
      <c r="V51" s="742">
        <v>8259</v>
      </c>
      <c r="W51" s="708">
        <v>8529</v>
      </c>
      <c r="X51" s="742">
        <v>8586</v>
      </c>
      <c r="Y51" s="742">
        <v>8623</v>
      </c>
      <c r="Z51" s="742">
        <v>8679</v>
      </c>
      <c r="AA51" s="742">
        <v>8784</v>
      </c>
      <c r="AB51" s="708">
        <v>8847</v>
      </c>
      <c r="AC51" s="708">
        <v>9012</v>
      </c>
      <c r="AD51" s="708">
        <v>9138</v>
      </c>
      <c r="AE51" s="708">
        <v>9364</v>
      </c>
      <c r="AF51" s="708">
        <v>9528</v>
      </c>
      <c r="AG51" s="708">
        <v>9698</v>
      </c>
      <c r="AH51" s="708">
        <v>9763</v>
      </c>
      <c r="AI51" s="708">
        <v>9911</v>
      </c>
      <c r="AJ51" s="708">
        <v>10023</v>
      </c>
      <c r="AK51" s="708">
        <v>10132</v>
      </c>
      <c r="AL51" s="723">
        <v>10240</v>
      </c>
      <c r="AM51" s="708">
        <v>10352</v>
      </c>
      <c r="AN51" s="708">
        <v>10542</v>
      </c>
      <c r="AO51" s="708">
        <v>10652</v>
      </c>
      <c r="AP51" s="708">
        <v>10756</v>
      </c>
      <c r="AQ51" s="723">
        <v>11140</v>
      </c>
      <c r="AR51" s="708">
        <v>10886</v>
      </c>
      <c r="AS51" s="708">
        <v>11106</v>
      </c>
      <c r="AT51" s="723">
        <v>11315</v>
      </c>
      <c r="AU51" s="708">
        <v>11489</v>
      </c>
      <c r="AV51" s="724">
        <v>11637</v>
      </c>
      <c r="AW51" s="725">
        <v>11797</v>
      </c>
      <c r="AX51" s="725">
        <v>11900</v>
      </c>
      <c r="AY51" s="725">
        <v>11967</v>
      </c>
      <c r="AZ51" s="725">
        <v>12001</v>
      </c>
      <c r="BA51" s="725">
        <v>12092</v>
      </c>
      <c r="BB51" s="708">
        <v>12223</v>
      </c>
      <c r="BC51" s="708">
        <v>12396</v>
      </c>
      <c r="BD51" s="726">
        <v>12504</v>
      </c>
      <c r="BE51" s="726">
        <v>12624</v>
      </c>
      <c r="BF51" s="754">
        <v>12757</v>
      </c>
      <c r="BG51" s="726">
        <v>12875</v>
      </c>
      <c r="BH51" s="726">
        <v>12988</v>
      </c>
      <c r="BI51" s="726">
        <v>13125</v>
      </c>
      <c r="BJ51" s="726">
        <f>BW58</f>
        <v>13143</v>
      </c>
      <c r="BK51" s="711">
        <f t="shared" si="6"/>
        <v>455</v>
      </c>
      <c r="BL51" s="729">
        <f t="shared" si="7"/>
        <v>665</v>
      </c>
      <c r="BM51" s="710">
        <f t="shared" si="8"/>
        <v>173</v>
      </c>
      <c r="BN51" s="711">
        <f t="shared" si="8"/>
        <v>108</v>
      </c>
      <c r="BO51" s="711">
        <f t="shared" si="8"/>
        <v>120</v>
      </c>
      <c r="BP51" s="711">
        <f t="shared" si="8"/>
        <v>133</v>
      </c>
      <c r="BQ51" s="712">
        <f t="shared" si="8"/>
        <v>118</v>
      </c>
      <c r="BR51" s="711">
        <f t="shared" si="8"/>
        <v>113</v>
      </c>
      <c r="BS51" s="711">
        <f t="shared" si="2"/>
        <v>155</v>
      </c>
      <c r="BT51" s="713">
        <f t="shared" si="5"/>
        <v>18</v>
      </c>
      <c r="BV51" s="599" t="s">
        <v>47</v>
      </c>
      <c r="BW51" s="593">
        <v>11840</v>
      </c>
    </row>
    <row r="52" spans="1:75" ht="12.75" customHeight="1">
      <c r="A52" s="719">
        <v>481</v>
      </c>
      <c r="B52" s="745" t="s">
        <v>64</v>
      </c>
      <c r="C52" s="708">
        <v>3859</v>
      </c>
      <c r="D52" s="742">
        <v>3870</v>
      </c>
      <c r="E52" s="742">
        <v>3941</v>
      </c>
      <c r="F52" s="742">
        <v>3951</v>
      </c>
      <c r="G52" s="742">
        <v>4030</v>
      </c>
      <c r="H52" s="708">
        <v>4073</v>
      </c>
      <c r="I52" s="742">
        <v>4167</v>
      </c>
      <c r="J52" s="742">
        <v>4238</v>
      </c>
      <c r="K52" s="742">
        <v>4288</v>
      </c>
      <c r="L52" s="742">
        <v>4329</v>
      </c>
      <c r="M52" s="708">
        <v>4393</v>
      </c>
      <c r="N52" s="742">
        <v>4483</v>
      </c>
      <c r="O52" s="742">
        <v>4556</v>
      </c>
      <c r="P52" s="742">
        <v>4637</v>
      </c>
      <c r="Q52" s="742">
        <v>4713</v>
      </c>
      <c r="R52" s="708">
        <v>4793</v>
      </c>
      <c r="S52" s="742">
        <v>4872</v>
      </c>
      <c r="T52" s="742">
        <v>4892</v>
      </c>
      <c r="U52" s="742">
        <v>4965</v>
      </c>
      <c r="V52" s="742">
        <v>4997</v>
      </c>
      <c r="W52" s="708">
        <v>5049</v>
      </c>
      <c r="X52" s="742">
        <v>5083</v>
      </c>
      <c r="Y52" s="742">
        <v>5100</v>
      </c>
      <c r="Z52" s="742">
        <v>5137</v>
      </c>
      <c r="AA52" s="742">
        <v>5182</v>
      </c>
      <c r="AB52" s="708">
        <v>5215</v>
      </c>
      <c r="AC52" s="708">
        <v>5274</v>
      </c>
      <c r="AD52" s="708">
        <v>5329</v>
      </c>
      <c r="AE52" s="708">
        <v>5409</v>
      </c>
      <c r="AF52" s="708">
        <v>5484</v>
      </c>
      <c r="AG52" s="708">
        <v>5552</v>
      </c>
      <c r="AH52" s="708">
        <v>5632</v>
      </c>
      <c r="AI52" s="708">
        <v>5712</v>
      </c>
      <c r="AJ52" s="708">
        <v>5750</v>
      </c>
      <c r="AK52" s="708">
        <v>5764</v>
      </c>
      <c r="AL52" s="723">
        <v>5817</v>
      </c>
      <c r="AM52" s="708">
        <v>5802</v>
      </c>
      <c r="AN52" s="708">
        <v>5844</v>
      </c>
      <c r="AO52" s="708">
        <v>5841</v>
      </c>
      <c r="AP52" s="708">
        <v>5846</v>
      </c>
      <c r="AQ52" s="723">
        <v>6001</v>
      </c>
      <c r="AR52" s="708">
        <v>5814</v>
      </c>
      <c r="AS52" s="708">
        <v>5844</v>
      </c>
      <c r="AT52" s="723">
        <v>5836</v>
      </c>
      <c r="AU52" s="708">
        <v>5866</v>
      </c>
      <c r="AV52" s="724">
        <v>6024</v>
      </c>
      <c r="AW52" s="725">
        <v>5860</v>
      </c>
      <c r="AX52" s="725">
        <v>5811</v>
      </c>
      <c r="AY52" s="725">
        <v>5791</v>
      </c>
      <c r="AZ52" s="725">
        <v>5746</v>
      </c>
      <c r="BA52" s="725">
        <v>5715</v>
      </c>
      <c r="BB52" s="744">
        <v>5659</v>
      </c>
      <c r="BC52" s="708">
        <v>5598</v>
      </c>
      <c r="BD52" s="726">
        <v>5562</v>
      </c>
      <c r="BE52" s="726">
        <v>5573</v>
      </c>
      <c r="BF52" s="754">
        <v>5537</v>
      </c>
      <c r="BG52" s="726">
        <v>5516</v>
      </c>
      <c r="BH52" s="726">
        <v>5502</v>
      </c>
      <c r="BI52" s="726">
        <v>5531</v>
      </c>
      <c r="BJ52" s="726">
        <f>BW60</f>
        <v>5501</v>
      </c>
      <c r="BK52" s="711">
        <f t="shared" si="6"/>
        <v>-309</v>
      </c>
      <c r="BL52" s="729">
        <f t="shared" si="7"/>
        <v>-178</v>
      </c>
      <c r="BM52" s="710">
        <f t="shared" si="8"/>
        <v>-61</v>
      </c>
      <c r="BN52" s="711">
        <f t="shared" si="8"/>
        <v>-36</v>
      </c>
      <c r="BO52" s="711">
        <f t="shared" si="8"/>
        <v>11</v>
      </c>
      <c r="BP52" s="711">
        <f t="shared" si="8"/>
        <v>-36</v>
      </c>
      <c r="BQ52" s="712">
        <f t="shared" si="8"/>
        <v>-21</v>
      </c>
      <c r="BR52" s="711">
        <f t="shared" si="8"/>
        <v>-14</v>
      </c>
      <c r="BS52" s="711">
        <f t="shared" si="2"/>
        <v>-1</v>
      </c>
      <c r="BT52" s="713">
        <f t="shared" si="5"/>
        <v>-30</v>
      </c>
      <c r="BV52" s="755" t="s">
        <v>48</v>
      </c>
      <c r="BW52" s="593">
        <v>14308</v>
      </c>
    </row>
    <row r="53" spans="1:75" ht="12.75" customHeight="1">
      <c r="A53" s="719">
        <v>501</v>
      </c>
      <c r="B53" s="745" t="s">
        <v>1111</v>
      </c>
      <c r="C53" s="708">
        <v>6613</v>
      </c>
      <c r="D53" s="742">
        <v>6609</v>
      </c>
      <c r="E53" s="742">
        <v>6598</v>
      </c>
      <c r="F53" s="742">
        <v>6575</v>
      </c>
      <c r="G53" s="742">
        <v>6611</v>
      </c>
      <c r="H53" s="708">
        <v>6611</v>
      </c>
      <c r="I53" s="742">
        <v>6591</v>
      </c>
      <c r="J53" s="742">
        <v>6582</v>
      </c>
      <c r="K53" s="742">
        <v>6666</v>
      </c>
      <c r="L53" s="742">
        <v>6645</v>
      </c>
      <c r="M53" s="708">
        <v>6654</v>
      </c>
      <c r="N53" s="742">
        <v>6677</v>
      </c>
      <c r="O53" s="742">
        <v>6674</v>
      </c>
      <c r="P53" s="742">
        <v>6677</v>
      </c>
      <c r="Q53" s="742">
        <v>6657</v>
      </c>
      <c r="R53" s="708">
        <v>6658</v>
      </c>
      <c r="S53" s="742">
        <v>6633</v>
      </c>
      <c r="T53" s="742">
        <v>6626</v>
      </c>
      <c r="U53" s="742">
        <v>6615</v>
      </c>
      <c r="V53" s="742">
        <v>6620</v>
      </c>
      <c r="W53" s="708">
        <v>6611</v>
      </c>
      <c r="X53" s="742">
        <v>6595</v>
      </c>
      <c r="Y53" s="742">
        <v>6601</v>
      </c>
      <c r="Z53" s="742">
        <v>6577</v>
      </c>
      <c r="AA53" s="742">
        <v>6565</v>
      </c>
      <c r="AB53" s="708">
        <v>6554</v>
      </c>
      <c r="AC53" s="708">
        <v>6530</v>
      </c>
      <c r="AD53" s="708">
        <v>6551</v>
      </c>
      <c r="AE53" s="708">
        <v>6580</v>
      </c>
      <c r="AF53" s="708">
        <v>6579</v>
      </c>
      <c r="AG53" s="708">
        <v>6585</v>
      </c>
      <c r="AH53" s="708">
        <v>6589</v>
      </c>
      <c r="AI53" s="708">
        <v>6575</v>
      </c>
      <c r="AJ53" s="708">
        <v>6567</v>
      </c>
      <c r="AK53" s="708">
        <v>6606</v>
      </c>
      <c r="AL53" s="708">
        <v>6611</v>
      </c>
      <c r="AM53" s="708">
        <v>6585</v>
      </c>
      <c r="AN53" s="708">
        <v>6580</v>
      </c>
      <c r="AO53" s="708">
        <v>6572</v>
      </c>
      <c r="AP53" s="708">
        <v>6534</v>
      </c>
      <c r="AQ53" s="723">
        <v>6630</v>
      </c>
      <c r="AR53" s="708">
        <v>6452</v>
      </c>
      <c r="AS53" s="708">
        <v>6528</v>
      </c>
      <c r="AT53" s="723">
        <v>6443</v>
      </c>
      <c r="AU53" s="708">
        <v>6344</v>
      </c>
      <c r="AV53" s="724">
        <v>6529</v>
      </c>
      <c r="AW53" s="725">
        <v>6287</v>
      </c>
      <c r="AX53" s="725">
        <v>6248</v>
      </c>
      <c r="AY53" s="725">
        <v>6200</v>
      </c>
      <c r="AZ53" s="725">
        <v>6147</v>
      </c>
      <c r="BA53" s="725">
        <v>6108</v>
      </c>
      <c r="BB53" s="708">
        <v>6047</v>
      </c>
      <c r="BC53" s="708">
        <v>6003</v>
      </c>
      <c r="BD53" s="726">
        <v>5968</v>
      </c>
      <c r="BE53" s="726">
        <v>5963</v>
      </c>
      <c r="BF53" s="754">
        <v>5927</v>
      </c>
      <c r="BG53" s="726">
        <v>5898</v>
      </c>
      <c r="BH53" s="726">
        <v>5890</v>
      </c>
      <c r="BI53" s="726">
        <v>5879</v>
      </c>
      <c r="BJ53" s="726">
        <f>BW62</f>
        <v>5878</v>
      </c>
      <c r="BK53" s="711">
        <f t="shared" si="6"/>
        <v>-421</v>
      </c>
      <c r="BL53" s="729">
        <f t="shared" si="7"/>
        <v>-181</v>
      </c>
      <c r="BM53" s="710">
        <f t="shared" si="8"/>
        <v>-44</v>
      </c>
      <c r="BN53" s="711">
        <f t="shared" si="8"/>
        <v>-35</v>
      </c>
      <c r="BO53" s="711">
        <f t="shared" si="8"/>
        <v>-5</v>
      </c>
      <c r="BP53" s="711">
        <f t="shared" si="8"/>
        <v>-36</v>
      </c>
      <c r="BQ53" s="712">
        <f t="shared" si="8"/>
        <v>-29</v>
      </c>
      <c r="BR53" s="711">
        <f t="shared" si="8"/>
        <v>-8</v>
      </c>
      <c r="BS53" s="711">
        <f t="shared" si="2"/>
        <v>-12</v>
      </c>
      <c r="BT53" s="713">
        <f t="shared" si="5"/>
        <v>-1</v>
      </c>
      <c r="BV53" s="601" t="s">
        <v>1039</v>
      </c>
      <c r="BW53" s="590" t="s">
        <v>326</v>
      </c>
    </row>
    <row r="54" spans="1:75" s="743" customFormat="1" ht="20.25" customHeight="1">
      <c r="A54" s="740"/>
      <c r="B54" s="756" t="s">
        <v>23</v>
      </c>
      <c r="C54" s="708">
        <f>SUM(C55:C59)</f>
        <v>53658</v>
      </c>
      <c r="D54" s="708">
        <f t="shared" ref="D54:BO54" si="15">SUM(D55:D59)</f>
        <v>54833</v>
      </c>
      <c r="E54" s="708">
        <f t="shared" si="15"/>
        <v>55388</v>
      </c>
      <c r="F54" s="708">
        <f t="shared" si="15"/>
        <v>54437</v>
      </c>
      <c r="G54" s="708">
        <f t="shared" si="15"/>
        <v>53715</v>
      </c>
      <c r="H54" s="708">
        <f t="shared" si="15"/>
        <v>53730</v>
      </c>
      <c r="I54" s="708">
        <f t="shared" si="15"/>
        <v>55924</v>
      </c>
      <c r="J54" s="708">
        <f t="shared" si="15"/>
        <v>56415</v>
      </c>
      <c r="K54" s="708">
        <f t="shared" si="15"/>
        <v>55814</v>
      </c>
      <c r="L54" s="708">
        <f t="shared" si="15"/>
        <v>55273</v>
      </c>
      <c r="M54" s="708">
        <f t="shared" si="15"/>
        <v>55660</v>
      </c>
      <c r="N54" s="708">
        <f t="shared" si="15"/>
        <v>57959</v>
      </c>
      <c r="O54" s="708">
        <f t="shared" si="15"/>
        <v>58197</v>
      </c>
      <c r="P54" s="708">
        <f t="shared" si="15"/>
        <v>57839</v>
      </c>
      <c r="Q54" s="708">
        <f t="shared" si="15"/>
        <v>57143</v>
      </c>
      <c r="R54" s="708">
        <f t="shared" si="15"/>
        <v>57513</v>
      </c>
      <c r="S54" s="708">
        <f t="shared" si="15"/>
        <v>57655</v>
      </c>
      <c r="T54" s="708">
        <f t="shared" si="15"/>
        <v>57438</v>
      </c>
      <c r="U54" s="708">
        <f t="shared" si="15"/>
        <v>57897</v>
      </c>
      <c r="V54" s="708">
        <f t="shared" si="15"/>
        <v>57876</v>
      </c>
      <c r="W54" s="708">
        <f t="shared" si="15"/>
        <v>57967</v>
      </c>
      <c r="X54" s="708">
        <f t="shared" si="15"/>
        <v>57840</v>
      </c>
      <c r="Y54" s="708">
        <f t="shared" si="15"/>
        <v>57890</v>
      </c>
      <c r="Z54" s="708">
        <f t="shared" si="15"/>
        <v>58102</v>
      </c>
      <c r="AA54" s="708">
        <f t="shared" si="15"/>
        <v>58387</v>
      </c>
      <c r="AB54" s="708">
        <f t="shared" si="15"/>
        <v>58494</v>
      </c>
      <c r="AC54" s="708">
        <f t="shared" si="15"/>
        <v>58942</v>
      </c>
      <c r="AD54" s="708">
        <f t="shared" si="15"/>
        <v>59322</v>
      </c>
      <c r="AE54" s="708">
        <f t="shared" si="15"/>
        <v>59988</v>
      </c>
      <c r="AF54" s="708">
        <f t="shared" si="15"/>
        <v>60656</v>
      </c>
      <c r="AG54" s="708">
        <f t="shared" si="15"/>
        <v>61197</v>
      </c>
      <c r="AH54" s="708">
        <f t="shared" si="15"/>
        <v>61671</v>
      </c>
      <c r="AI54" s="708">
        <f t="shared" si="15"/>
        <v>62007</v>
      </c>
      <c r="AJ54" s="708">
        <f t="shared" si="15"/>
        <v>62243</v>
      </c>
      <c r="AK54" s="708">
        <f t="shared" si="15"/>
        <v>62325</v>
      </c>
      <c r="AL54" s="708">
        <f t="shared" si="15"/>
        <v>62607</v>
      </c>
      <c r="AM54" s="708">
        <f t="shared" si="15"/>
        <v>62793</v>
      </c>
      <c r="AN54" s="708">
        <f t="shared" si="15"/>
        <v>62922</v>
      </c>
      <c r="AO54" s="708">
        <f t="shared" si="15"/>
        <v>62672</v>
      </c>
      <c r="AP54" s="708">
        <f t="shared" si="15"/>
        <v>62769</v>
      </c>
      <c r="AQ54" s="708">
        <f t="shared" si="15"/>
        <v>63976</v>
      </c>
      <c r="AR54" s="708">
        <f t="shared" si="15"/>
        <v>62523</v>
      </c>
      <c r="AS54" s="708">
        <f t="shared" si="15"/>
        <v>62661</v>
      </c>
      <c r="AT54" s="708">
        <f t="shared" si="15"/>
        <v>62652</v>
      </c>
      <c r="AU54" s="708">
        <f t="shared" si="15"/>
        <v>62360</v>
      </c>
      <c r="AV54" s="708">
        <f t="shared" si="15"/>
        <v>63698</v>
      </c>
      <c r="AW54" s="708">
        <f t="shared" si="15"/>
        <v>62254</v>
      </c>
      <c r="AX54" s="708">
        <f t="shared" si="15"/>
        <v>62080</v>
      </c>
      <c r="AY54" s="708">
        <f t="shared" si="15"/>
        <v>62047</v>
      </c>
      <c r="AZ54" s="708">
        <f t="shared" si="15"/>
        <v>61987</v>
      </c>
      <c r="BA54" s="708">
        <f t="shared" si="15"/>
        <v>61921</v>
      </c>
      <c r="BB54" s="708">
        <f t="shared" si="15"/>
        <v>61813</v>
      </c>
      <c r="BC54" s="708">
        <f t="shared" si="15"/>
        <v>61667</v>
      </c>
      <c r="BD54" s="708">
        <f t="shared" si="15"/>
        <v>61277</v>
      </c>
      <c r="BE54" s="708">
        <f t="shared" si="15"/>
        <v>61031</v>
      </c>
      <c r="BF54" s="708">
        <f t="shared" si="15"/>
        <v>60808</v>
      </c>
      <c r="BG54" s="708">
        <f t="shared" si="15"/>
        <v>60890</v>
      </c>
      <c r="BH54" s="708">
        <f t="shared" si="15"/>
        <v>60973</v>
      </c>
      <c r="BI54" s="708">
        <f t="shared" si="15"/>
        <v>60858</v>
      </c>
      <c r="BJ54" s="708">
        <f t="shared" si="15"/>
        <v>60829</v>
      </c>
      <c r="BK54" s="717">
        <f t="shared" si="15"/>
        <v>-1777</v>
      </c>
      <c r="BL54" s="757">
        <f t="shared" si="15"/>
        <v>-1113</v>
      </c>
      <c r="BM54" s="717">
        <f t="shared" si="15"/>
        <v>-146</v>
      </c>
      <c r="BN54" s="717">
        <f t="shared" si="15"/>
        <v>-390</v>
      </c>
      <c r="BO54" s="717">
        <f t="shared" si="15"/>
        <v>-246</v>
      </c>
      <c r="BP54" s="717">
        <f>SUM(BP55:BP59)</f>
        <v>-223</v>
      </c>
      <c r="BQ54" s="718">
        <f>SUM(BQ55:BQ59)</f>
        <v>82</v>
      </c>
      <c r="BR54" s="711">
        <f t="shared" si="8"/>
        <v>83</v>
      </c>
      <c r="BS54" s="711">
        <f t="shared" si="2"/>
        <v>-144</v>
      </c>
      <c r="BT54" s="713">
        <f t="shared" si="5"/>
        <v>-29</v>
      </c>
      <c r="BV54" s="596" t="s">
        <v>56</v>
      </c>
      <c r="BW54" s="593">
        <v>4260</v>
      </c>
    </row>
    <row r="55" spans="1:75" ht="12.75" customHeight="1">
      <c r="A55" s="719">
        <v>209</v>
      </c>
      <c r="B55" s="745" t="s">
        <v>1112</v>
      </c>
      <c r="C55" s="708">
        <v>21759</v>
      </c>
      <c r="D55" s="742">
        <v>23425</v>
      </c>
      <c r="E55" s="742">
        <v>23802</v>
      </c>
      <c r="F55" s="742">
        <v>23278</v>
      </c>
      <c r="G55" s="742">
        <v>22555</v>
      </c>
      <c r="H55" s="708">
        <v>22754</v>
      </c>
      <c r="I55" s="742">
        <v>24853</v>
      </c>
      <c r="J55" s="742">
        <v>25180</v>
      </c>
      <c r="K55" s="742">
        <v>24585</v>
      </c>
      <c r="L55" s="742">
        <v>23932</v>
      </c>
      <c r="M55" s="708">
        <v>24227</v>
      </c>
      <c r="N55" s="742">
        <v>26430</v>
      </c>
      <c r="O55" s="742">
        <v>26582</v>
      </c>
      <c r="P55" s="742">
        <v>26005</v>
      </c>
      <c r="Q55" s="742">
        <v>25217</v>
      </c>
      <c r="R55" s="708">
        <v>25465</v>
      </c>
      <c r="S55" s="742">
        <v>25625</v>
      </c>
      <c r="T55" s="742">
        <v>25631</v>
      </c>
      <c r="U55" s="742">
        <v>25775</v>
      </c>
      <c r="V55" s="742">
        <v>25794</v>
      </c>
      <c r="W55" s="708">
        <v>25877</v>
      </c>
      <c r="X55" s="742">
        <v>25978</v>
      </c>
      <c r="Y55" s="742">
        <v>26008</v>
      </c>
      <c r="Z55" s="742">
        <v>26106</v>
      </c>
      <c r="AA55" s="742">
        <v>26328</v>
      </c>
      <c r="AB55" s="708">
        <v>26441</v>
      </c>
      <c r="AC55" s="708">
        <v>26792</v>
      </c>
      <c r="AD55" s="708">
        <v>26982</v>
      </c>
      <c r="AE55" s="708">
        <v>27359</v>
      </c>
      <c r="AF55" s="708">
        <v>27793</v>
      </c>
      <c r="AG55" s="708">
        <v>28131</v>
      </c>
      <c r="AH55" s="708">
        <v>28435</v>
      </c>
      <c r="AI55" s="708">
        <v>28634</v>
      </c>
      <c r="AJ55" s="708">
        <v>28826</v>
      </c>
      <c r="AK55" s="708">
        <v>28971</v>
      </c>
      <c r="AL55" s="708">
        <v>29181</v>
      </c>
      <c r="AM55" s="708">
        <v>29346</v>
      </c>
      <c r="AN55" s="708">
        <v>29417</v>
      </c>
      <c r="AO55" s="708">
        <v>29392</v>
      </c>
      <c r="AP55" s="708">
        <v>29529</v>
      </c>
      <c r="AQ55" s="708">
        <v>30098</v>
      </c>
      <c r="AR55" s="708">
        <v>29522</v>
      </c>
      <c r="AS55" s="708">
        <v>29651</v>
      </c>
      <c r="AT55" s="708">
        <v>29735</v>
      </c>
      <c r="AU55" s="708">
        <v>29716</v>
      </c>
      <c r="AV55" s="724">
        <v>30360</v>
      </c>
      <c r="AW55" s="725">
        <v>29894</v>
      </c>
      <c r="AX55" s="725">
        <v>29858</v>
      </c>
      <c r="AY55" s="725">
        <v>29944</v>
      </c>
      <c r="AZ55" s="725">
        <v>30100</v>
      </c>
      <c r="BA55" s="725">
        <v>30189</v>
      </c>
      <c r="BB55" s="708">
        <v>30178</v>
      </c>
      <c r="BC55" s="708">
        <v>30255</v>
      </c>
      <c r="BD55" s="726">
        <v>30147</v>
      </c>
      <c r="BE55" s="726">
        <v>30182</v>
      </c>
      <c r="BF55" s="754">
        <v>30180</v>
      </c>
      <c r="BG55" s="726">
        <v>30416</v>
      </c>
      <c r="BH55" s="726">
        <v>30556</v>
      </c>
      <c r="BI55" s="726">
        <v>30591</v>
      </c>
      <c r="BJ55" s="726">
        <f>BW26</f>
        <v>30619</v>
      </c>
      <c r="BK55" s="711">
        <f t="shared" si="6"/>
        <v>-171</v>
      </c>
      <c r="BL55" s="729">
        <f t="shared" si="7"/>
        <v>-9</v>
      </c>
      <c r="BM55" s="710">
        <f t="shared" si="8"/>
        <v>77</v>
      </c>
      <c r="BN55" s="711">
        <f t="shared" si="8"/>
        <v>-108</v>
      </c>
      <c r="BO55" s="711">
        <f t="shared" si="8"/>
        <v>35</v>
      </c>
      <c r="BP55" s="711">
        <f t="shared" si="8"/>
        <v>-2</v>
      </c>
      <c r="BQ55" s="712">
        <f t="shared" si="8"/>
        <v>236</v>
      </c>
      <c r="BR55" s="711">
        <f t="shared" si="8"/>
        <v>140</v>
      </c>
      <c r="BS55" s="711">
        <f t="shared" si="2"/>
        <v>63</v>
      </c>
      <c r="BT55" s="713">
        <f t="shared" si="5"/>
        <v>28</v>
      </c>
      <c r="BV55" s="596" t="s">
        <v>57</v>
      </c>
      <c r="BW55" s="593">
        <v>8056</v>
      </c>
    </row>
    <row r="56" spans="1:75" ht="12.75" customHeight="1">
      <c r="A56" s="719">
        <v>222</v>
      </c>
      <c r="B56" s="745" t="s">
        <v>1113</v>
      </c>
      <c r="C56" s="708">
        <v>9486</v>
      </c>
      <c r="D56" s="742">
        <v>9272</v>
      </c>
      <c r="E56" s="742">
        <v>9376</v>
      </c>
      <c r="F56" s="742">
        <v>9301</v>
      </c>
      <c r="G56" s="742">
        <v>9195</v>
      </c>
      <c r="H56" s="708">
        <v>9122</v>
      </c>
      <c r="I56" s="742">
        <v>9099</v>
      </c>
      <c r="J56" s="742">
        <v>9102</v>
      </c>
      <c r="K56" s="742">
        <v>9121</v>
      </c>
      <c r="L56" s="742">
        <v>9117</v>
      </c>
      <c r="M56" s="708">
        <v>9116</v>
      </c>
      <c r="N56" s="742">
        <v>9135</v>
      </c>
      <c r="O56" s="742">
        <v>9117</v>
      </c>
      <c r="P56" s="742">
        <v>9222</v>
      </c>
      <c r="Q56" s="742">
        <v>9244</v>
      </c>
      <c r="R56" s="708">
        <v>9275</v>
      </c>
      <c r="S56" s="742">
        <v>9254</v>
      </c>
      <c r="T56" s="742">
        <v>9216</v>
      </c>
      <c r="U56" s="742">
        <v>9212</v>
      </c>
      <c r="V56" s="742">
        <v>9210</v>
      </c>
      <c r="W56" s="708">
        <v>9193</v>
      </c>
      <c r="X56" s="742">
        <v>9183</v>
      </c>
      <c r="Y56" s="742">
        <v>9033</v>
      </c>
      <c r="Z56" s="742">
        <v>9085</v>
      </c>
      <c r="AA56" s="742">
        <v>9042</v>
      </c>
      <c r="AB56" s="708">
        <v>9005</v>
      </c>
      <c r="AC56" s="708">
        <v>9016</v>
      </c>
      <c r="AD56" s="708">
        <v>9017</v>
      </c>
      <c r="AE56" s="708">
        <v>9122</v>
      </c>
      <c r="AF56" s="708">
        <v>9202</v>
      </c>
      <c r="AG56" s="708">
        <v>9252</v>
      </c>
      <c r="AH56" s="708">
        <v>9321</v>
      </c>
      <c r="AI56" s="708">
        <v>9352</v>
      </c>
      <c r="AJ56" s="708">
        <v>9315</v>
      </c>
      <c r="AK56" s="708">
        <v>9289</v>
      </c>
      <c r="AL56" s="708">
        <v>9298</v>
      </c>
      <c r="AM56" s="708">
        <v>9284</v>
      </c>
      <c r="AN56" s="708">
        <v>9295</v>
      </c>
      <c r="AO56" s="708">
        <v>9238</v>
      </c>
      <c r="AP56" s="708">
        <v>9229</v>
      </c>
      <c r="AQ56" s="708">
        <v>9386</v>
      </c>
      <c r="AR56" s="708">
        <v>9179</v>
      </c>
      <c r="AS56" s="708">
        <v>9182</v>
      </c>
      <c r="AT56" s="708">
        <v>9146</v>
      </c>
      <c r="AU56" s="708">
        <v>9092</v>
      </c>
      <c r="AV56" s="724">
        <v>9211</v>
      </c>
      <c r="AW56" s="725">
        <v>8966</v>
      </c>
      <c r="AX56" s="725">
        <v>8893</v>
      </c>
      <c r="AY56" s="725">
        <v>8836</v>
      </c>
      <c r="AZ56" s="725">
        <v>8783</v>
      </c>
      <c r="BA56" s="725">
        <v>8713</v>
      </c>
      <c r="BB56" s="708">
        <v>8683</v>
      </c>
      <c r="BC56" s="708">
        <v>8622</v>
      </c>
      <c r="BD56" s="726">
        <v>8509</v>
      </c>
      <c r="BE56" s="726">
        <v>8453</v>
      </c>
      <c r="BF56" s="754">
        <v>8388</v>
      </c>
      <c r="BG56" s="726">
        <v>8345</v>
      </c>
      <c r="BH56" s="726">
        <v>8295</v>
      </c>
      <c r="BI56" s="726">
        <v>8216</v>
      </c>
      <c r="BJ56" s="726">
        <f>BW38</f>
        <v>8176</v>
      </c>
      <c r="BK56" s="711">
        <f t="shared" si="6"/>
        <v>-498</v>
      </c>
      <c r="BL56" s="729">
        <f t="shared" si="7"/>
        <v>-325</v>
      </c>
      <c r="BM56" s="710">
        <f t="shared" si="8"/>
        <v>-61</v>
      </c>
      <c r="BN56" s="711">
        <f t="shared" si="8"/>
        <v>-113</v>
      </c>
      <c r="BO56" s="711">
        <f t="shared" si="8"/>
        <v>-56</v>
      </c>
      <c r="BP56" s="711">
        <f t="shared" si="8"/>
        <v>-65</v>
      </c>
      <c r="BQ56" s="712">
        <f t="shared" si="8"/>
        <v>-43</v>
      </c>
      <c r="BR56" s="711">
        <f t="shared" si="8"/>
        <v>-50</v>
      </c>
      <c r="BS56" s="711">
        <f t="shared" si="2"/>
        <v>-119</v>
      </c>
      <c r="BT56" s="713">
        <f t="shared" si="5"/>
        <v>-40</v>
      </c>
      <c r="BV56" s="596" t="s">
        <v>340</v>
      </c>
      <c r="BW56" s="593">
        <v>3805</v>
      </c>
    </row>
    <row r="57" spans="1:75" ht="12.75" customHeight="1">
      <c r="A57" s="719">
        <v>225</v>
      </c>
      <c r="B57" s="745" t="s">
        <v>132</v>
      </c>
      <c r="C57" s="708">
        <v>9970</v>
      </c>
      <c r="D57" s="742">
        <v>9902</v>
      </c>
      <c r="E57" s="742">
        <v>9975</v>
      </c>
      <c r="F57" s="742">
        <v>9673</v>
      </c>
      <c r="G57" s="742">
        <v>9744</v>
      </c>
      <c r="H57" s="708">
        <v>9688</v>
      </c>
      <c r="I57" s="742">
        <v>9773</v>
      </c>
      <c r="J57" s="742">
        <v>9877</v>
      </c>
      <c r="K57" s="742">
        <v>9787</v>
      </c>
      <c r="L57" s="742">
        <v>9834</v>
      </c>
      <c r="M57" s="708">
        <v>9870</v>
      </c>
      <c r="N57" s="742">
        <v>9910</v>
      </c>
      <c r="O57" s="742">
        <v>9968</v>
      </c>
      <c r="P57" s="742">
        <v>10090</v>
      </c>
      <c r="Q57" s="742">
        <v>10171</v>
      </c>
      <c r="R57" s="708">
        <v>10246</v>
      </c>
      <c r="S57" s="742">
        <v>10261</v>
      </c>
      <c r="T57" s="742">
        <v>10318</v>
      </c>
      <c r="U57" s="742">
        <v>10390</v>
      </c>
      <c r="V57" s="742">
        <v>10394</v>
      </c>
      <c r="W57" s="708">
        <v>10431</v>
      </c>
      <c r="X57" s="742">
        <v>10453</v>
      </c>
      <c r="Y57" s="742">
        <v>10475</v>
      </c>
      <c r="Z57" s="742">
        <v>10565</v>
      </c>
      <c r="AA57" s="742">
        <v>10649</v>
      </c>
      <c r="AB57" s="708">
        <v>10704</v>
      </c>
      <c r="AC57" s="708">
        <v>10808</v>
      </c>
      <c r="AD57" s="708">
        <v>10997</v>
      </c>
      <c r="AE57" s="708">
        <v>11141</v>
      </c>
      <c r="AF57" s="708">
        <v>11270</v>
      </c>
      <c r="AG57" s="708">
        <v>11411</v>
      </c>
      <c r="AH57" s="708">
        <v>11445</v>
      </c>
      <c r="AI57" s="708">
        <v>11551</v>
      </c>
      <c r="AJ57" s="708">
        <v>11624</v>
      </c>
      <c r="AK57" s="708">
        <v>11630</v>
      </c>
      <c r="AL57" s="708">
        <v>11685</v>
      </c>
      <c r="AM57" s="708">
        <v>11747</v>
      </c>
      <c r="AN57" s="708">
        <v>11808</v>
      </c>
      <c r="AO57" s="708">
        <v>11755</v>
      </c>
      <c r="AP57" s="708">
        <v>11784</v>
      </c>
      <c r="AQ57" s="708">
        <v>12066</v>
      </c>
      <c r="AR57" s="708">
        <v>11726</v>
      </c>
      <c r="AS57" s="708">
        <v>11797</v>
      </c>
      <c r="AT57" s="708">
        <v>11791</v>
      </c>
      <c r="AU57" s="708">
        <v>11685</v>
      </c>
      <c r="AV57" s="724">
        <v>11987</v>
      </c>
      <c r="AW57" s="725">
        <v>11652</v>
      </c>
      <c r="AX57" s="725">
        <v>11586</v>
      </c>
      <c r="AY57" s="725">
        <v>11571</v>
      </c>
      <c r="AZ57" s="725">
        <v>11531</v>
      </c>
      <c r="BA57" s="725">
        <v>11500</v>
      </c>
      <c r="BB57" s="708">
        <v>11560</v>
      </c>
      <c r="BC57" s="708">
        <v>11512</v>
      </c>
      <c r="BD57" s="726">
        <v>11495</v>
      </c>
      <c r="BE57" s="726">
        <v>11419</v>
      </c>
      <c r="BF57" s="754">
        <v>11399</v>
      </c>
      <c r="BG57" s="726">
        <v>11356</v>
      </c>
      <c r="BH57" s="726">
        <v>11401</v>
      </c>
      <c r="BI57" s="726">
        <v>11368</v>
      </c>
      <c r="BJ57" s="726">
        <f>BW41</f>
        <v>11350</v>
      </c>
      <c r="BK57" s="711">
        <f t="shared" si="6"/>
        <v>-487</v>
      </c>
      <c r="BL57" s="729">
        <f t="shared" si="7"/>
        <v>-101</v>
      </c>
      <c r="BM57" s="710">
        <f t="shared" si="8"/>
        <v>-48</v>
      </c>
      <c r="BN57" s="711">
        <f t="shared" si="8"/>
        <v>-17</v>
      </c>
      <c r="BO57" s="711">
        <f t="shared" si="8"/>
        <v>-76</v>
      </c>
      <c r="BP57" s="711">
        <f t="shared" si="8"/>
        <v>-20</v>
      </c>
      <c r="BQ57" s="712">
        <f t="shared" si="8"/>
        <v>-43</v>
      </c>
      <c r="BR57" s="711">
        <f t="shared" si="8"/>
        <v>45</v>
      </c>
      <c r="BS57" s="711">
        <f t="shared" si="2"/>
        <v>-51</v>
      </c>
      <c r="BT57" s="713">
        <f t="shared" si="5"/>
        <v>-18</v>
      </c>
      <c r="BV57" s="601" t="s">
        <v>1040</v>
      </c>
      <c r="BW57" s="590" t="s">
        <v>326</v>
      </c>
    </row>
    <row r="58" spans="1:75" s="647" customFormat="1" ht="12.75" customHeight="1">
      <c r="A58" s="719">
        <v>585</v>
      </c>
      <c r="B58" s="745" t="s">
        <v>188</v>
      </c>
      <c r="C58" s="708">
        <v>6858</v>
      </c>
      <c r="D58" s="742">
        <v>6789</v>
      </c>
      <c r="E58" s="742">
        <v>6811</v>
      </c>
      <c r="F58" s="742">
        <v>6790</v>
      </c>
      <c r="G58" s="742">
        <v>6774</v>
      </c>
      <c r="H58" s="708">
        <v>6753</v>
      </c>
      <c r="I58" s="742">
        <v>6763</v>
      </c>
      <c r="J58" s="742">
        <v>6796</v>
      </c>
      <c r="K58" s="742">
        <v>6839</v>
      </c>
      <c r="L58" s="742">
        <v>6876</v>
      </c>
      <c r="M58" s="708">
        <v>6907</v>
      </c>
      <c r="N58" s="742">
        <v>6916</v>
      </c>
      <c r="O58" s="742">
        <v>6919</v>
      </c>
      <c r="P58" s="742">
        <v>6915</v>
      </c>
      <c r="Q58" s="742">
        <v>6902</v>
      </c>
      <c r="R58" s="708">
        <v>6901</v>
      </c>
      <c r="S58" s="742">
        <v>6902</v>
      </c>
      <c r="T58" s="742">
        <v>6650</v>
      </c>
      <c r="U58" s="742">
        <v>6905</v>
      </c>
      <c r="V58" s="742">
        <v>6857</v>
      </c>
      <c r="W58" s="708">
        <v>6846</v>
      </c>
      <c r="X58" s="742">
        <v>6652</v>
      </c>
      <c r="Y58" s="742">
        <v>6814</v>
      </c>
      <c r="Z58" s="742">
        <v>6801</v>
      </c>
      <c r="AA58" s="742">
        <v>6835</v>
      </c>
      <c r="AB58" s="708">
        <v>6833</v>
      </c>
      <c r="AC58" s="708">
        <v>6818</v>
      </c>
      <c r="AD58" s="708">
        <v>6807</v>
      </c>
      <c r="AE58" s="708">
        <v>6818</v>
      </c>
      <c r="AF58" s="708">
        <v>6819</v>
      </c>
      <c r="AG58" s="708">
        <v>6816</v>
      </c>
      <c r="AH58" s="708">
        <v>6867</v>
      </c>
      <c r="AI58" s="708">
        <v>6873</v>
      </c>
      <c r="AJ58" s="708">
        <v>6884</v>
      </c>
      <c r="AK58" s="708">
        <v>6866</v>
      </c>
      <c r="AL58" s="708">
        <v>6878</v>
      </c>
      <c r="AM58" s="708">
        <v>6854</v>
      </c>
      <c r="AN58" s="708">
        <v>6820</v>
      </c>
      <c r="AO58" s="708">
        <v>6750</v>
      </c>
      <c r="AP58" s="708">
        <v>6679</v>
      </c>
      <c r="AQ58" s="708">
        <v>6783</v>
      </c>
      <c r="AR58" s="708">
        <v>6595</v>
      </c>
      <c r="AS58" s="708">
        <v>6554</v>
      </c>
      <c r="AT58" s="708">
        <v>6551</v>
      </c>
      <c r="AU58" s="708">
        <v>6485</v>
      </c>
      <c r="AV58" s="724">
        <v>6609</v>
      </c>
      <c r="AW58" s="758">
        <v>6406</v>
      </c>
      <c r="AX58" s="733">
        <v>6379</v>
      </c>
      <c r="AY58" s="733">
        <v>6349</v>
      </c>
      <c r="AZ58" s="733">
        <v>6272</v>
      </c>
      <c r="BA58" s="733">
        <v>6228</v>
      </c>
      <c r="BB58" s="708">
        <v>6181</v>
      </c>
      <c r="BC58" s="708">
        <v>6131</v>
      </c>
      <c r="BD58" s="726">
        <v>6073</v>
      </c>
      <c r="BE58" s="726">
        <v>5975</v>
      </c>
      <c r="BF58" s="754">
        <v>5912</v>
      </c>
      <c r="BG58" s="726">
        <v>5872</v>
      </c>
      <c r="BH58" s="726">
        <v>5825</v>
      </c>
      <c r="BI58" s="726">
        <v>5805</v>
      </c>
      <c r="BJ58" s="726">
        <f>BW64</f>
        <v>5821</v>
      </c>
      <c r="BK58" s="711">
        <f t="shared" si="6"/>
        <v>-381</v>
      </c>
      <c r="BL58" s="729">
        <f t="shared" si="7"/>
        <v>-316</v>
      </c>
      <c r="BM58" s="710">
        <f t="shared" si="8"/>
        <v>-50</v>
      </c>
      <c r="BN58" s="711">
        <f t="shared" si="8"/>
        <v>-58</v>
      </c>
      <c r="BO58" s="711">
        <f t="shared" si="8"/>
        <v>-98</v>
      </c>
      <c r="BP58" s="711">
        <f t="shared" si="8"/>
        <v>-63</v>
      </c>
      <c r="BQ58" s="712">
        <f t="shared" si="8"/>
        <v>-40</v>
      </c>
      <c r="BR58" s="711">
        <f t="shared" si="8"/>
        <v>-47</v>
      </c>
      <c r="BS58" s="711">
        <f t="shared" si="2"/>
        <v>-4</v>
      </c>
      <c r="BT58" s="713">
        <f t="shared" si="5"/>
        <v>16</v>
      </c>
      <c r="BV58" s="596" t="s">
        <v>63</v>
      </c>
      <c r="BW58" s="593">
        <v>13143</v>
      </c>
    </row>
    <row r="59" spans="1:75" s="647" customFormat="1" ht="12.75" customHeight="1">
      <c r="A59" s="719">
        <v>586</v>
      </c>
      <c r="B59" s="745" t="s">
        <v>1114</v>
      </c>
      <c r="C59" s="708">
        <v>5585</v>
      </c>
      <c r="D59" s="742">
        <v>5445</v>
      </c>
      <c r="E59" s="742">
        <v>5424</v>
      </c>
      <c r="F59" s="742">
        <v>5395</v>
      </c>
      <c r="G59" s="742">
        <v>5447</v>
      </c>
      <c r="H59" s="708">
        <v>5413</v>
      </c>
      <c r="I59" s="742">
        <v>5436</v>
      </c>
      <c r="J59" s="742">
        <v>5460</v>
      </c>
      <c r="K59" s="742">
        <v>5482</v>
      </c>
      <c r="L59" s="742">
        <v>5514</v>
      </c>
      <c r="M59" s="708">
        <v>5540</v>
      </c>
      <c r="N59" s="742">
        <v>5568</v>
      </c>
      <c r="O59" s="742">
        <v>5611</v>
      </c>
      <c r="P59" s="742">
        <v>5607</v>
      </c>
      <c r="Q59" s="742">
        <v>5609</v>
      </c>
      <c r="R59" s="708">
        <v>5626</v>
      </c>
      <c r="S59" s="742">
        <v>5613</v>
      </c>
      <c r="T59" s="744">
        <v>5623</v>
      </c>
      <c r="U59" s="742">
        <v>5615</v>
      </c>
      <c r="V59" s="742">
        <v>5621</v>
      </c>
      <c r="W59" s="708">
        <v>5620</v>
      </c>
      <c r="X59" s="744">
        <v>5574</v>
      </c>
      <c r="Y59" s="742">
        <v>5560</v>
      </c>
      <c r="Z59" s="742">
        <v>5545</v>
      </c>
      <c r="AA59" s="742">
        <v>5533</v>
      </c>
      <c r="AB59" s="708">
        <v>5511</v>
      </c>
      <c r="AC59" s="708">
        <v>5508</v>
      </c>
      <c r="AD59" s="708">
        <v>5519</v>
      </c>
      <c r="AE59" s="708">
        <v>5548</v>
      </c>
      <c r="AF59" s="708">
        <v>5572</v>
      </c>
      <c r="AG59" s="708">
        <v>5587</v>
      </c>
      <c r="AH59" s="708">
        <v>5603</v>
      </c>
      <c r="AI59" s="708">
        <v>5597</v>
      </c>
      <c r="AJ59" s="708">
        <v>5594</v>
      </c>
      <c r="AK59" s="708">
        <v>5569</v>
      </c>
      <c r="AL59" s="708">
        <v>5565</v>
      </c>
      <c r="AM59" s="708">
        <v>5562</v>
      </c>
      <c r="AN59" s="708">
        <v>5582</v>
      </c>
      <c r="AO59" s="708">
        <v>5537</v>
      </c>
      <c r="AP59" s="708">
        <v>5548</v>
      </c>
      <c r="AQ59" s="708">
        <v>5643</v>
      </c>
      <c r="AR59" s="708">
        <v>5501</v>
      </c>
      <c r="AS59" s="708">
        <v>5477</v>
      </c>
      <c r="AT59" s="708">
        <v>5429</v>
      </c>
      <c r="AU59" s="708">
        <v>5382</v>
      </c>
      <c r="AV59" s="724">
        <v>5531</v>
      </c>
      <c r="AW59" s="758">
        <v>5336</v>
      </c>
      <c r="AX59" s="733">
        <v>5364</v>
      </c>
      <c r="AY59" s="733">
        <v>5347</v>
      </c>
      <c r="AZ59" s="733">
        <v>5301</v>
      </c>
      <c r="BA59" s="733">
        <v>5291</v>
      </c>
      <c r="BB59" s="708">
        <v>5211</v>
      </c>
      <c r="BC59" s="708">
        <v>5147</v>
      </c>
      <c r="BD59" s="726">
        <v>5053</v>
      </c>
      <c r="BE59" s="726">
        <v>5002</v>
      </c>
      <c r="BF59" s="754">
        <v>4929</v>
      </c>
      <c r="BG59" s="726">
        <v>4901</v>
      </c>
      <c r="BH59" s="726">
        <v>4896</v>
      </c>
      <c r="BI59" s="726">
        <v>4878</v>
      </c>
      <c r="BJ59" s="726">
        <f>BW65</f>
        <v>4863</v>
      </c>
      <c r="BK59" s="711">
        <f t="shared" si="6"/>
        <v>-240</v>
      </c>
      <c r="BL59" s="729">
        <f t="shared" si="7"/>
        <v>-362</v>
      </c>
      <c r="BM59" s="710">
        <f t="shared" si="8"/>
        <v>-64</v>
      </c>
      <c r="BN59" s="711">
        <f t="shared" si="8"/>
        <v>-94</v>
      </c>
      <c r="BO59" s="711">
        <f t="shared" si="8"/>
        <v>-51</v>
      </c>
      <c r="BP59" s="711">
        <f t="shared" si="8"/>
        <v>-73</v>
      </c>
      <c r="BQ59" s="712">
        <f t="shared" ref="BQ59:BR66" si="16">BG59-BF59</f>
        <v>-28</v>
      </c>
      <c r="BR59" s="711">
        <f t="shared" si="16"/>
        <v>-5</v>
      </c>
      <c r="BS59" s="711">
        <f t="shared" si="2"/>
        <v>-33</v>
      </c>
      <c r="BT59" s="713">
        <f t="shared" si="5"/>
        <v>-15</v>
      </c>
      <c r="BV59" s="601" t="s">
        <v>1041</v>
      </c>
      <c r="BW59" s="590" t="s">
        <v>326</v>
      </c>
    </row>
    <row r="60" spans="1:75" s="743" customFormat="1" ht="20.25" customHeight="1">
      <c r="A60" s="746"/>
      <c r="B60" s="759" t="s">
        <v>24</v>
      </c>
      <c r="C60" s="708">
        <f>SUM(C61:C62)</f>
        <v>28586</v>
      </c>
      <c r="D60" s="708">
        <f t="shared" ref="D60:BJ60" si="17">SUM(D61:D62)</f>
        <v>28711</v>
      </c>
      <c r="E60" s="708">
        <f t="shared" si="17"/>
        <v>28565</v>
      </c>
      <c r="F60" s="708">
        <f t="shared" si="17"/>
        <v>28517</v>
      </c>
      <c r="G60" s="708">
        <f t="shared" si="17"/>
        <v>28337</v>
      </c>
      <c r="H60" s="708">
        <f t="shared" si="17"/>
        <v>28274</v>
      </c>
      <c r="I60" s="708">
        <f t="shared" si="17"/>
        <v>28286</v>
      </c>
      <c r="J60" s="708">
        <f t="shared" si="17"/>
        <v>28505</v>
      </c>
      <c r="K60" s="708">
        <f t="shared" si="17"/>
        <v>28654</v>
      </c>
      <c r="L60" s="708">
        <f t="shared" si="17"/>
        <v>28862</v>
      </c>
      <c r="M60" s="708">
        <f t="shared" si="17"/>
        <v>29009</v>
      </c>
      <c r="N60" s="708">
        <f t="shared" si="17"/>
        <v>29270</v>
      </c>
      <c r="O60" s="708">
        <f t="shared" si="17"/>
        <v>29445</v>
      </c>
      <c r="P60" s="708">
        <f t="shared" si="17"/>
        <v>29607</v>
      </c>
      <c r="Q60" s="708">
        <f t="shared" si="17"/>
        <v>29768</v>
      </c>
      <c r="R60" s="708">
        <f t="shared" si="17"/>
        <v>29957</v>
      </c>
      <c r="S60" s="708">
        <f t="shared" si="17"/>
        <v>30130</v>
      </c>
      <c r="T60" s="708">
        <f t="shared" si="17"/>
        <v>30268</v>
      </c>
      <c r="U60" s="708">
        <f t="shared" si="17"/>
        <v>30334</v>
      </c>
      <c r="V60" s="708">
        <f t="shared" si="17"/>
        <v>30524</v>
      </c>
      <c r="W60" s="708">
        <f t="shared" si="17"/>
        <v>30665</v>
      </c>
      <c r="X60" s="708">
        <f t="shared" si="17"/>
        <v>30458</v>
      </c>
      <c r="Y60" s="708">
        <f t="shared" si="17"/>
        <v>30897</v>
      </c>
      <c r="Z60" s="708">
        <f t="shared" si="17"/>
        <v>30981</v>
      </c>
      <c r="AA60" s="708">
        <f t="shared" si="17"/>
        <v>31383</v>
      </c>
      <c r="AB60" s="708">
        <f t="shared" si="17"/>
        <v>31564</v>
      </c>
      <c r="AC60" s="708">
        <f t="shared" si="17"/>
        <v>32127</v>
      </c>
      <c r="AD60" s="708">
        <f t="shared" si="17"/>
        <v>32722</v>
      </c>
      <c r="AE60" s="708">
        <f t="shared" si="17"/>
        <v>33232</v>
      </c>
      <c r="AF60" s="708">
        <f t="shared" si="17"/>
        <v>33721</v>
      </c>
      <c r="AG60" s="708">
        <f t="shared" si="17"/>
        <v>34261</v>
      </c>
      <c r="AH60" s="708">
        <f t="shared" si="17"/>
        <v>34700</v>
      </c>
      <c r="AI60" s="708">
        <f t="shared" si="17"/>
        <v>35238</v>
      </c>
      <c r="AJ60" s="708">
        <f t="shared" si="17"/>
        <v>35579</v>
      </c>
      <c r="AK60" s="708">
        <f t="shared" si="17"/>
        <v>35934</v>
      </c>
      <c r="AL60" s="708">
        <f t="shared" si="17"/>
        <v>36354</v>
      </c>
      <c r="AM60" s="708">
        <f t="shared" si="17"/>
        <v>36688</v>
      </c>
      <c r="AN60" s="708">
        <f t="shared" si="17"/>
        <v>36784</v>
      </c>
      <c r="AO60" s="708">
        <f t="shared" si="17"/>
        <v>36917</v>
      </c>
      <c r="AP60" s="708">
        <f t="shared" si="17"/>
        <v>37162</v>
      </c>
      <c r="AQ60" s="708">
        <f t="shared" si="17"/>
        <v>38061</v>
      </c>
      <c r="AR60" s="708">
        <f t="shared" si="17"/>
        <v>37224</v>
      </c>
      <c r="AS60" s="708">
        <f t="shared" si="17"/>
        <v>37525</v>
      </c>
      <c r="AT60" s="708">
        <f t="shared" si="17"/>
        <v>37579</v>
      </c>
      <c r="AU60" s="708">
        <f t="shared" si="17"/>
        <v>37714</v>
      </c>
      <c r="AV60" s="708">
        <f t="shared" si="17"/>
        <v>38446</v>
      </c>
      <c r="AW60" s="708">
        <f t="shared" si="17"/>
        <v>38009</v>
      </c>
      <c r="AX60" s="708">
        <f t="shared" si="17"/>
        <v>38122</v>
      </c>
      <c r="AY60" s="708">
        <f t="shared" si="17"/>
        <v>38084</v>
      </c>
      <c r="AZ60" s="708">
        <f t="shared" si="17"/>
        <v>38065</v>
      </c>
      <c r="BA60" s="708">
        <f t="shared" si="17"/>
        <v>38131</v>
      </c>
      <c r="BB60" s="708">
        <f t="shared" si="17"/>
        <v>38204</v>
      </c>
      <c r="BC60" s="708">
        <f t="shared" si="17"/>
        <v>38254</v>
      </c>
      <c r="BD60" s="708">
        <f t="shared" si="17"/>
        <v>38371</v>
      </c>
      <c r="BE60" s="708">
        <f t="shared" si="17"/>
        <v>38536</v>
      </c>
      <c r="BF60" s="708">
        <f t="shared" si="17"/>
        <v>38638</v>
      </c>
      <c r="BG60" s="708">
        <f t="shared" si="17"/>
        <v>38702</v>
      </c>
      <c r="BH60" s="708">
        <f t="shared" si="17"/>
        <v>39074</v>
      </c>
      <c r="BI60" s="708">
        <f t="shared" si="17"/>
        <v>39347</v>
      </c>
      <c r="BJ60" s="708">
        <f t="shared" si="17"/>
        <v>39398</v>
      </c>
      <c r="BK60" s="717">
        <f t="shared" ref="BK60:BQ60" si="18">BK61+BK62</f>
        <v>-315</v>
      </c>
      <c r="BL60" s="757">
        <f t="shared" si="18"/>
        <v>507</v>
      </c>
      <c r="BM60" s="717">
        <f t="shared" si="18"/>
        <v>50</v>
      </c>
      <c r="BN60" s="717">
        <f t="shared" si="18"/>
        <v>117</v>
      </c>
      <c r="BO60" s="717">
        <f t="shared" si="18"/>
        <v>165</v>
      </c>
      <c r="BP60" s="717">
        <f t="shared" si="18"/>
        <v>102</v>
      </c>
      <c r="BQ60" s="718">
        <f t="shared" si="18"/>
        <v>64</v>
      </c>
      <c r="BR60" s="711">
        <f t="shared" si="16"/>
        <v>372</v>
      </c>
      <c r="BS60" s="711">
        <f t="shared" si="2"/>
        <v>324</v>
      </c>
      <c r="BT60" s="713">
        <f t="shared" si="5"/>
        <v>51</v>
      </c>
      <c r="BV60" s="599" t="s">
        <v>64</v>
      </c>
      <c r="BW60" s="593">
        <v>5501</v>
      </c>
    </row>
    <row r="61" spans="1:75" ht="12.75" customHeight="1">
      <c r="A61" s="719">
        <v>221</v>
      </c>
      <c r="B61" s="745" t="s">
        <v>1115</v>
      </c>
      <c r="C61" s="708">
        <v>11177</v>
      </c>
      <c r="D61" s="742">
        <v>11188</v>
      </c>
      <c r="E61" s="742">
        <v>11046</v>
      </c>
      <c r="F61" s="742">
        <v>10962</v>
      </c>
      <c r="G61" s="742">
        <v>10821</v>
      </c>
      <c r="H61" s="708">
        <v>10732</v>
      </c>
      <c r="I61" s="742">
        <v>10673</v>
      </c>
      <c r="J61" s="742">
        <v>10753</v>
      </c>
      <c r="K61" s="742">
        <v>10795</v>
      </c>
      <c r="L61" s="742">
        <v>10821</v>
      </c>
      <c r="M61" s="708">
        <v>10843</v>
      </c>
      <c r="N61" s="742">
        <v>10937</v>
      </c>
      <c r="O61" s="742">
        <v>11007</v>
      </c>
      <c r="P61" s="742">
        <v>11086</v>
      </c>
      <c r="Q61" s="742">
        <v>11198</v>
      </c>
      <c r="R61" s="708">
        <v>11286</v>
      </c>
      <c r="S61" s="742">
        <v>11322</v>
      </c>
      <c r="T61" s="742">
        <v>11338</v>
      </c>
      <c r="U61" s="742">
        <v>11378</v>
      </c>
      <c r="V61" s="742">
        <v>11419</v>
      </c>
      <c r="W61" s="708">
        <v>11452</v>
      </c>
      <c r="X61" s="742">
        <v>11161</v>
      </c>
      <c r="Y61" s="742">
        <v>11504</v>
      </c>
      <c r="Z61" s="742">
        <v>11519</v>
      </c>
      <c r="AA61" s="742">
        <v>11750</v>
      </c>
      <c r="AB61" s="708">
        <v>11825</v>
      </c>
      <c r="AC61" s="708">
        <v>12115</v>
      </c>
      <c r="AD61" s="708">
        <v>12423</v>
      </c>
      <c r="AE61" s="708">
        <v>12681</v>
      </c>
      <c r="AF61" s="708">
        <v>12947</v>
      </c>
      <c r="AG61" s="708">
        <v>13228</v>
      </c>
      <c r="AH61" s="708">
        <v>13466</v>
      </c>
      <c r="AI61" s="708">
        <v>13789</v>
      </c>
      <c r="AJ61" s="708">
        <v>14028</v>
      </c>
      <c r="AK61" s="708">
        <v>14313</v>
      </c>
      <c r="AL61" s="723">
        <v>14585</v>
      </c>
      <c r="AM61" s="723">
        <v>14775</v>
      </c>
      <c r="AN61" s="723">
        <v>14833</v>
      </c>
      <c r="AO61" s="723">
        <v>14866</v>
      </c>
      <c r="AP61" s="723">
        <v>14885</v>
      </c>
      <c r="AQ61" s="723">
        <v>15544</v>
      </c>
      <c r="AR61" s="723">
        <v>14933</v>
      </c>
      <c r="AS61" s="723">
        <v>15143</v>
      </c>
      <c r="AT61" s="723">
        <v>15215</v>
      </c>
      <c r="AU61" s="723">
        <v>15265</v>
      </c>
      <c r="AV61" s="724">
        <v>15479</v>
      </c>
      <c r="AW61" s="725">
        <v>15443</v>
      </c>
      <c r="AX61" s="725">
        <v>15557</v>
      </c>
      <c r="AY61" s="725">
        <v>15532</v>
      </c>
      <c r="AZ61" s="725">
        <v>15531</v>
      </c>
      <c r="BA61" s="725">
        <v>15578</v>
      </c>
      <c r="BB61" s="723">
        <v>15615</v>
      </c>
      <c r="BC61" s="723">
        <v>15551</v>
      </c>
      <c r="BD61" s="760">
        <v>15564</v>
      </c>
      <c r="BE61" s="727">
        <v>15599</v>
      </c>
      <c r="BF61" s="728">
        <v>15605</v>
      </c>
      <c r="BG61" s="727">
        <v>15635</v>
      </c>
      <c r="BH61" s="727">
        <v>15790</v>
      </c>
      <c r="BI61" s="727">
        <v>15911</v>
      </c>
      <c r="BJ61" s="727">
        <f>BW37</f>
        <v>15942</v>
      </c>
      <c r="BK61" s="711">
        <f t="shared" si="6"/>
        <v>99</v>
      </c>
      <c r="BL61" s="729">
        <f t="shared" si="7"/>
        <v>27</v>
      </c>
      <c r="BM61" s="710">
        <f t="shared" ref="BM61:BQ66" si="19">BC61-BB61</f>
        <v>-64</v>
      </c>
      <c r="BN61" s="711">
        <f t="shared" si="19"/>
        <v>13</v>
      </c>
      <c r="BO61" s="711">
        <f t="shared" si="19"/>
        <v>35</v>
      </c>
      <c r="BP61" s="711">
        <f t="shared" si="19"/>
        <v>6</v>
      </c>
      <c r="BQ61" s="712">
        <f t="shared" si="19"/>
        <v>30</v>
      </c>
      <c r="BR61" s="711">
        <f t="shared" si="16"/>
        <v>155</v>
      </c>
      <c r="BS61" s="711">
        <f t="shared" si="2"/>
        <v>152</v>
      </c>
      <c r="BT61" s="713">
        <f t="shared" si="5"/>
        <v>31</v>
      </c>
      <c r="BV61" s="601" t="s">
        <v>1042</v>
      </c>
      <c r="BW61" s="590" t="s">
        <v>326</v>
      </c>
    </row>
    <row r="62" spans="1:75" ht="12.75" customHeight="1">
      <c r="A62" s="719">
        <v>223</v>
      </c>
      <c r="B62" s="745" t="s">
        <v>137</v>
      </c>
      <c r="C62" s="708">
        <v>17409</v>
      </c>
      <c r="D62" s="742">
        <v>17523</v>
      </c>
      <c r="E62" s="742">
        <v>17519</v>
      </c>
      <c r="F62" s="742">
        <v>17555</v>
      </c>
      <c r="G62" s="742">
        <v>17516</v>
      </c>
      <c r="H62" s="708">
        <v>17542</v>
      </c>
      <c r="I62" s="742">
        <v>17613</v>
      </c>
      <c r="J62" s="742">
        <v>17752</v>
      </c>
      <c r="K62" s="742">
        <v>17859</v>
      </c>
      <c r="L62" s="742">
        <v>18041</v>
      </c>
      <c r="M62" s="708">
        <v>18166</v>
      </c>
      <c r="N62" s="742">
        <v>18333</v>
      </c>
      <c r="O62" s="742">
        <v>18438</v>
      </c>
      <c r="P62" s="742">
        <v>18521</v>
      </c>
      <c r="Q62" s="742">
        <v>18570</v>
      </c>
      <c r="R62" s="708">
        <v>18671</v>
      </c>
      <c r="S62" s="742">
        <v>18808</v>
      </c>
      <c r="T62" s="742">
        <v>18930</v>
      </c>
      <c r="U62" s="742">
        <v>18956</v>
      </c>
      <c r="V62" s="742">
        <v>19105</v>
      </c>
      <c r="W62" s="708">
        <v>19213</v>
      </c>
      <c r="X62" s="742">
        <v>19297</v>
      </c>
      <c r="Y62" s="742">
        <v>19393</v>
      </c>
      <c r="Z62" s="742">
        <v>19462</v>
      </c>
      <c r="AA62" s="742">
        <v>19633</v>
      </c>
      <c r="AB62" s="708">
        <v>19739</v>
      </c>
      <c r="AC62" s="708">
        <v>20012</v>
      </c>
      <c r="AD62" s="708">
        <v>20299</v>
      </c>
      <c r="AE62" s="708">
        <v>20551</v>
      </c>
      <c r="AF62" s="708">
        <v>20774</v>
      </c>
      <c r="AG62" s="708">
        <v>21033</v>
      </c>
      <c r="AH62" s="708">
        <v>21234</v>
      </c>
      <c r="AI62" s="708">
        <v>21449</v>
      </c>
      <c r="AJ62" s="708">
        <v>21551</v>
      </c>
      <c r="AK62" s="708">
        <v>21621</v>
      </c>
      <c r="AL62" s="708">
        <v>21769</v>
      </c>
      <c r="AM62" s="708">
        <v>21913</v>
      </c>
      <c r="AN62" s="708">
        <v>21951</v>
      </c>
      <c r="AO62" s="708">
        <v>22051</v>
      </c>
      <c r="AP62" s="708">
        <v>22277</v>
      </c>
      <c r="AQ62" s="708">
        <v>22517</v>
      </c>
      <c r="AR62" s="708">
        <v>22291</v>
      </c>
      <c r="AS62" s="708">
        <v>22382</v>
      </c>
      <c r="AT62" s="708">
        <v>22364</v>
      </c>
      <c r="AU62" s="708">
        <v>22449</v>
      </c>
      <c r="AV62" s="750">
        <v>22967</v>
      </c>
      <c r="AW62" s="725">
        <v>22566</v>
      </c>
      <c r="AX62" s="725">
        <v>22565</v>
      </c>
      <c r="AY62" s="725">
        <v>22552</v>
      </c>
      <c r="AZ62" s="725">
        <v>22534</v>
      </c>
      <c r="BA62" s="725">
        <v>22553</v>
      </c>
      <c r="BB62" s="708">
        <v>22589</v>
      </c>
      <c r="BC62" s="708">
        <v>22703</v>
      </c>
      <c r="BD62" s="726">
        <v>22807</v>
      </c>
      <c r="BE62" s="727">
        <v>22937</v>
      </c>
      <c r="BF62" s="728">
        <v>23033</v>
      </c>
      <c r="BG62" s="727">
        <v>23067</v>
      </c>
      <c r="BH62" s="727">
        <v>23284</v>
      </c>
      <c r="BI62" s="727">
        <v>23436</v>
      </c>
      <c r="BJ62" s="727">
        <f>BW39</f>
        <v>23456</v>
      </c>
      <c r="BK62" s="711">
        <f t="shared" si="6"/>
        <v>-414</v>
      </c>
      <c r="BL62" s="729">
        <f t="shared" si="7"/>
        <v>480</v>
      </c>
      <c r="BM62" s="710">
        <f t="shared" si="19"/>
        <v>114</v>
      </c>
      <c r="BN62" s="711">
        <f t="shared" si="19"/>
        <v>104</v>
      </c>
      <c r="BO62" s="711">
        <f t="shared" si="19"/>
        <v>130</v>
      </c>
      <c r="BP62" s="711">
        <f t="shared" si="19"/>
        <v>96</v>
      </c>
      <c r="BQ62" s="712">
        <f t="shared" si="19"/>
        <v>34</v>
      </c>
      <c r="BR62" s="711">
        <f t="shared" si="16"/>
        <v>217</v>
      </c>
      <c r="BS62" s="711">
        <f t="shared" si="2"/>
        <v>172</v>
      </c>
      <c r="BT62" s="713">
        <f t="shared" si="5"/>
        <v>20</v>
      </c>
      <c r="BV62" s="596" t="s">
        <v>185</v>
      </c>
      <c r="BW62" s="593">
        <v>5878</v>
      </c>
    </row>
    <row r="63" spans="1:75" s="743" customFormat="1" ht="20.25" customHeight="1">
      <c r="A63" s="746"/>
      <c r="B63" s="761" t="s">
        <v>25</v>
      </c>
      <c r="C63" s="708">
        <f>SUM(C64:C66)</f>
        <v>45053</v>
      </c>
      <c r="D63" s="708">
        <f t="shared" ref="D63:BO63" si="20">SUM(D64:D66)</f>
        <v>45282</v>
      </c>
      <c r="E63" s="708">
        <f t="shared" si="20"/>
        <v>45337</v>
      </c>
      <c r="F63" s="708">
        <f t="shared" si="20"/>
        <v>45453</v>
      </c>
      <c r="G63" s="708">
        <f t="shared" si="20"/>
        <v>45579</v>
      </c>
      <c r="H63" s="708">
        <f t="shared" si="20"/>
        <v>45709</v>
      </c>
      <c r="I63" s="708">
        <f t="shared" si="20"/>
        <v>45858</v>
      </c>
      <c r="J63" s="708">
        <f t="shared" si="20"/>
        <v>46155</v>
      </c>
      <c r="K63" s="708">
        <f t="shared" si="20"/>
        <v>46683</v>
      </c>
      <c r="L63" s="708">
        <f t="shared" si="20"/>
        <v>46921</v>
      </c>
      <c r="M63" s="708">
        <f t="shared" si="20"/>
        <v>47224</v>
      </c>
      <c r="N63" s="708">
        <f t="shared" si="20"/>
        <v>47548</v>
      </c>
      <c r="O63" s="708">
        <f t="shared" si="20"/>
        <v>47807</v>
      </c>
      <c r="P63" s="708">
        <f t="shared" si="20"/>
        <v>48071</v>
      </c>
      <c r="Q63" s="708">
        <f t="shared" si="20"/>
        <v>48335</v>
      </c>
      <c r="R63" s="708">
        <f t="shared" si="20"/>
        <v>48611</v>
      </c>
      <c r="S63" s="708">
        <f t="shared" si="20"/>
        <v>48740</v>
      </c>
      <c r="T63" s="708">
        <f t="shared" si="20"/>
        <v>48834</v>
      </c>
      <c r="U63" s="708">
        <f t="shared" si="20"/>
        <v>48849</v>
      </c>
      <c r="V63" s="708">
        <f t="shared" si="20"/>
        <v>48901</v>
      </c>
      <c r="W63" s="708">
        <f t="shared" si="20"/>
        <v>48974</v>
      </c>
      <c r="X63" s="708">
        <f t="shared" si="20"/>
        <v>49112</v>
      </c>
      <c r="Y63" s="708">
        <f t="shared" si="20"/>
        <v>49182</v>
      </c>
      <c r="Z63" s="708">
        <f t="shared" si="20"/>
        <v>49387</v>
      </c>
      <c r="AA63" s="708">
        <f t="shared" si="20"/>
        <v>49841</v>
      </c>
      <c r="AB63" s="708">
        <f t="shared" si="20"/>
        <v>50057</v>
      </c>
      <c r="AC63" s="708">
        <f t="shared" si="20"/>
        <v>50312</v>
      </c>
      <c r="AD63" s="708">
        <f t="shared" si="20"/>
        <v>50632</v>
      </c>
      <c r="AE63" s="708">
        <f t="shared" si="20"/>
        <v>51059</v>
      </c>
      <c r="AF63" s="708">
        <f t="shared" si="20"/>
        <v>51844</v>
      </c>
      <c r="AG63" s="708">
        <f t="shared" si="20"/>
        <v>51992</v>
      </c>
      <c r="AH63" s="708">
        <f t="shared" si="20"/>
        <v>52251</v>
      </c>
      <c r="AI63" s="708">
        <f t="shared" si="20"/>
        <v>52453</v>
      </c>
      <c r="AJ63" s="708">
        <f t="shared" si="20"/>
        <v>52589</v>
      </c>
      <c r="AK63" s="708">
        <f t="shared" si="20"/>
        <v>53313</v>
      </c>
      <c r="AL63" s="708">
        <f t="shared" si="20"/>
        <v>53644</v>
      </c>
      <c r="AM63" s="708">
        <f t="shared" si="20"/>
        <v>53686</v>
      </c>
      <c r="AN63" s="708">
        <f t="shared" si="20"/>
        <v>53628</v>
      </c>
      <c r="AO63" s="708">
        <f t="shared" si="20"/>
        <v>53402</v>
      </c>
      <c r="AP63" s="708">
        <f t="shared" si="20"/>
        <v>53189</v>
      </c>
      <c r="AQ63" s="708">
        <f t="shared" si="20"/>
        <v>54587</v>
      </c>
      <c r="AR63" s="708">
        <f t="shared" si="20"/>
        <v>52877</v>
      </c>
      <c r="AS63" s="708">
        <f t="shared" si="20"/>
        <v>53014</v>
      </c>
      <c r="AT63" s="708">
        <f t="shared" si="20"/>
        <v>52851</v>
      </c>
      <c r="AU63" s="708">
        <f t="shared" si="20"/>
        <v>52906</v>
      </c>
      <c r="AV63" s="708">
        <f t="shared" si="20"/>
        <v>54076</v>
      </c>
      <c r="AW63" s="708">
        <f t="shared" si="20"/>
        <v>52734</v>
      </c>
      <c r="AX63" s="708">
        <f t="shared" si="20"/>
        <v>52704</v>
      </c>
      <c r="AY63" s="708">
        <f t="shared" si="20"/>
        <v>52503</v>
      </c>
      <c r="AZ63" s="708">
        <f t="shared" si="20"/>
        <v>52573</v>
      </c>
      <c r="BA63" s="708">
        <f t="shared" si="20"/>
        <v>52500</v>
      </c>
      <c r="BB63" s="708">
        <f t="shared" si="20"/>
        <v>52500</v>
      </c>
      <c r="BC63" s="708">
        <f t="shared" si="20"/>
        <v>52522</v>
      </c>
      <c r="BD63" s="708">
        <f t="shared" si="20"/>
        <v>52271</v>
      </c>
      <c r="BE63" s="708">
        <f t="shared" si="20"/>
        <v>52367</v>
      </c>
      <c r="BF63" s="708">
        <f t="shared" si="20"/>
        <v>52333</v>
      </c>
      <c r="BG63" s="708">
        <f t="shared" si="20"/>
        <v>52769</v>
      </c>
      <c r="BH63" s="708">
        <f t="shared" si="20"/>
        <v>52992</v>
      </c>
      <c r="BI63" s="708">
        <f t="shared" si="20"/>
        <v>53202</v>
      </c>
      <c r="BJ63" s="708">
        <f t="shared" si="20"/>
        <v>53259</v>
      </c>
      <c r="BK63" s="717">
        <f t="shared" si="20"/>
        <v>-1576</v>
      </c>
      <c r="BL63" s="757">
        <f t="shared" si="20"/>
        <v>-167</v>
      </c>
      <c r="BM63" s="717">
        <f t="shared" si="20"/>
        <v>22</v>
      </c>
      <c r="BN63" s="717">
        <f t="shared" si="20"/>
        <v>-251</v>
      </c>
      <c r="BO63" s="717">
        <f t="shared" si="20"/>
        <v>96</v>
      </c>
      <c r="BP63" s="717">
        <f>SUM(BP64:BP66)</f>
        <v>-34</v>
      </c>
      <c r="BQ63" s="718">
        <f>SUM(BQ64:BQ66)</f>
        <v>436</v>
      </c>
      <c r="BR63" s="711">
        <f t="shared" si="16"/>
        <v>223</v>
      </c>
      <c r="BS63" s="711">
        <f t="shared" si="2"/>
        <v>267</v>
      </c>
      <c r="BT63" s="713">
        <f t="shared" si="5"/>
        <v>57</v>
      </c>
      <c r="BV63" s="601" t="s">
        <v>1043</v>
      </c>
      <c r="BW63" s="590" t="s">
        <v>326</v>
      </c>
    </row>
    <row r="64" spans="1:75" ht="12.75" customHeight="1">
      <c r="A64" s="654">
        <v>205</v>
      </c>
      <c r="B64" s="749" t="s">
        <v>1116</v>
      </c>
      <c r="C64" s="750">
        <v>14972</v>
      </c>
      <c r="D64" s="751">
        <v>15080</v>
      </c>
      <c r="E64" s="751">
        <v>15117</v>
      </c>
      <c r="F64" s="751">
        <v>15196</v>
      </c>
      <c r="G64" s="751">
        <v>15248</v>
      </c>
      <c r="H64" s="750">
        <v>15316</v>
      </c>
      <c r="I64" s="751">
        <v>15313</v>
      </c>
      <c r="J64" s="751">
        <v>15426</v>
      </c>
      <c r="K64" s="751">
        <v>15666</v>
      </c>
      <c r="L64" s="751">
        <v>15821</v>
      </c>
      <c r="M64" s="750">
        <v>15947</v>
      </c>
      <c r="N64" s="751">
        <v>16096</v>
      </c>
      <c r="O64" s="751">
        <v>16193</v>
      </c>
      <c r="P64" s="751">
        <v>16320</v>
      </c>
      <c r="Q64" s="751">
        <v>16447</v>
      </c>
      <c r="R64" s="750">
        <v>16571</v>
      </c>
      <c r="S64" s="751">
        <v>16711</v>
      </c>
      <c r="T64" s="751">
        <v>16776</v>
      </c>
      <c r="U64" s="751">
        <v>16822</v>
      </c>
      <c r="V64" s="751">
        <v>16914</v>
      </c>
      <c r="W64" s="750">
        <v>17000</v>
      </c>
      <c r="X64" s="751">
        <v>17086</v>
      </c>
      <c r="Y64" s="751">
        <v>17096</v>
      </c>
      <c r="Z64" s="751">
        <v>17220</v>
      </c>
      <c r="AA64" s="751">
        <v>17310</v>
      </c>
      <c r="AB64" s="750">
        <v>17387</v>
      </c>
      <c r="AC64" s="750">
        <v>17437</v>
      </c>
      <c r="AD64" s="750">
        <v>17578</v>
      </c>
      <c r="AE64" s="750">
        <v>17574</v>
      </c>
      <c r="AF64" s="750">
        <v>17960</v>
      </c>
      <c r="AG64" s="750">
        <v>17981</v>
      </c>
      <c r="AH64" s="750">
        <v>18115</v>
      </c>
      <c r="AI64" s="750">
        <v>18193</v>
      </c>
      <c r="AJ64" s="750">
        <v>18206</v>
      </c>
      <c r="AK64" s="750">
        <v>18670</v>
      </c>
      <c r="AL64" s="750">
        <v>18842</v>
      </c>
      <c r="AM64" s="708">
        <v>18883</v>
      </c>
      <c r="AN64" s="708">
        <v>18895</v>
      </c>
      <c r="AO64" s="708">
        <v>18800</v>
      </c>
      <c r="AP64" s="708">
        <v>18730</v>
      </c>
      <c r="AQ64" s="750">
        <v>19086</v>
      </c>
      <c r="AR64" s="708">
        <v>18647</v>
      </c>
      <c r="AS64" s="708">
        <v>18679</v>
      </c>
      <c r="AT64" s="750">
        <v>18587</v>
      </c>
      <c r="AU64" s="708">
        <v>18498</v>
      </c>
      <c r="AV64" s="724">
        <v>18835</v>
      </c>
      <c r="AW64" s="725">
        <v>18317</v>
      </c>
      <c r="AX64" s="725">
        <v>18348</v>
      </c>
      <c r="AY64" s="725">
        <v>18181</v>
      </c>
      <c r="AZ64" s="725">
        <v>18154</v>
      </c>
      <c r="BA64" s="725">
        <v>18081</v>
      </c>
      <c r="BB64" s="708">
        <v>18024</v>
      </c>
      <c r="BC64" s="708">
        <v>17984</v>
      </c>
      <c r="BD64" s="726">
        <v>17829</v>
      </c>
      <c r="BE64" s="727">
        <v>17850</v>
      </c>
      <c r="BF64" s="728">
        <v>17792</v>
      </c>
      <c r="BG64" s="727">
        <v>17946</v>
      </c>
      <c r="BH64" s="727">
        <v>17996</v>
      </c>
      <c r="BI64" s="727">
        <v>18024</v>
      </c>
      <c r="BJ64" s="727">
        <f>BW22</f>
        <v>18048</v>
      </c>
      <c r="BK64" s="711">
        <f t="shared" si="6"/>
        <v>-754</v>
      </c>
      <c r="BL64" s="729">
        <f t="shared" si="7"/>
        <v>-289</v>
      </c>
      <c r="BM64" s="710">
        <f t="shared" si="19"/>
        <v>-40</v>
      </c>
      <c r="BN64" s="711">
        <f t="shared" si="19"/>
        <v>-155</v>
      </c>
      <c r="BO64" s="711">
        <f t="shared" si="19"/>
        <v>21</v>
      </c>
      <c r="BP64" s="711">
        <f t="shared" si="19"/>
        <v>-58</v>
      </c>
      <c r="BQ64" s="712">
        <f t="shared" si="19"/>
        <v>154</v>
      </c>
      <c r="BR64" s="711">
        <f t="shared" si="16"/>
        <v>50</v>
      </c>
      <c r="BS64" s="711">
        <f t="shared" si="2"/>
        <v>52</v>
      </c>
      <c r="BT64" s="713">
        <f t="shared" si="5"/>
        <v>24</v>
      </c>
      <c r="BV64" s="596" t="s">
        <v>341</v>
      </c>
      <c r="BW64" s="593">
        <v>5821</v>
      </c>
    </row>
    <row r="65" spans="1:75" ht="12.75" customHeight="1">
      <c r="A65" s="719">
        <v>224</v>
      </c>
      <c r="B65" s="745" t="s">
        <v>140</v>
      </c>
      <c r="C65" s="708">
        <v>14080</v>
      </c>
      <c r="D65" s="742">
        <v>14082</v>
      </c>
      <c r="E65" s="742">
        <v>14154</v>
      </c>
      <c r="F65" s="742">
        <v>14218</v>
      </c>
      <c r="G65" s="742">
        <v>14315</v>
      </c>
      <c r="H65" s="708">
        <v>14373</v>
      </c>
      <c r="I65" s="742">
        <v>14479</v>
      </c>
      <c r="J65" s="742">
        <v>14594</v>
      </c>
      <c r="K65" s="742">
        <v>14747</v>
      </c>
      <c r="L65" s="742">
        <v>14848</v>
      </c>
      <c r="M65" s="708">
        <v>14967</v>
      </c>
      <c r="N65" s="742">
        <v>15128</v>
      </c>
      <c r="O65" s="742">
        <v>15239</v>
      </c>
      <c r="P65" s="742">
        <v>15329</v>
      </c>
      <c r="Q65" s="742">
        <v>15429</v>
      </c>
      <c r="R65" s="708">
        <v>15544</v>
      </c>
      <c r="S65" s="742">
        <v>15542</v>
      </c>
      <c r="T65" s="742">
        <v>15543</v>
      </c>
      <c r="U65" s="742">
        <v>15472</v>
      </c>
      <c r="V65" s="742">
        <v>15501</v>
      </c>
      <c r="W65" s="708">
        <v>15490</v>
      </c>
      <c r="X65" s="742">
        <v>15568</v>
      </c>
      <c r="Y65" s="742">
        <v>15698</v>
      </c>
      <c r="Z65" s="742">
        <v>15797</v>
      </c>
      <c r="AA65" s="742">
        <v>15912</v>
      </c>
      <c r="AB65" s="708">
        <v>16017</v>
      </c>
      <c r="AC65" s="708">
        <v>16134</v>
      </c>
      <c r="AD65" s="708">
        <v>16227</v>
      </c>
      <c r="AE65" s="708">
        <v>16399</v>
      </c>
      <c r="AF65" s="708">
        <v>16674</v>
      </c>
      <c r="AG65" s="708">
        <v>16716</v>
      </c>
      <c r="AH65" s="708">
        <v>16827</v>
      </c>
      <c r="AI65" s="708">
        <v>16871</v>
      </c>
      <c r="AJ65" s="708">
        <v>16923</v>
      </c>
      <c r="AK65" s="708">
        <v>17055</v>
      </c>
      <c r="AL65" s="708">
        <v>17140</v>
      </c>
      <c r="AM65" s="708">
        <v>17199</v>
      </c>
      <c r="AN65" s="708">
        <v>17208</v>
      </c>
      <c r="AO65" s="708">
        <v>17142</v>
      </c>
      <c r="AP65" s="708">
        <v>17063</v>
      </c>
      <c r="AQ65" s="708">
        <v>17623</v>
      </c>
      <c r="AR65" s="708">
        <v>16951</v>
      </c>
      <c r="AS65" s="708">
        <v>16994</v>
      </c>
      <c r="AT65" s="708">
        <v>16947</v>
      </c>
      <c r="AU65" s="708">
        <v>16994</v>
      </c>
      <c r="AV65" s="750">
        <v>17466</v>
      </c>
      <c r="AW65" s="725">
        <v>16995</v>
      </c>
      <c r="AX65" s="725">
        <v>16974</v>
      </c>
      <c r="AY65" s="725">
        <v>16920</v>
      </c>
      <c r="AZ65" s="725">
        <v>16971</v>
      </c>
      <c r="BA65" s="725">
        <v>16968</v>
      </c>
      <c r="BB65" s="708">
        <v>16974</v>
      </c>
      <c r="BC65" s="708">
        <v>16951</v>
      </c>
      <c r="BD65" s="726">
        <v>16948</v>
      </c>
      <c r="BE65" s="727">
        <v>17031</v>
      </c>
      <c r="BF65" s="728">
        <v>17047</v>
      </c>
      <c r="BG65" s="727">
        <v>17226</v>
      </c>
      <c r="BH65" s="727">
        <v>17247</v>
      </c>
      <c r="BI65" s="727">
        <v>17328</v>
      </c>
      <c r="BJ65" s="727">
        <f>BW40</f>
        <v>17329</v>
      </c>
      <c r="BK65" s="711">
        <f t="shared" si="6"/>
        <v>-498</v>
      </c>
      <c r="BL65" s="729">
        <f t="shared" si="7"/>
        <v>79</v>
      </c>
      <c r="BM65" s="710">
        <f t="shared" si="19"/>
        <v>-23</v>
      </c>
      <c r="BN65" s="711">
        <f t="shared" si="19"/>
        <v>-3</v>
      </c>
      <c r="BO65" s="711">
        <f t="shared" si="19"/>
        <v>83</v>
      </c>
      <c r="BP65" s="711">
        <f t="shared" si="19"/>
        <v>16</v>
      </c>
      <c r="BQ65" s="712">
        <f t="shared" si="19"/>
        <v>179</v>
      </c>
      <c r="BR65" s="711">
        <f t="shared" si="16"/>
        <v>21</v>
      </c>
      <c r="BS65" s="711">
        <f t="shared" si="2"/>
        <v>82</v>
      </c>
      <c r="BT65" s="713">
        <f t="shared" si="5"/>
        <v>1</v>
      </c>
      <c r="BV65" s="596" t="s">
        <v>342</v>
      </c>
      <c r="BW65" s="593">
        <v>4863</v>
      </c>
    </row>
    <row r="66" spans="1:75" ht="12.75" customHeight="1">
      <c r="A66" s="719">
        <v>226</v>
      </c>
      <c r="B66" s="745" t="s">
        <v>141</v>
      </c>
      <c r="C66" s="708">
        <v>16001</v>
      </c>
      <c r="D66" s="742">
        <v>16120</v>
      </c>
      <c r="E66" s="742">
        <v>16066</v>
      </c>
      <c r="F66" s="742">
        <v>16039</v>
      </c>
      <c r="G66" s="742">
        <v>16016</v>
      </c>
      <c r="H66" s="708">
        <v>16020</v>
      </c>
      <c r="I66" s="742">
        <v>16066</v>
      </c>
      <c r="J66" s="742">
        <v>16135</v>
      </c>
      <c r="K66" s="742">
        <v>16270</v>
      </c>
      <c r="L66" s="742">
        <v>16252</v>
      </c>
      <c r="M66" s="708">
        <v>16310</v>
      </c>
      <c r="N66" s="742">
        <v>16324</v>
      </c>
      <c r="O66" s="742">
        <v>16375</v>
      </c>
      <c r="P66" s="742">
        <v>16422</v>
      </c>
      <c r="Q66" s="742">
        <v>16459</v>
      </c>
      <c r="R66" s="708">
        <v>16496</v>
      </c>
      <c r="S66" s="742">
        <v>16487</v>
      </c>
      <c r="T66" s="742">
        <v>16515</v>
      </c>
      <c r="U66" s="742">
        <v>16555</v>
      </c>
      <c r="V66" s="742">
        <v>16486</v>
      </c>
      <c r="W66" s="708">
        <v>16484</v>
      </c>
      <c r="X66" s="742">
        <v>16458</v>
      </c>
      <c r="Y66" s="742">
        <v>16388</v>
      </c>
      <c r="Z66" s="742">
        <v>16370</v>
      </c>
      <c r="AA66" s="742">
        <v>16619</v>
      </c>
      <c r="AB66" s="708">
        <v>16653</v>
      </c>
      <c r="AC66" s="708">
        <v>16741</v>
      </c>
      <c r="AD66" s="708">
        <v>16827</v>
      </c>
      <c r="AE66" s="708">
        <v>17086</v>
      </c>
      <c r="AF66" s="708">
        <v>17210</v>
      </c>
      <c r="AG66" s="708">
        <v>17295</v>
      </c>
      <c r="AH66" s="708">
        <v>17309</v>
      </c>
      <c r="AI66" s="708">
        <v>17389</v>
      </c>
      <c r="AJ66" s="708">
        <v>17460</v>
      </c>
      <c r="AK66" s="708">
        <v>17588</v>
      </c>
      <c r="AL66" s="708">
        <v>17662</v>
      </c>
      <c r="AM66" s="708">
        <v>17604</v>
      </c>
      <c r="AN66" s="708">
        <v>17525</v>
      </c>
      <c r="AO66" s="708">
        <v>17460</v>
      </c>
      <c r="AP66" s="708">
        <v>17396</v>
      </c>
      <c r="AQ66" s="708">
        <v>17878</v>
      </c>
      <c r="AR66" s="708">
        <v>17279</v>
      </c>
      <c r="AS66" s="708">
        <v>17341</v>
      </c>
      <c r="AT66" s="708">
        <v>17317</v>
      </c>
      <c r="AU66" s="708">
        <v>17414</v>
      </c>
      <c r="AV66" s="750">
        <v>17775</v>
      </c>
      <c r="AW66" s="725">
        <v>17422</v>
      </c>
      <c r="AX66" s="725">
        <v>17382</v>
      </c>
      <c r="AY66" s="725">
        <v>17402</v>
      </c>
      <c r="AZ66" s="725">
        <v>17448</v>
      </c>
      <c r="BA66" s="725">
        <v>17451</v>
      </c>
      <c r="BB66" s="708">
        <v>17502</v>
      </c>
      <c r="BC66" s="708">
        <v>17587</v>
      </c>
      <c r="BD66" s="726">
        <v>17494</v>
      </c>
      <c r="BE66" s="727">
        <v>17486</v>
      </c>
      <c r="BF66" s="728">
        <v>17494</v>
      </c>
      <c r="BG66" s="727">
        <v>17597</v>
      </c>
      <c r="BH66" s="727">
        <v>17749</v>
      </c>
      <c r="BI66" s="727">
        <v>17850</v>
      </c>
      <c r="BJ66" s="727">
        <f>BW42</f>
        <v>17882</v>
      </c>
      <c r="BK66" s="711">
        <f t="shared" si="6"/>
        <v>-324</v>
      </c>
      <c r="BL66" s="729">
        <f t="shared" si="7"/>
        <v>43</v>
      </c>
      <c r="BM66" s="710">
        <f t="shared" si="19"/>
        <v>85</v>
      </c>
      <c r="BN66" s="711">
        <f t="shared" si="19"/>
        <v>-93</v>
      </c>
      <c r="BO66" s="711">
        <f t="shared" si="19"/>
        <v>-8</v>
      </c>
      <c r="BP66" s="711">
        <f t="shared" si="19"/>
        <v>8</v>
      </c>
      <c r="BQ66" s="712">
        <f t="shared" si="19"/>
        <v>103</v>
      </c>
      <c r="BR66" s="711">
        <f t="shared" si="16"/>
        <v>152</v>
      </c>
      <c r="BS66" s="711">
        <f t="shared" si="2"/>
        <v>133</v>
      </c>
      <c r="BT66" s="713">
        <f t="shared" si="5"/>
        <v>32</v>
      </c>
    </row>
    <row r="67" spans="1:75" ht="12" customHeight="1">
      <c r="A67" s="762"/>
      <c r="B67" s="763"/>
      <c r="C67" s="764"/>
      <c r="D67" s="764"/>
      <c r="E67" s="764"/>
      <c r="F67" s="764"/>
      <c r="G67" s="764"/>
      <c r="H67" s="764"/>
      <c r="I67" s="764"/>
      <c r="J67" s="764"/>
      <c r="K67" s="764"/>
      <c r="L67" s="764"/>
      <c r="M67" s="764"/>
      <c r="N67" s="764"/>
      <c r="O67" s="764"/>
      <c r="P67" s="764"/>
      <c r="Q67" s="764"/>
      <c r="R67" s="764"/>
      <c r="S67" s="764"/>
      <c r="T67" s="764"/>
      <c r="U67" s="764"/>
      <c r="V67" s="764"/>
      <c r="W67" s="764"/>
      <c r="X67" s="764"/>
      <c r="Y67" s="764"/>
      <c r="Z67" s="764"/>
      <c r="AA67" s="764"/>
      <c r="AB67" s="764"/>
      <c r="AC67" s="764"/>
      <c r="AD67" s="764"/>
      <c r="AE67" s="764"/>
      <c r="AF67" s="764"/>
      <c r="AG67" s="764"/>
      <c r="AH67" s="764"/>
      <c r="AI67" s="764"/>
      <c r="AJ67" s="764"/>
      <c r="AK67" s="764"/>
      <c r="AL67" s="765"/>
      <c r="AM67" s="765"/>
      <c r="AN67" s="765"/>
      <c r="AO67" s="765"/>
      <c r="AP67" s="765"/>
      <c r="AQ67" s="765"/>
      <c r="AR67" s="765"/>
      <c r="AS67" s="765"/>
      <c r="AT67" s="765"/>
      <c r="AU67" s="765"/>
      <c r="AV67" s="766"/>
      <c r="AW67" s="766"/>
      <c r="AX67" s="766"/>
      <c r="AY67" s="766"/>
      <c r="AZ67" s="766"/>
      <c r="BA67" s="766"/>
      <c r="BB67" s="766"/>
      <c r="BC67" s="766"/>
      <c r="BD67" s="767"/>
      <c r="BE67" s="767"/>
      <c r="BF67" s="767"/>
      <c r="BG67" s="767"/>
      <c r="BH67" s="767"/>
      <c r="BI67" s="767"/>
      <c r="BJ67" s="767"/>
      <c r="BK67" s="766"/>
      <c r="BL67" s="768"/>
      <c r="BM67" s="769"/>
      <c r="BN67" s="769"/>
      <c r="BO67" s="769"/>
      <c r="BP67" s="769"/>
      <c r="BQ67" s="770"/>
      <c r="BR67" s="769"/>
      <c r="BS67" s="769"/>
      <c r="BT67" s="771"/>
    </row>
    <row r="68" spans="1:75" ht="11.25" customHeight="1">
      <c r="A68" s="772" t="s">
        <v>1117</v>
      </c>
      <c r="C68" s="654"/>
      <c r="D68" s="654"/>
      <c r="E68" s="654"/>
      <c r="F68" s="654"/>
      <c r="G68" s="654"/>
      <c r="H68" s="772"/>
      <c r="I68" s="772"/>
      <c r="J68" s="772"/>
      <c r="K68" s="772"/>
      <c r="L68" s="772"/>
      <c r="M68" s="772"/>
      <c r="N68" s="772"/>
      <c r="O68" s="772"/>
      <c r="P68" s="772"/>
      <c r="Q68" s="772"/>
      <c r="R68" s="772"/>
      <c r="S68" s="772"/>
      <c r="T68" s="772"/>
      <c r="U68" s="772"/>
      <c r="V68" s="772"/>
      <c r="W68" s="772"/>
      <c r="X68" s="772"/>
      <c r="Y68" s="772"/>
      <c r="Z68" s="772"/>
      <c r="AA68" s="772"/>
      <c r="AB68" s="772"/>
      <c r="AC68" s="772"/>
      <c r="AD68" s="772"/>
      <c r="AE68" s="772"/>
      <c r="AF68" s="772"/>
      <c r="AG68" s="772"/>
      <c r="AH68" s="772"/>
      <c r="AI68" s="772"/>
      <c r="AJ68" s="772"/>
      <c r="AK68" s="772"/>
      <c r="AL68" s="772"/>
      <c r="AM68" s="772"/>
      <c r="AN68" s="772"/>
      <c r="AO68" s="772"/>
      <c r="AP68" s="772"/>
      <c r="AQ68" s="773"/>
      <c r="AR68" s="773"/>
      <c r="AS68" s="773"/>
      <c r="AT68" s="773"/>
      <c r="AU68" s="773"/>
      <c r="BM68" s="774"/>
      <c r="BN68" s="775"/>
      <c r="BO68" s="775"/>
      <c r="BP68" s="775"/>
      <c r="BQ68" s="775"/>
      <c r="BR68" s="774"/>
    </row>
    <row r="69" spans="1:75" ht="11.25" customHeight="1">
      <c r="A69" s="776" t="s">
        <v>1118</v>
      </c>
      <c r="C69" s="654"/>
      <c r="D69" s="654"/>
      <c r="E69" s="654"/>
      <c r="F69" s="654"/>
      <c r="G69" s="654"/>
      <c r="H69" s="776"/>
      <c r="I69" s="776"/>
      <c r="J69" s="776"/>
      <c r="K69" s="776"/>
      <c r="L69" s="776"/>
      <c r="M69" s="776"/>
      <c r="N69" s="776"/>
      <c r="O69" s="776"/>
      <c r="P69" s="776"/>
      <c r="Q69" s="776"/>
      <c r="R69" s="776"/>
      <c r="S69" s="776"/>
      <c r="T69" s="776"/>
      <c r="U69" s="776"/>
      <c r="V69" s="776"/>
      <c r="W69" s="776"/>
      <c r="X69" s="776"/>
      <c r="Y69" s="776"/>
      <c r="Z69" s="776"/>
      <c r="AA69" s="776"/>
      <c r="AB69" s="772"/>
      <c r="AC69" s="772"/>
      <c r="AD69" s="772"/>
      <c r="AE69" s="772"/>
      <c r="AF69" s="772"/>
      <c r="AG69" s="772"/>
      <c r="AH69" s="772"/>
      <c r="AI69" s="772"/>
      <c r="AJ69" s="772"/>
      <c r="AK69" s="772"/>
      <c r="AL69" s="776"/>
      <c r="AM69" s="776"/>
      <c r="AN69" s="776"/>
      <c r="AO69" s="776"/>
      <c r="AP69" s="776"/>
      <c r="AQ69" s="773"/>
      <c r="AR69" s="773"/>
      <c r="AS69" s="773"/>
      <c r="AT69" s="773"/>
      <c r="AU69" s="773"/>
      <c r="BM69" s="774"/>
      <c r="BN69" s="775"/>
      <c r="BO69" s="775"/>
      <c r="BP69" s="775"/>
      <c r="BQ69" s="775"/>
      <c r="BR69" s="774"/>
    </row>
    <row r="70" spans="1:75" ht="12" customHeight="1">
      <c r="A70" s="776" t="s">
        <v>1119</v>
      </c>
      <c r="C70" s="654"/>
      <c r="D70" s="654"/>
      <c r="E70" s="654"/>
      <c r="F70" s="654"/>
      <c r="G70" s="654"/>
      <c r="H70" s="777"/>
      <c r="I70" s="777"/>
      <c r="J70" s="777"/>
      <c r="K70" s="777"/>
      <c r="L70" s="777"/>
      <c r="M70" s="777"/>
      <c r="N70" s="777"/>
      <c r="O70" s="777"/>
      <c r="P70" s="777"/>
      <c r="Q70" s="777"/>
      <c r="R70" s="777"/>
      <c r="S70" s="777"/>
      <c r="T70" s="777"/>
      <c r="U70" s="777"/>
      <c r="V70" s="777"/>
      <c r="W70" s="777"/>
      <c r="X70" s="777"/>
      <c r="Y70" s="777"/>
      <c r="Z70" s="777"/>
      <c r="AA70" s="777"/>
      <c r="AB70" s="777"/>
      <c r="AC70" s="777"/>
      <c r="AD70" s="777"/>
      <c r="AE70" s="777"/>
      <c r="AF70" s="777"/>
      <c r="AG70" s="777"/>
      <c r="AH70" s="777"/>
      <c r="AI70" s="777"/>
      <c r="AJ70" s="777"/>
      <c r="AK70" s="777"/>
      <c r="AL70" s="776"/>
      <c r="AM70" s="776"/>
      <c r="AN70" s="776"/>
      <c r="AO70" s="776"/>
      <c r="AP70" s="776"/>
      <c r="AQ70" s="773"/>
      <c r="AR70" s="773"/>
      <c r="AS70" s="773"/>
      <c r="AT70" s="773"/>
      <c r="AU70" s="773"/>
      <c r="BM70" s="774"/>
      <c r="BN70" s="775"/>
      <c r="BO70" s="775"/>
      <c r="BP70" s="775"/>
      <c r="BQ70" s="775"/>
      <c r="BR70" s="775"/>
    </row>
    <row r="71" spans="1:75" ht="12" customHeight="1">
      <c r="C71" s="654"/>
      <c r="D71" s="654"/>
      <c r="E71" s="654"/>
      <c r="F71" s="654"/>
      <c r="G71" s="654"/>
      <c r="H71" s="777"/>
      <c r="I71" s="777"/>
      <c r="J71" s="777"/>
      <c r="K71" s="777"/>
      <c r="L71" s="777"/>
      <c r="M71" s="777"/>
      <c r="N71" s="777"/>
      <c r="O71" s="777"/>
      <c r="P71" s="777"/>
      <c r="Q71" s="777"/>
      <c r="R71" s="777"/>
      <c r="S71" s="777"/>
      <c r="T71" s="777"/>
      <c r="U71" s="777"/>
      <c r="V71" s="777"/>
      <c r="W71" s="777"/>
      <c r="X71" s="777"/>
      <c r="Y71" s="777"/>
      <c r="Z71" s="777"/>
      <c r="AA71" s="777"/>
      <c r="AB71" s="777"/>
      <c r="AC71" s="777"/>
      <c r="AD71" s="777"/>
      <c r="AE71" s="777"/>
      <c r="AF71" s="777"/>
      <c r="AG71" s="777"/>
      <c r="AH71" s="777"/>
      <c r="AI71" s="777"/>
      <c r="AJ71" s="777"/>
      <c r="AK71" s="777"/>
      <c r="AL71" s="654"/>
      <c r="AM71" s="654"/>
      <c r="AN71" s="654"/>
      <c r="AO71" s="654"/>
      <c r="AP71" s="654"/>
      <c r="AQ71" s="773"/>
      <c r="AR71" s="773"/>
      <c r="AS71" s="773"/>
      <c r="AT71" s="773"/>
      <c r="AU71" s="773"/>
      <c r="BM71" s="774"/>
      <c r="BN71" s="775"/>
      <c r="BO71" s="775"/>
      <c r="BP71" s="775"/>
      <c r="BQ71" s="775"/>
      <c r="BR71" s="775"/>
    </row>
    <row r="72" spans="1:75" ht="11.45" customHeight="1">
      <c r="BM72" s="774"/>
      <c r="BN72" s="775"/>
      <c r="BO72" s="775"/>
      <c r="BP72" s="775"/>
      <c r="BQ72" s="775"/>
      <c r="BR72" s="775"/>
    </row>
  </sheetData>
  <mergeCells count="3">
    <mergeCell ref="A3:B3"/>
    <mergeCell ref="A4:B4"/>
    <mergeCell ref="A5:B5"/>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L74"/>
  <sheetViews>
    <sheetView workbookViewId="0">
      <pane xSplit="1" ySplit="3" topLeftCell="B4" activePane="bottomRight" state="frozen"/>
      <selection pane="topRight" activeCell="B1" sqref="B1"/>
      <selection pane="bottomLeft" activeCell="A4" sqref="A4"/>
      <selection pane="bottomRight" activeCell="M17" sqref="M17"/>
    </sheetView>
  </sheetViews>
  <sheetFormatPr defaultRowHeight="13.5"/>
  <cols>
    <col min="1" max="1" width="11.875" customWidth="1"/>
    <col min="2" max="10" width="10.625" customWidth="1"/>
    <col min="11" max="11" width="10.625" hidden="1" customWidth="1"/>
    <col min="12" max="12" width="7.625" customWidth="1"/>
    <col min="13" max="13" width="6.25" customWidth="1"/>
  </cols>
  <sheetData>
    <row r="1" spans="1:12">
      <c r="A1" s="2" t="s">
        <v>450</v>
      </c>
      <c r="C1" s="2"/>
      <c r="D1" s="2"/>
      <c r="G1" s="230"/>
      <c r="H1" s="230"/>
      <c r="I1" s="230" t="s">
        <v>1</v>
      </c>
      <c r="J1" s="230"/>
      <c r="K1" s="230"/>
    </row>
    <row r="2" spans="1:12">
      <c r="A2" s="4"/>
      <c r="B2" s="224" t="s">
        <v>725</v>
      </c>
      <c r="C2" s="248" t="s">
        <v>726</v>
      </c>
      <c r="D2" s="248" t="s">
        <v>727</v>
      </c>
      <c r="E2" s="224" t="s">
        <v>728</v>
      </c>
      <c r="F2" s="248" t="s">
        <v>812</v>
      </c>
      <c r="G2" s="248" t="s">
        <v>1051</v>
      </c>
      <c r="H2" s="248" t="s">
        <v>1052</v>
      </c>
      <c r="I2" s="224" t="s">
        <v>1053</v>
      </c>
      <c r="J2" s="224" t="s">
        <v>1054</v>
      </c>
      <c r="K2" s="255" t="s">
        <v>1055</v>
      </c>
      <c r="L2" s="803"/>
    </row>
    <row r="3" spans="1:12" ht="27">
      <c r="A3" s="232" t="s">
        <v>145</v>
      </c>
      <c r="B3" s="797"/>
      <c r="C3" s="797"/>
      <c r="D3" s="797"/>
      <c r="E3" s="797"/>
      <c r="F3" s="797"/>
      <c r="G3" s="797"/>
      <c r="H3" s="797"/>
      <c r="I3" s="797"/>
      <c r="J3" s="797"/>
      <c r="K3" s="927"/>
      <c r="L3" s="804" t="s">
        <v>736</v>
      </c>
    </row>
    <row r="4" spans="1:12">
      <c r="A4" s="301" t="s">
        <v>15</v>
      </c>
      <c r="B4" s="798">
        <f>県住基人口!AA3</f>
        <v>90728</v>
      </c>
      <c r="C4" s="798">
        <f>県住基人口!AB3</f>
        <v>86805</v>
      </c>
      <c r="D4" s="798">
        <f>県住基人口!AC3</f>
        <v>82295</v>
      </c>
      <c r="E4" s="798">
        <f>県住基人口!AD3</f>
        <v>77316</v>
      </c>
      <c r="F4" s="798">
        <f>県住基人口!AE3</f>
        <v>72113</v>
      </c>
      <c r="G4" s="798">
        <f>県住基人口!AF3</f>
        <v>66873</v>
      </c>
      <c r="H4" s="798">
        <f>県住基人口!AG3</f>
        <v>62871</v>
      </c>
      <c r="I4" s="798">
        <f>県住基人口!AH3</f>
        <v>62763</v>
      </c>
      <c r="J4" s="798">
        <f>県住基人口!AI3</f>
        <v>62821</v>
      </c>
      <c r="K4" s="271"/>
      <c r="L4" s="261">
        <f t="shared" ref="L4:L16" si="0">J4/B4*100</f>
        <v>69.241028128031033</v>
      </c>
    </row>
    <row r="5" spans="1:12">
      <c r="A5" s="297" t="s">
        <v>16</v>
      </c>
      <c r="B5" s="292">
        <f t="shared" ref="B5:J5" si="1">B15</f>
        <v>19291</v>
      </c>
      <c r="C5" s="292">
        <f t="shared" si="1"/>
        <v>18671</v>
      </c>
      <c r="D5" s="292">
        <f t="shared" si="1"/>
        <v>18365</v>
      </c>
      <c r="E5" s="292">
        <f t="shared" si="1"/>
        <v>17686</v>
      </c>
      <c r="F5" s="292">
        <f t="shared" si="1"/>
        <v>16992</v>
      </c>
      <c r="G5" s="292">
        <f t="shared" si="1"/>
        <v>16070</v>
      </c>
      <c r="H5" s="292">
        <f t="shared" si="1"/>
        <v>15476</v>
      </c>
      <c r="I5" s="292">
        <f t="shared" si="1"/>
        <v>15453</v>
      </c>
      <c r="J5" s="292">
        <f t="shared" si="1"/>
        <v>15516</v>
      </c>
      <c r="K5" s="252"/>
      <c r="L5" s="263">
        <f t="shared" si="0"/>
        <v>80.43128920221865</v>
      </c>
    </row>
    <row r="6" spans="1:12">
      <c r="A6" s="297" t="s">
        <v>17</v>
      </c>
      <c r="B6" s="292">
        <f t="shared" ref="B6:J6" si="2">B25</f>
        <v>14202</v>
      </c>
      <c r="C6" s="292">
        <f t="shared" si="2"/>
        <v>12617</v>
      </c>
      <c r="D6" s="292">
        <f t="shared" si="2"/>
        <v>11005</v>
      </c>
      <c r="E6" s="292">
        <f t="shared" si="2"/>
        <v>9438</v>
      </c>
      <c r="F6" s="292">
        <f t="shared" si="2"/>
        <v>7788</v>
      </c>
      <c r="G6" s="292">
        <f t="shared" si="2"/>
        <v>6180</v>
      </c>
      <c r="H6" s="292">
        <f t="shared" si="2"/>
        <v>4979</v>
      </c>
      <c r="I6" s="292">
        <f t="shared" si="2"/>
        <v>4979</v>
      </c>
      <c r="J6" s="292">
        <f t="shared" si="2"/>
        <v>4979</v>
      </c>
      <c r="K6" s="252"/>
      <c r="L6" s="261">
        <f t="shared" si="0"/>
        <v>35.058442472891144</v>
      </c>
    </row>
    <row r="7" spans="1:12">
      <c r="A7" s="297" t="s">
        <v>18</v>
      </c>
      <c r="B7" s="292">
        <f t="shared" ref="B7:J7" si="3">B29</f>
        <v>19640</v>
      </c>
      <c r="C7" s="292">
        <f t="shared" si="3"/>
        <v>20141</v>
      </c>
      <c r="D7" s="292">
        <f t="shared" si="3"/>
        <v>19950</v>
      </c>
      <c r="E7" s="292">
        <f t="shared" si="3"/>
        <v>19774</v>
      </c>
      <c r="F7" s="292">
        <f t="shared" si="3"/>
        <v>19522</v>
      </c>
      <c r="G7" s="292">
        <f t="shared" si="3"/>
        <v>19321</v>
      </c>
      <c r="H7" s="292">
        <f t="shared" si="3"/>
        <v>19142</v>
      </c>
      <c r="I7" s="292">
        <f t="shared" si="3"/>
        <v>19132</v>
      </c>
      <c r="J7" s="292">
        <f t="shared" si="3"/>
        <v>19141</v>
      </c>
      <c r="K7" s="252"/>
      <c r="L7" s="261">
        <f t="shared" si="0"/>
        <v>97.459266802443992</v>
      </c>
    </row>
    <row r="8" spans="1:12">
      <c r="A8" s="297" t="s">
        <v>19</v>
      </c>
      <c r="B8" s="292">
        <f t="shared" ref="B8:J8" si="4">B35</f>
        <v>11272</v>
      </c>
      <c r="C8" s="292">
        <f t="shared" si="4"/>
        <v>10632</v>
      </c>
      <c r="D8" s="292">
        <f t="shared" si="4"/>
        <v>9859</v>
      </c>
      <c r="E8" s="292">
        <f t="shared" si="4"/>
        <v>9098</v>
      </c>
      <c r="F8" s="292">
        <f t="shared" si="4"/>
        <v>8317</v>
      </c>
      <c r="G8" s="292">
        <f t="shared" si="4"/>
        <v>7576</v>
      </c>
      <c r="H8" s="292">
        <f t="shared" si="4"/>
        <v>6993</v>
      </c>
      <c r="I8" s="292">
        <f t="shared" si="4"/>
        <v>6996</v>
      </c>
      <c r="J8" s="292">
        <f t="shared" si="4"/>
        <v>6938</v>
      </c>
      <c r="K8" s="252"/>
      <c r="L8" s="261">
        <f t="shared" si="0"/>
        <v>61.550745209368351</v>
      </c>
    </row>
    <row r="9" spans="1:12">
      <c r="A9" s="297" t="s">
        <v>20</v>
      </c>
      <c r="B9" s="292">
        <f t="shared" ref="B9:J9" si="5">B41</f>
        <v>5930</v>
      </c>
      <c r="C9" s="292">
        <f t="shared" si="5"/>
        <v>6133</v>
      </c>
      <c r="D9" s="292">
        <f t="shared" si="5"/>
        <v>5927</v>
      </c>
      <c r="E9" s="292">
        <f t="shared" si="5"/>
        <v>5751</v>
      </c>
      <c r="F9" s="292">
        <f t="shared" si="5"/>
        <v>5563</v>
      </c>
      <c r="G9" s="292">
        <f t="shared" si="5"/>
        <v>5401</v>
      </c>
      <c r="H9" s="292">
        <f t="shared" si="5"/>
        <v>5274</v>
      </c>
      <c r="I9" s="292">
        <f t="shared" si="5"/>
        <v>5275</v>
      </c>
      <c r="J9" s="292">
        <f t="shared" si="5"/>
        <v>5279</v>
      </c>
      <c r="K9" s="252"/>
      <c r="L9" s="261">
        <f t="shared" si="0"/>
        <v>89.021922428330527</v>
      </c>
    </row>
    <row r="10" spans="1:12">
      <c r="A10" s="297" t="s">
        <v>21</v>
      </c>
      <c r="B10" s="292">
        <f t="shared" ref="B10:J10" si="6">B48</f>
        <v>7402</v>
      </c>
      <c r="C10" s="292">
        <f t="shared" si="6"/>
        <v>6927</v>
      </c>
      <c r="D10" s="292">
        <f t="shared" si="6"/>
        <v>6544</v>
      </c>
      <c r="E10" s="292">
        <f t="shared" si="6"/>
        <v>6157</v>
      </c>
      <c r="F10" s="292">
        <f t="shared" si="6"/>
        <v>5770</v>
      </c>
      <c r="G10" s="292">
        <f t="shared" si="6"/>
        <v>5384</v>
      </c>
      <c r="H10" s="292">
        <f t="shared" si="6"/>
        <v>5107</v>
      </c>
      <c r="I10" s="292">
        <f t="shared" si="6"/>
        <v>5108</v>
      </c>
      <c r="J10" s="292">
        <f t="shared" si="6"/>
        <v>5108</v>
      </c>
      <c r="K10" s="252"/>
      <c r="L10" s="261">
        <f t="shared" si="0"/>
        <v>69.008376114563632</v>
      </c>
    </row>
    <row r="11" spans="1:12">
      <c r="A11" s="297" t="s">
        <v>22</v>
      </c>
      <c r="B11" s="292">
        <f t="shared" ref="B11:J11" si="7">B53</f>
        <v>7477</v>
      </c>
      <c r="C11" s="292">
        <f t="shared" si="7"/>
        <v>7466</v>
      </c>
      <c r="D11" s="292">
        <f t="shared" si="7"/>
        <v>7314</v>
      </c>
      <c r="E11" s="292">
        <f t="shared" si="7"/>
        <v>7134</v>
      </c>
      <c r="F11" s="292">
        <f t="shared" si="7"/>
        <v>6953</v>
      </c>
      <c r="G11" s="292">
        <f t="shared" si="7"/>
        <v>6768</v>
      </c>
      <c r="H11" s="292">
        <f t="shared" si="7"/>
        <v>6630</v>
      </c>
      <c r="I11" s="292">
        <f t="shared" si="7"/>
        <v>6626</v>
      </c>
      <c r="J11" s="292">
        <f t="shared" si="7"/>
        <v>6627</v>
      </c>
      <c r="K11" s="252"/>
      <c r="L11" s="261">
        <f t="shared" si="0"/>
        <v>88.631804199545272</v>
      </c>
    </row>
    <row r="12" spans="1:12">
      <c r="A12" s="297" t="s">
        <v>23</v>
      </c>
      <c r="B12" s="292">
        <f t="shared" ref="B12:J12" si="8">B61</f>
        <v>6747</v>
      </c>
      <c r="C12" s="292">
        <f t="shared" si="8"/>
        <v>6519</v>
      </c>
      <c r="D12" s="292">
        <f t="shared" si="8"/>
        <v>6354</v>
      </c>
      <c r="E12" s="292">
        <f t="shared" si="8"/>
        <v>6206</v>
      </c>
      <c r="F12" s="292">
        <f t="shared" si="8"/>
        <v>6052</v>
      </c>
      <c r="G12" s="292">
        <f t="shared" si="8"/>
        <v>5901</v>
      </c>
      <c r="H12" s="292">
        <f t="shared" si="8"/>
        <v>5786</v>
      </c>
      <c r="I12" s="292">
        <f t="shared" si="8"/>
        <v>5791</v>
      </c>
      <c r="J12" s="292">
        <f t="shared" si="8"/>
        <v>5784</v>
      </c>
      <c r="K12" s="252"/>
      <c r="L12" s="261">
        <f t="shared" si="0"/>
        <v>85.726989773232546</v>
      </c>
    </row>
    <row r="13" spans="1:12">
      <c r="A13" s="297" t="s">
        <v>24</v>
      </c>
      <c r="B13" s="292">
        <f t="shared" ref="B13:J13" si="9">B67</f>
        <v>3914</v>
      </c>
      <c r="C13" s="292">
        <f t="shared" si="9"/>
        <v>3788</v>
      </c>
      <c r="D13" s="292">
        <f t="shared" si="9"/>
        <v>3659</v>
      </c>
      <c r="E13" s="292">
        <f t="shared" si="9"/>
        <v>3514</v>
      </c>
      <c r="F13" s="292">
        <f t="shared" si="9"/>
        <v>3383</v>
      </c>
      <c r="G13" s="292">
        <f t="shared" si="9"/>
        <v>3256</v>
      </c>
      <c r="H13" s="292">
        <f t="shared" si="9"/>
        <v>3161</v>
      </c>
      <c r="I13" s="292">
        <f t="shared" si="9"/>
        <v>3169</v>
      </c>
      <c r="J13" s="292">
        <f t="shared" si="9"/>
        <v>3165</v>
      </c>
      <c r="K13" s="252"/>
      <c r="L13" s="261">
        <f t="shared" si="0"/>
        <v>80.863566683699545</v>
      </c>
    </row>
    <row r="14" spans="1:12">
      <c r="A14" s="298" t="s">
        <v>25</v>
      </c>
      <c r="B14" s="292">
        <f t="shared" ref="B14:J14" si="10">B70</f>
        <v>6189</v>
      </c>
      <c r="C14" s="292">
        <f t="shared" si="10"/>
        <v>6119</v>
      </c>
      <c r="D14" s="292">
        <f t="shared" si="10"/>
        <v>5915</v>
      </c>
      <c r="E14" s="292">
        <f t="shared" si="10"/>
        <v>5723</v>
      </c>
      <c r="F14" s="292">
        <f t="shared" si="10"/>
        <v>5511</v>
      </c>
      <c r="G14" s="292">
        <f t="shared" si="10"/>
        <v>5306</v>
      </c>
      <c r="H14" s="292">
        <f t="shared" si="10"/>
        <v>5147</v>
      </c>
      <c r="I14" s="292">
        <f t="shared" si="10"/>
        <v>5150</v>
      </c>
      <c r="J14" s="292">
        <f t="shared" si="10"/>
        <v>5156</v>
      </c>
      <c r="K14" s="252"/>
      <c r="L14" s="265">
        <f t="shared" si="0"/>
        <v>83.309096784617878</v>
      </c>
    </row>
    <row r="15" spans="1:12">
      <c r="A15" s="10" t="s">
        <v>26</v>
      </c>
      <c r="B15" s="800">
        <f t="shared" ref="B15:J15" si="11">SUM(B16:B24)</f>
        <v>19291</v>
      </c>
      <c r="C15" s="800">
        <f t="shared" si="11"/>
        <v>18671</v>
      </c>
      <c r="D15" s="800">
        <f t="shared" si="11"/>
        <v>18365</v>
      </c>
      <c r="E15" s="800">
        <f t="shared" si="11"/>
        <v>17686</v>
      </c>
      <c r="F15" s="800">
        <f t="shared" si="11"/>
        <v>16992</v>
      </c>
      <c r="G15" s="800">
        <f t="shared" si="11"/>
        <v>16070</v>
      </c>
      <c r="H15" s="800">
        <f t="shared" si="11"/>
        <v>15476</v>
      </c>
      <c r="I15" s="800">
        <f t="shared" si="11"/>
        <v>15453</v>
      </c>
      <c r="J15" s="800">
        <f t="shared" si="11"/>
        <v>15516</v>
      </c>
      <c r="K15" s="272"/>
      <c r="L15" s="801">
        <f t="shared" si="0"/>
        <v>80.43128920221865</v>
      </c>
    </row>
    <row r="16" spans="1:12">
      <c r="A16" s="37" t="s">
        <v>27</v>
      </c>
      <c r="B16" s="292">
        <f>県住基人口!AA5</f>
        <v>141</v>
      </c>
      <c r="C16" s="292">
        <f>県住基人口!AB5</f>
        <v>59</v>
      </c>
      <c r="D16" s="292">
        <f>県住基人口!AC5</f>
        <v>172</v>
      </c>
      <c r="E16" s="292">
        <f>県住基人口!AD5</f>
        <v>219</v>
      </c>
      <c r="F16" s="292">
        <f>県住基人口!AE5</f>
        <v>342</v>
      </c>
      <c r="G16" s="292">
        <f>県住基人口!AF5</f>
        <v>277</v>
      </c>
      <c r="H16" s="292">
        <f>県住基人口!AG5</f>
        <v>289</v>
      </c>
      <c r="I16" s="292">
        <f>県住基人口!AH5</f>
        <v>267</v>
      </c>
      <c r="J16" s="292">
        <f>県住基人口!AI5</f>
        <v>280</v>
      </c>
      <c r="K16" s="252"/>
      <c r="L16" s="801">
        <f t="shared" si="0"/>
        <v>198.58156028368793</v>
      </c>
    </row>
    <row r="17" spans="1:12">
      <c r="A17" s="37" t="s">
        <v>28</v>
      </c>
      <c r="B17" s="799">
        <f>県住基人口!AA6</f>
        <v>0</v>
      </c>
      <c r="C17" s="799">
        <f>県住基人口!AB6</f>
        <v>0</v>
      </c>
      <c r="D17" s="799">
        <f>県住基人口!AC6</f>
        <v>0</v>
      </c>
      <c r="E17" s="799">
        <f>県住基人口!AD6</f>
        <v>0</v>
      </c>
      <c r="F17" s="799">
        <f>県住基人口!AE6</f>
        <v>0</v>
      </c>
      <c r="G17" s="799">
        <f>県住基人口!AF6</f>
        <v>0</v>
      </c>
      <c r="H17" s="799">
        <f>県住基人口!AG6</f>
        <v>0</v>
      </c>
      <c r="I17" s="799">
        <f>県住基人口!AH6</f>
        <v>0</v>
      </c>
      <c r="J17" s="799">
        <f>県住基人口!AI6</f>
        <v>0</v>
      </c>
      <c r="K17" s="252"/>
      <c r="L17" s="928">
        <v>0</v>
      </c>
    </row>
    <row r="18" spans="1:12">
      <c r="A18" s="37" t="s">
        <v>29</v>
      </c>
      <c r="B18" s="799">
        <f>県住基人口!AA12</f>
        <v>0</v>
      </c>
      <c r="C18" s="799">
        <f>県住基人口!AB12</f>
        <v>0</v>
      </c>
      <c r="D18" s="799">
        <f>県住基人口!AC12</f>
        <v>0</v>
      </c>
      <c r="E18" s="799">
        <f>県住基人口!AD12</f>
        <v>0</v>
      </c>
      <c r="F18" s="799">
        <f>県住基人口!AE12</f>
        <v>0</v>
      </c>
      <c r="G18" s="799">
        <f>県住基人口!AF12</f>
        <v>0</v>
      </c>
      <c r="H18" s="799">
        <f>県住基人口!AG12</f>
        <v>0</v>
      </c>
      <c r="I18" s="799">
        <f>県住基人口!AH12</f>
        <v>0</v>
      </c>
      <c r="J18" s="799">
        <f>県住基人口!AI12</f>
        <v>0</v>
      </c>
      <c r="K18" s="252"/>
      <c r="L18" s="928">
        <v>0</v>
      </c>
    </row>
    <row r="19" spans="1:12">
      <c r="A19" s="37" t="s">
        <v>30</v>
      </c>
      <c r="B19" s="292">
        <f>県住基人口!AA7</f>
        <v>2216</v>
      </c>
      <c r="C19" s="292">
        <f>県住基人口!AB7</f>
        <v>1976</v>
      </c>
      <c r="D19" s="292">
        <f>県住基人口!AC7</f>
        <v>1566</v>
      </c>
      <c r="E19" s="292">
        <f>県住基人口!AD7</f>
        <v>1138</v>
      </c>
      <c r="F19" s="292">
        <f>県住基人口!AE7</f>
        <v>705</v>
      </c>
      <c r="G19" s="292">
        <f>県住基人口!AF7</f>
        <v>240</v>
      </c>
      <c r="H19" s="805">
        <f>県住基人口!AG7</f>
        <v>0</v>
      </c>
      <c r="I19" s="805">
        <f>県住基人口!AH7</f>
        <v>0</v>
      </c>
      <c r="J19" s="805">
        <f>県住基人口!AI7</f>
        <v>0</v>
      </c>
      <c r="K19" s="252"/>
      <c r="L19" s="928">
        <f t="shared" ref="L19:L26" si="12">J19/B19*100</f>
        <v>0</v>
      </c>
    </row>
    <row r="20" spans="1:12">
      <c r="A20" s="37" t="s">
        <v>31</v>
      </c>
      <c r="B20" s="292">
        <f>県住基人口!AA11</f>
        <v>4052</v>
      </c>
      <c r="C20" s="292">
        <f>県住基人口!AB11</f>
        <v>4131</v>
      </c>
      <c r="D20" s="292">
        <f>県住基人口!AC11</f>
        <v>4235</v>
      </c>
      <c r="E20" s="292">
        <f>県住基人口!AD11</f>
        <v>4291</v>
      </c>
      <c r="F20" s="292">
        <f>県住基人口!AE11</f>
        <v>4397</v>
      </c>
      <c r="G20" s="292">
        <f>県住基人口!AF11</f>
        <v>4408</v>
      </c>
      <c r="H20" s="292">
        <f>県住基人口!AG11</f>
        <v>4415</v>
      </c>
      <c r="I20" s="292">
        <f>県住基人口!AH11</f>
        <v>4429</v>
      </c>
      <c r="J20" s="292">
        <f>県住基人口!AI11</f>
        <v>4426</v>
      </c>
      <c r="K20" s="252"/>
      <c r="L20" s="801">
        <f t="shared" si="12"/>
        <v>109.23000987166832</v>
      </c>
    </row>
    <row r="21" spans="1:12">
      <c r="A21" s="37" t="s">
        <v>32</v>
      </c>
      <c r="B21" s="292">
        <f>県住基人口!AA8</f>
        <v>3055</v>
      </c>
      <c r="C21" s="292">
        <f>県住基人口!AB8</f>
        <v>2887</v>
      </c>
      <c r="D21" s="292">
        <f>県住基人口!AC8</f>
        <v>2870</v>
      </c>
      <c r="E21" s="292">
        <f>県住基人口!AD8</f>
        <v>2749</v>
      </c>
      <c r="F21" s="292">
        <f>県住基人口!AE8</f>
        <v>2631</v>
      </c>
      <c r="G21" s="292">
        <f>県住基人口!AF8</f>
        <v>2524</v>
      </c>
      <c r="H21" s="292">
        <f>県住基人口!AG8</f>
        <v>2428</v>
      </c>
      <c r="I21" s="292">
        <f>県住基人口!AH8</f>
        <v>2432</v>
      </c>
      <c r="J21" s="292">
        <f>県住基人口!AI8</f>
        <v>2431</v>
      </c>
      <c r="K21" s="252"/>
      <c r="L21" s="801">
        <f t="shared" si="12"/>
        <v>79.574468085106389</v>
      </c>
    </row>
    <row r="22" spans="1:12">
      <c r="A22" s="37" t="s">
        <v>33</v>
      </c>
      <c r="B22" s="292">
        <f>県住基人口!AA9</f>
        <v>2797</v>
      </c>
      <c r="C22" s="292">
        <f>県住基人口!AB9</f>
        <v>2725</v>
      </c>
      <c r="D22" s="292">
        <f>県住基人口!AC9</f>
        <v>2580</v>
      </c>
      <c r="E22" s="292">
        <f>県住基人口!AD9</f>
        <v>2375</v>
      </c>
      <c r="F22" s="292">
        <f>県住基人口!AE9</f>
        <v>2148</v>
      </c>
      <c r="G22" s="292">
        <f>県住基人口!AF9</f>
        <v>1910</v>
      </c>
      <c r="H22" s="292">
        <f>県住基人口!AG9</f>
        <v>1750</v>
      </c>
      <c r="I22" s="292">
        <f>県住基人口!AH9</f>
        <v>1746</v>
      </c>
      <c r="J22" s="292">
        <f>県住基人口!AI9</f>
        <v>1737</v>
      </c>
      <c r="K22" s="252"/>
      <c r="L22" s="801">
        <f t="shared" si="12"/>
        <v>62.102252413299965</v>
      </c>
    </row>
    <row r="23" spans="1:12">
      <c r="A23" s="37" t="s">
        <v>34</v>
      </c>
      <c r="B23" s="292">
        <f>県住基人口!AA10</f>
        <v>5176</v>
      </c>
      <c r="C23" s="292">
        <f>県住基人口!AB10</f>
        <v>5053</v>
      </c>
      <c r="D23" s="292">
        <f>県住基人口!AC10</f>
        <v>5072</v>
      </c>
      <c r="E23" s="292">
        <f>県住基人口!AD10</f>
        <v>5029</v>
      </c>
      <c r="F23" s="292">
        <f>県住基人口!AE10</f>
        <v>4928</v>
      </c>
      <c r="G23" s="292">
        <f>県住基人口!AF10</f>
        <v>4882</v>
      </c>
      <c r="H23" s="292">
        <f>県住基人口!AG10</f>
        <v>4797</v>
      </c>
      <c r="I23" s="292">
        <f>県住基人口!AH10</f>
        <v>4791</v>
      </c>
      <c r="J23" s="292">
        <f>県住基人口!AI10</f>
        <v>4804</v>
      </c>
      <c r="K23" s="252"/>
      <c r="L23" s="801">
        <f t="shared" si="12"/>
        <v>92.812982998454402</v>
      </c>
    </row>
    <row r="24" spans="1:12">
      <c r="A24" s="37" t="s">
        <v>35</v>
      </c>
      <c r="B24" s="293">
        <f>県住基人口!AA13</f>
        <v>1854</v>
      </c>
      <c r="C24" s="293">
        <f>県住基人口!AB13</f>
        <v>1840</v>
      </c>
      <c r="D24" s="293">
        <f>県住基人口!AC13</f>
        <v>1870</v>
      </c>
      <c r="E24" s="293">
        <f>県住基人口!AD13</f>
        <v>1885</v>
      </c>
      <c r="F24" s="293">
        <f>県住基人口!AE13</f>
        <v>1841</v>
      </c>
      <c r="G24" s="293">
        <f>県住基人口!AF13</f>
        <v>1829</v>
      </c>
      <c r="H24" s="293">
        <f>県住基人口!AG13</f>
        <v>1797</v>
      </c>
      <c r="I24" s="293">
        <f>県住基人口!AH13</f>
        <v>1788</v>
      </c>
      <c r="J24" s="293">
        <f>県住基人口!AI13</f>
        <v>1838</v>
      </c>
      <c r="K24" s="273"/>
      <c r="L24" s="801">
        <f t="shared" si="12"/>
        <v>99.137001078748654</v>
      </c>
    </row>
    <row r="25" spans="1:12">
      <c r="A25" s="38" t="s">
        <v>17</v>
      </c>
      <c r="B25" s="292">
        <f t="shared" ref="B25:K25" si="13">SUM(B26:B28)</f>
        <v>14202</v>
      </c>
      <c r="C25" s="292">
        <f t="shared" si="13"/>
        <v>12617</v>
      </c>
      <c r="D25" s="292">
        <f t="shared" si="13"/>
        <v>11005</v>
      </c>
      <c r="E25" s="292">
        <f t="shared" si="13"/>
        <v>9438</v>
      </c>
      <c r="F25" s="292">
        <f t="shared" si="13"/>
        <v>7788</v>
      </c>
      <c r="G25" s="292">
        <f t="shared" si="13"/>
        <v>6180</v>
      </c>
      <c r="H25" s="292">
        <f t="shared" si="13"/>
        <v>4979</v>
      </c>
      <c r="I25" s="292">
        <f t="shared" si="13"/>
        <v>4979</v>
      </c>
      <c r="J25" s="292">
        <f t="shared" si="13"/>
        <v>4979</v>
      </c>
      <c r="K25" s="283">
        <f t="shared" si="13"/>
        <v>0</v>
      </c>
      <c r="L25" s="806">
        <f t="shared" si="12"/>
        <v>35.058442472891144</v>
      </c>
    </row>
    <row r="26" spans="1:12">
      <c r="A26" s="37" t="s">
        <v>36</v>
      </c>
      <c r="B26" s="292">
        <f>県住基人口!AA15</f>
        <v>12756</v>
      </c>
      <c r="C26" s="292">
        <f>県住基人口!AB15</f>
        <v>11335</v>
      </c>
      <c r="D26" s="292">
        <f>県住基人口!AC15</f>
        <v>9670</v>
      </c>
      <c r="E26" s="292">
        <f>県住基人口!AD15</f>
        <v>8004</v>
      </c>
      <c r="F26" s="292">
        <f>県住基人口!AE15</f>
        <v>6338</v>
      </c>
      <c r="G26" s="292">
        <f>県住基人口!AF15</f>
        <v>4672</v>
      </c>
      <c r="H26" s="292">
        <f>県住基人口!AG15</f>
        <v>3426</v>
      </c>
      <c r="I26" s="292">
        <f>県住基人口!AH15</f>
        <v>3426</v>
      </c>
      <c r="J26" s="292">
        <f>県住基人口!AI15</f>
        <v>3426</v>
      </c>
      <c r="K26" s="283">
        <f>県住基人口!AJ15</f>
        <v>0</v>
      </c>
      <c r="L26" s="801">
        <f t="shared" si="12"/>
        <v>26.857949200376289</v>
      </c>
    </row>
    <row r="27" spans="1:12">
      <c r="A27" s="37" t="s">
        <v>37</v>
      </c>
      <c r="B27" s="799">
        <f>県住基人口!AA17</f>
        <v>0</v>
      </c>
      <c r="C27" s="799">
        <f>県住基人口!AB17</f>
        <v>0</v>
      </c>
      <c r="D27" s="799">
        <f>県住基人口!AC17</f>
        <v>0</v>
      </c>
      <c r="E27" s="799">
        <f>県住基人口!AD17</f>
        <v>0</v>
      </c>
      <c r="F27" s="799">
        <f>県住基人口!AE17</f>
        <v>0</v>
      </c>
      <c r="G27" s="799">
        <f>県住基人口!AF17</f>
        <v>0</v>
      </c>
      <c r="H27" s="799">
        <f>県住基人口!AG17</f>
        <v>0</v>
      </c>
      <c r="I27" s="799">
        <f>県住基人口!AH17</f>
        <v>0</v>
      </c>
      <c r="J27" s="799">
        <f>県住基人口!AI17</f>
        <v>0</v>
      </c>
      <c r="K27" s="283">
        <f>県住基人口!AJ17</f>
        <v>0</v>
      </c>
      <c r="L27" s="928">
        <v>0</v>
      </c>
    </row>
    <row r="28" spans="1:12">
      <c r="A28" s="39" t="s">
        <v>38</v>
      </c>
      <c r="B28" s="292">
        <f>県住基人口!AA19</f>
        <v>1446</v>
      </c>
      <c r="C28" s="292">
        <f>県住基人口!AB19</f>
        <v>1282</v>
      </c>
      <c r="D28" s="292">
        <f>県住基人口!AC19</f>
        <v>1335</v>
      </c>
      <c r="E28" s="292">
        <f>県住基人口!AD19</f>
        <v>1434</v>
      </c>
      <c r="F28" s="292">
        <f>県住基人口!AE19</f>
        <v>1450</v>
      </c>
      <c r="G28" s="292">
        <f>県住基人口!AF19</f>
        <v>1508</v>
      </c>
      <c r="H28" s="292">
        <f>県住基人口!AG19</f>
        <v>1553</v>
      </c>
      <c r="I28" s="292">
        <f>県住基人口!AH19</f>
        <v>1553</v>
      </c>
      <c r="J28" s="292">
        <f>県住基人口!AI19</f>
        <v>1553</v>
      </c>
      <c r="K28" s="283">
        <f>県住基人口!AJ19</f>
        <v>0</v>
      </c>
      <c r="L28" s="802">
        <f t="shared" ref="L28:L45" si="14">J28/B28*100</f>
        <v>107.3997233748271</v>
      </c>
    </row>
    <row r="29" spans="1:12">
      <c r="A29" s="40" t="s">
        <v>18</v>
      </c>
      <c r="B29" s="800">
        <f t="shared" ref="B29:K29" si="15">SUM(B30:B34)</f>
        <v>19640</v>
      </c>
      <c r="C29" s="800">
        <f t="shared" si="15"/>
        <v>20141</v>
      </c>
      <c r="D29" s="800">
        <f t="shared" si="15"/>
        <v>19950</v>
      </c>
      <c r="E29" s="800">
        <f t="shared" si="15"/>
        <v>19774</v>
      </c>
      <c r="F29" s="800">
        <f t="shared" si="15"/>
        <v>19522</v>
      </c>
      <c r="G29" s="800">
        <f t="shared" si="15"/>
        <v>19321</v>
      </c>
      <c r="H29" s="800">
        <f t="shared" si="15"/>
        <v>19142</v>
      </c>
      <c r="I29" s="800">
        <f t="shared" si="15"/>
        <v>19132</v>
      </c>
      <c r="J29" s="800">
        <f t="shared" si="15"/>
        <v>19141</v>
      </c>
      <c r="K29" s="509">
        <f t="shared" si="15"/>
        <v>0</v>
      </c>
      <c r="L29" s="801">
        <f t="shared" si="14"/>
        <v>97.459266802443992</v>
      </c>
    </row>
    <row r="30" spans="1:12">
      <c r="A30" s="37" t="s">
        <v>39</v>
      </c>
      <c r="B30" s="292">
        <f>県住基人口!AA20</f>
        <v>4879</v>
      </c>
      <c r="C30" s="292">
        <f>県住基人口!AB20</f>
        <v>5042</v>
      </c>
      <c r="D30" s="292">
        <f>県住基人口!AC20</f>
        <v>5139</v>
      </c>
      <c r="E30" s="292">
        <f>県住基人口!AD20</f>
        <v>5236</v>
      </c>
      <c r="F30" s="292">
        <f>県住基人口!AE20</f>
        <v>5333</v>
      </c>
      <c r="G30" s="292">
        <f>県住基人口!AF20</f>
        <v>5430</v>
      </c>
      <c r="H30" s="292">
        <f>県住基人口!AG20</f>
        <v>5502</v>
      </c>
      <c r="I30" s="292">
        <f>県住基人口!AH20</f>
        <v>5502</v>
      </c>
      <c r="J30" s="292">
        <f>県住基人口!AI20</f>
        <v>5502</v>
      </c>
      <c r="K30" s="283">
        <f>県住基人口!AJ20</f>
        <v>0</v>
      </c>
      <c r="L30" s="801">
        <f t="shared" si="14"/>
        <v>112.7690100430416</v>
      </c>
    </row>
    <row r="31" spans="1:12">
      <c r="A31" s="37" t="s">
        <v>40</v>
      </c>
      <c r="B31" s="292">
        <f>県住基人口!AA26</f>
        <v>8592</v>
      </c>
      <c r="C31" s="292">
        <f>県住基人口!AB26</f>
        <v>8901</v>
      </c>
      <c r="D31" s="292">
        <f>県住基人口!AC26</f>
        <v>8494</v>
      </c>
      <c r="E31" s="292">
        <f>県住基人口!AD26</f>
        <v>8108</v>
      </c>
      <c r="F31" s="292">
        <f>県住基人口!AE26</f>
        <v>7669</v>
      </c>
      <c r="G31" s="292">
        <f>県住基人口!AF26</f>
        <v>7266</v>
      </c>
      <c r="H31" s="292">
        <f>県住基人口!AG26</f>
        <v>6925</v>
      </c>
      <c r="I31" s="292">
        <f>県住基人口!AH26</f>
        <v>6932</v>
      </c>
      <c r="J31" s="292">
        <f>県住基人口!AI26</f>
        <v>6926</v>
      </c>
      <c r="K31" s="283">
        <f>県住基人口!AJ26</f>
        <v>0</v>
      </c>
      <c r="L31" s="801">
        <f t="shared" si="14"/>
        <v>80.609869646182503</v>
      </c>
    </row>
    <row r="32" spans="1:12">
      <c r="A32" s="37" t="s">
        <v>41</v>
      </c>
      <c r="B32" s="292">
        <f>県住基人口!AA29</f>
        <v>4047</v>
      </c>
      <c r="C32" s="292">
        <f>県住基人口!AB29</f>
        <v>3924</v>
      </c>
      <c r="D32" s="292">
        <f>県住基人口!AC29</f>
        <v>3958</v>
      </c>
      <c r="E32" s="292">
        <f>県住基人口!AD29</f>
        <v>3990</v>
      </c>
      <c r="F32" s="292">
        <f>県住基人口!AE29</f>
        <v>4022</v>
      </c>
      <c r="G32" s="292">
        <f>県住基人口!AF29</f>
        <v>4054</v>
      </c>
      <c r="H32" s="292">
        <f>県住基人口!AG29</f>
        <v>4074</v>
      </c>
      <c r="I32" s="292">
        <f>県住基人口!AH29</f>
        <v>4074</v>
      </c>
      <c r="J32" s="292">
        <f>県住基人口!AI29</f>
        <v>4074</v>
      </c>
      <c r="K32" s="283">
        <f>県住基人口!AJ29</f>
        <v>0</v>
      </c>
      <c r="L32" s="801">
        <f t="shared" si="14"/>
        <v>100.66716085989623</v>
      </c>
    </row>
    <row r="33" spans="1:12">
      <c r="A33" s="37" t="s">
        <v>42</v>
      </c>
      <c r="B33" s="292">
        <f>県住基人口!AA31</f>
        <v>1254</v>
      </c>
      <c r="C33" s="292">
        <f>県住基人口!AB31</f>
        <v>1407</v>
      </c>
      <c r="D33" s="292">
        <f>県住基人口!AC31</f>
        <v>1487</v>
      </c>
      <c r="E33" s="292">
        <f>県住基人口!AD31</f>
        <v>1567</v>
      </c>
      <c r="F33" s="292">
        <f>県住基人口!AE31</f>
        <v>1637</v>
      </c>
      <c r="G33" s="292">
        <f>県住基人口!AF31</f>
        <v>1718</v>
      </c>
      <c r="H33" s="292">
        <f>県住基人口!AG31</f>
        <v>1788</v>
      </c>
      <c r="I33" s="292">
        <f>県住基人口!AH31</f>
        <v>1771</v>
      </c>
      <c r="J33" s="292">
        <f>県住基人口!AI31</f>
        <v>1782</v>
      </c>
      <c r="K33" s="283">
        <f>県住基人口!AJ31</f>
        <v>0</v>
      </c>
      <c r="L33" s="801">
        <f t="shared" si="14"/>
        <v>142.10526315789474</v>
      </c>
    </row>
    <row r="34" spans="1:12">
      <c r="A34" s="37" t="s">
        <v>43</v>
      </c>
      <c r="B34" s="293">
        <f>県住基人口!AA42</f>
        <v>868</v>
      </c>
      <c r="C34" s="293">
        <f>県住基人口!AB42</f>
        <v>867</v>
      </c>
      <c r="D34" s="293">
        <f>県住基人口!AC42</f>
        <v>872</v>
      </c>
      <c r="E34" s="293">
        <f>県住基人口!AD42</f>
        <v>873</v>
      </c>
      <c r="F34" s="293">
        <f>県住基人口!AE42</f>
        <v>861</v>
      </c>
      <c r="G34" s="293">
        <f>県住基人口!AF42</f>
        <v>853</v>
      </c>
      <c r="H34" s="293">
        <f>県住基人口!AG42</f>
        <v>853</v>
      </c>
      <c r="I34" s="293">
        <f>県住基人口!AH42</f>
        <v>853</v>
      </c>
      <c r="J34" s="293">
        <f>県住基人口!AI42</f>
        <v>857</v>
      </c>
      <c r="K34" s="284">
        <f>県住基人口!AJ42</f>
        <v>0</v>
      </c>
      <c r="L34" s="801">
        <f t="shared" si="14"/>
        <v>98.732718894009224</v>
      </c>
    </row>
    <row r="35" spans="1:12">
      <c r="A35" s="38" t="s">
        <v>19</v>
      </c>
      <c r="B35" s="800">
        <f t="shared" ref="B35:J35" si="16">SUM(B36:B40)</f>
        <v>11272</v>
      </c>
      <c r="C35" s="800">
        <f t="shared" si="16"/>
        <v>10632</v>
      </c>
      <c r="D35" s="800">
        <f t="shared" si="16"/>
        <v>9859</v>
      </c>
      <c r="E35" s="800">
        <f t="shared" si="16"/>
        <v>9098</v>
      </c>
      <c r="F35" s="800">
        <f t="shared" si="16"/>
        <v>8317</v>
      </c>
      <c r="G35" s="800">
        <f t="shared" si="16"/>
        <v>7576</v>
      </c>
      <c r="H35" s="800">
        <f t="shared" si="16"/>
        <v>6993</v>
      </c>
      <c r="I35" s="800">
        <f t="shared" si="16"/>
        <v>6996</v>
      </c>
      <c r="J35" s="800">
        <f t="shared" si="16"/>
        <v>6938</v>
      </c>
      <c r="K35" s="272"/>
      <c r="L35" s="806">
        <f t="shared" si="14"/>
        <v>61.550745209368351</v>
      </c>
    </row>
    <row r="36" spans="1:12">
      <c r="A36" s="37" t="s">
        <v>44</v>
      </c>
      <c r="B36" s="292">
        <f>県住基人口!AA16</f>
        <v>4795</v>
      </c>
      <c r="C36" s="292">
        <f>県住基人口!AB16</f>
        <v>4429</v>
      </c>
      <c r="D36" s="292">
        <f>県住基人口!AC16</f>
        <v>3654</v>
      </c>
      <c r="E36" s="292">
        <f>県住基人口!AD16</f>
        <v>2890</v>
      </c>
      <c r="F36" s="292">
        <f>県住基人口!AE16</f>
        <v>2124</v>
      </c>
      <c r="G36" s="292">
        <f>県住基人口!AF16</f>
        <v>1367</v>
      </c>
      <c r="H36" s="292">
        <f>県住基人口!AG16</f>
        <v>784</v>
      </c>
      <c r="I36" s="292">
        <f>県住基人口!AH16</f>
        <v>787</v>
      </c>
      <c r="J36" s="292">
        <f>県住基人口!AI16</f>
        <v>730</v>
      </c>
      <c r="K36" s="252"/>
      <c r="L36" s="801">
        <f t="shared" si="14"/>
        <v>15.224191866527633</v>
      </c>
    </row>
    <row r="37" spans="1:12">
      <c r="A37" s="37" t="s">
        <v>45</v>
      </c>
      <c r="B37" s="292">
        <f>県住基人口!AA23</f>
        <v>2416</v>
      </c>
      <c r="C37" s="292">
        <f>県住基人口!AB23</f>
        <v>2204</v>
      </c>
      <c r="D37" s="292">
        <f>県住基人口!AC23</f>
        <v>2237</v>
      </c>
      <c r="E37" s="292">
        <f>県住基人口!AD23</f>
        <v>2270</v>
      </c>
      <c r="F37" s="292">
        <f>県住基人口!AE23</f>
        <v>2303</v>
      </c>
      <c r="G37" s="292">
        <f>県住基人口!AF23</f>
        <v>2336</v>
      </c>
      <c r="H37" s="292">
        <f>県住基人口!AG23</f>
        <v>2363</v>
      </c>
      <c r="I37" s="292">
        <f>県住基人口!AH23</f>
        <v>2363</v>
      </c>
      <c r="J37" s="292">
        <f>県住基人口!AI23</f>
        <v>2363</v>
      </c>
      <c r="K37" s="252"/>
      <c r="L37" s="801">
        <f t="shared" si="14"/>
        <v>97.806291390728475</v>
      </c>
    </row>
    <row r="38" spans="1:12">
      <c r="A38" s="37" t="s">
        <v>46</v>
      </c>
      <c r="B38" s="292">
        <f>県住基人口!AA28</f>
        <v>2444</v>
      </c>
      <c r="C38" s="292">
        <f>県住基人口!AB28</f>
        <v>2428</v>
      </c>
      <c r="D38" s="292">
        <f>県住基人口!AC28</f>
        <v>2385</v>
      </c>
      <c r="E38" s="292">
        <f>県住基人口!AD28</f>
        <v>2340</v>
      </c>
      <c r="F38" s="292">
        <f>県住基人口!AE28</f>
        <v>2295</v>
      </c>
      <c r="G38" s="292">
        <f>県住基人口!AF28</f>
        <v>2249</v>
      </c>
      <c r="H38" s="292">
        <f>県住基人口!AG28</f>
        <v>2210</v>
      </c>
      <c r="I38" s="292">
        <f>県住基人口!AH28</f>
        <v>2210</v>
      </c>
      <c r="J38" s="292">
        <f>県住基人口!AI28</f>
        <v>2210</v>
      </c>
      <c r="K38" s="252"/>
      <c r="L38" s="801">
        <f t="shared" si="14"/>
        <v>90.425531914893625</v>
      </c>
    </row>
    <row r="39" spans="1:12">
      <c r="A39" s="37" t="s">
        <v>47</v>
      </c>
      <c r="B39" s="292">
        <f>県住基人口!AA44</f>
        <v>700</v>
      </c>
      <c r="C39" s="292">
        <f>県住基人口!AB44</f>
        <v>661</v>
      </c>
      <c r="D39" s="292">
        <f>県住基人口!AC44</f>
        <v>650</v>
      </c>
      <c r="E39" s="292">
        <f>県住基人口!AD44</f>
        <v>641</v>
      </c>
      <c r="F39" s="292">
        <f>県住基人口!AE44</f>
        <v>632</v>
      </c>
      <c r="G39" s="292">
        <f>県住基人口!AF44</f>
        <v>623</v>
      </c>
      <c r="H39" s="292">
        <f>県住基人口!AG44</f>
        <v>617</v>
      </c>
      <c r="I39" s="292">
        <f>県住基人口!AH44</f>
        <v>618</v>
      </c>
      <c r="J39" s="292">
        <f>県住基人口!AI44</f>
        <v>617</v>
      </c>
      <c r="K39" s="252"/>
      <c r="L39" s="801">
        <f t="shared" si="14"/>
        <v>88.142857142857139</v>
      </c>
    </row>
    <row r="40" spans="1:12">
      <c r="A40" s="39" t="s">
        <v>48</v>
      </c>
      <c r="B40" s="293">
        <f>県住基人口!AA45</f>
        <v>917</v>
      </c>
      <c r="C40" s="293">
        <f>県住基人口!AB45</f>
        <v>910</v>
      </c>
      <c r="D40" s="293">
        <f>県住基人口!AC45</f>
        <v>933</v>
      </c>
      <c r="E40" s="293">
        <f>県住基人口!AD45</f>
        <v>957</v>
      </c>
      <c r="F40" s="293">
        <f>県住基人口!AE45</f>
        <v>963</v>
      </c>
      <c r="G40" s="293">
        <f>県住基人口!AF45</f>
        <v>1001</v>
      </c>
      <c r="H40" s="293">
        <f>県住基人口!AG45</f>
        <v>1019</v>
      </c>
      <c r="I40" s="293">
        <f>県住基人口!AH45</f>
        <v>1018</v>
      </c>
      <c r="J40" s="293">
        <f>県住基人口!AI45</f>
        <v>1018</v>
      </c>
      <c r="K40" s="273"/>
      <c r="L40" s="802">
        <f t="shared" si="14"/>
        <v>111.01417666303162</v>
      </c>
    </row>
    <row r="41" spans="1:12">
      <c r="A41" s="41" t="s">
        <v>20</v>
      </c>
      <c r="B41" s="292">
        <f t="shared" ref="B41:J41" si="17">SUM(B42:B47)</f>
        <v>5930</v>
      </c>
      <c r="C41" s="292">
        <f t="shared" si="17"/>
        <v>6133</v>
      </c>
      <c r="D41" s="292">
        <f t="shared" si="17"/>
        <v>5927</v>
      </c>
      <c r="E41" s="292">
        <f t="shared" si="17"/>
        <v>5751</v>
      </c>
      <c r="F41" s="292">
        <f t="shared" si="17"/>
        <v>5563</v>
      </c>
      <c r="G41" s="292">
        <f t="shared" si="17"/>
        <v>5401</v>
      </c>
      <c r="H41" s="292">
        <f t="shared" si="17"/>
        <v>5274</v>
      </c>
      <c r="I41" s="292">
        <f t="shared" si="17"/>
        <v>5275</v>
      </c>
      <c r="J41" s="292">
        <f t="shared" si="17"/>
        <v>5279</v>
      </c>
      <c r="K41" s="252"/>
      <c r="L41" s="801">
        <f t="shared" si="14"/>
        <v>89.021922428330527</v>
      </c>
    </row>
    <row r="42" spans="1:12">
      <c r="A42" s="42" t="s">
        <v>49</v>
      </c>
      <c r="B42" s="292">
        <f>県住基人口!AA25</f>
        <v>1327</v>
      </c>
      <c r="C42" s="292">
        <f>県住基人口!AB25</f>
        <v>1307</v>
      </c>
      <c r="D42" s="292">
        <f>県住基人口!AC25</f>
        <v>1307</v>
      </c>
      <c r="E42" s="292">
        <f>県住基人口!AD25</f>
        <v>1311</v>
      </c>
      <c r="F42" s="292">
        <f>県住基人口!AE25</f>
        <v>1315</v>
      </c>
      <c r="G42" s="292">
        <f>県住基人口!AF25</f>
        <v>1319</v>
      </c>
      <c r="H42" s="292">
        <f>県住基人口!AG25</f>
        <v>1326</v>
      </c>
      <c r="I42" s="292">
        <f>県住基人口!AH25</f>
        <v>1326</v>
      </c>
      <c r="J42" s="292">
        <f>県住基人口!AI25</f>
        <v>1326</v>
      </c>
      <c r="K42" s="252"/>
      <c r="L42" s="801">
        <f t="shared" si="14"/>
        <v>99.924642049736249</v>
      </c>
    </row>
    <row r="43" spans="1:12">
      <c r="A43" s="37" t="s">
        <v>50</v>
      </c>
      <c r="B43" s="292">
        <f>県住基人口!AA27</f>
        <v>2042</v>
      </c>
      <c r="C43" s="292">
        <f>県住基人口!AB27</f>
        <v>2109</v>
      </c>
      <c r="D43" s="292">
        <f>県住基人口!AC27</f>
        <v>1953</v>
      </c>
      <c r="E43" s="292">
        <f>県住基人口!AD27</f>
        <v>1799</v>
      </c>
      <c r="F43" s="292">
        <f>県住基人口!AE27</f>
        <v>1645</v>
      </c>
      <c r="G43" s="292">
        <f>県住基人口!AF27</f>
        <v>1491</v>
      </c>
      <c r="H43" s="292">
        <f>県住基人口!AG27</f>
        <v>1376</v>
      </c>
      <c r="I43" s="292">
        <f>県住基人口!AH27</f>
        <v>1376</v>
      </c>
      <c r="J43" s="292">
        <f>県住基人口!AI27</f>
        <v>1376</v>
      </c>
      <c r="K43" s="252"/>
      <c r="L43" s="801">
        <f t="shared" si="14"/>
        <v>67.384916748285988</v>
      </c>
    </row>
    <row r="44" spans="1:12">
      <c r="A44" s="37" t="s">
        <v>51</v>
      </c>
      <c r="B44" s="292">
        <f>県住基人口!AA30</f>
        <v>766</v>
      </c>
      <c r="C44" s="292">
        <f>県住基人口!AB30</f>
        <v>757</v>
      </c>
      <c r="D44" s="292">
        <f>県住基人口!AC30</f>
        <v>725</v>
      </c>
      <c r="E44" s="292">
        <f>県住基人口!AD30</f>
        <v>710</v>
      </c>
      <c r="F44" s="292">
        <f>県住基人口!AE30</f>
        <v>680</v>
      </c>
      <c r="G44" s="292">
        <f>県住基人口!AF30</f>
        <v>660</v>
      </c>
      <c r="H44" s="292">
        <f>県住基人口!AG30</f>
        <v>649</v>
      </c>
      <c r="I44" s="292">
        <f>県住基人口!AH30</f>
        <v>649</v>
      </c>
      <c r="J44" s="292">
        <f>県住基人口!AI30</f>
        <v>649</v>
      </c>
      <c r="K44" s="252"/>
      <c r="L44" s="801">
        <f t="shared" si="14"/>
        <v>84.725848563968668</v>
      </c>
    </row>
    <row r="45" spans="1:12">
      <c r="A45" s="37" t="s">
        <v>52</v>
      </c>
      <c r="B45" s="292">
        <f>県住基人口!AA32</f>
        <v>950</v>
      </c>
      <c r="C45" s="292">
        <f>県住基人口!AB32</f>
        <v>1093</v>
      </c>
      <c r="D45" s="292">
        <f>県住基人口!AC32</f>
        <v>1051</v>
      </c>
      <c r="E45" s="292">
        <f>県住基人口!AD32</f>
        <v>1013</v>
      </c>
      <c r="F45" s="292">
        <f>県住基人口!AE32</f>
        <v>978</v>
      </c>
      <c r="G45" s="292">
        <f>県住基人口!AF32</f>
        <v>959</v>
      </c>
      <c r="H45" s="292">
        <f>県住基人口!AG32</f>
        <v>927</v>
      </c>
      <c r="I45" s="292">
        <f>県住基人口!AH32</f>
        <v>928</v>
      </c>
      <c r="J45" s="292">
        <f>県住基人口!AI32</f>
        <v>932</v>
      </c>
      <c r="K45" s="252"/>
      <c r="L45" s="801">
        <f t="shared" si="14"/>
        <v>98.10526315789474</v>
      </c>
    </row>
    <row r="46" spans="1:12">
      <c r="A46" s="37" t="s">
        <v>53</v>
      </c>
      <c r="B46" s="805">
        <f>県住基人口!AA40</f>
        <v>0</v>
      </c>
      <c r="C46" s="805">
        <f>県住基人口!AB40</f>
        <v>0</v>
      </c>
      <c r="D46" s="805">
        <f>県住基人口!AC40</f>
        <v>0</v>
      </c>
      <c r="E46" s="805">
        <f>県住基人口!AD40</f>
        <v>0</v>
      </c>
      <c r="F46" s="805">
        <f>県住基人口!AE40</f>
        <v>0</v>
      </c>
      <c r="G46" s="805">
        <f>県住基人口!AF40</f>
        <v>0</v>
      </c>
      <c r="H46" s="805">
        <f>県住基人口!AG40</f>
        <v>0</v>
      </c>
      <c r="I46" s="805">
        <f>県住基人口!AH40</f>
        <v>0</v>
      </c>
      <c r="J46" s="805">
        <f>県住基人口!AI40</f>
        <v>0</v>
      </c>
      <c r="K46" s="252"/>
      <c r="L46" s="928">
        <v>0</v>
      </c>
    </row>
    <row r="47" spans="1:12">
      <c r="A47" s="37" t="s">
        <v>54</v>
      </c>
      <c r="B47" s="292">
        <f>県住基人口!AA43</f>
        <v>845</v>
      </c>
      <c r="C47" s="292">
        <f>県住基人口!AB43</f>
        <v>867</v>
      </c>
      <c r="D47" s="292">
        <f>県住基人口!AC43</f>
        <v>891</v>
      </c>
      <c r="E47" s="292">
        <f>県住基人口!AD43</f>
        <v>918</v>
      </c>
      <c r="F47" s="292">
        <f>県住基人口!AE43</f>
        <v>945</v>
      </c>
      <c r="G47" s="292">
        <f>県住基人口!AF43</f>
        <v>972</v>
      </c>
      <c r="H47" s="292">
        <f>県住基人口!AG43</f>
        <v>996</v>
      </c>
      <c r="I47" s="292">
        <f>県住基人口!AH43</f>
        <v>996</v>
      </c>
      <c r="J47" s="292">
        <f>県住基人口!AI43</f>
        <v>996</v>
      </c>
      <c r="K47" s="252"/>
      <c r="L47" s="801">
        <f>J47/B47*100</f>
        <v>117.8698224852071</v>
      </c>
    </row>
    <row r="48" spans="1:12">
      <c r="A48" s="43" t="s">
        <v>21</v>
      </c>
      <c r="B48" s="800">
        <f t="shared" ref="B48:J48" si="18">SUM(B49:B52)</f>
        <v>7402</v>
      </c>
      <c r="C48" s="800">
        <f t="shared" si="18"/>
        <v>6927</v>
      </c>
      <c r="D48" s="800">
        <f t="shared" si="18"/>
        <v>6544</v>
      </c>
      <c r="E48" s="800">
        <f t="shared" si="18"/>
        <v>6157</v>
      </c>
      <c r="F48" s="800">
        <f t="shared" si="18"/>
        <v>5770</v>
      </c>
      <c r="G48" s="800">
        <f t="shared" si="18"/>
        <v>5384</v>
      </c>
      <c r="H48" s="800">
        <f t="shared" si="18"/>
        <v>5107</v>
      </c>
      <c r="I48" s="800">
        <f t="shared" si="18"/>
        <v>5108</v>
      </c>
      <c r="J48" s="800">
        <f t="shared" si="18"/>
        <v>5108</v>
      </c>
      <c r="K48" s="272"/>
      <c r="L48" s="806">
        <f>J48/B48*100</f>
        <v>69.008376114563632</v>
      </c>
    </row>
    <row r="49" spans="1:12">
      <c r="A49" s="42" t="s">
        <v>55</v>
      </c>
      <c r="B49" s="292">
        <f>県住基人口!AA14</f>
        <v>6267</v>
      </c>
      <c r="C49" s="292">
        <f>県住基人口!AB14</f>
        <v>5793</v>
      </c>
      <c r="D49" s="292">
        <f>県住基人口!AC14</f>
        <v>5435</v>
      </c>
      <c r="E49" s="292">
        <f>県住基人口!AD14</f>
        <v>5075</v>
      </c>
      <c r="F49" s="292">
        <f>県住基人口!AE14</f>
        <v>4715</v>
      </c>
      <c r="G49" s="292">
        <f>県住基人口!AF14</f>
        <v>4355</v>
      </c>
      <c r="H49" s="292">
        <f>県住基人口!AG14</f>
        <v>4085</v>
      </c>
      <c r="I49" s="292">
        <f>県住基人口!AH14</f>
        <v>4085</v>
      </c>
      <c r="J49" s="292">
        <f>県住基人口!AI14</f>
        <v>4085</v>
      </c>
      <c r="K49" s="252"/>
      <c r="L49" s="801">
        <f>J49/B49*100</f>
        <v>65.182703047710234</v>
      </c>
    </row>
    <row r="50" spans="1:12">
      <c r="A50" s="37" t="s">
        <v>56</v>
      </c>
      <c r="B50" s="292">
        <f>県住基人口!AA46</f>
        <v>592</v>
      </c>
      <c r="C50" s="292">
        <f>県住基人口!AB46</f>
        <v>598</v>
      </c>
      <c r="D50" s="292">
        <f>県住基人口!AC46</f>
        <v>577</v>
      </c>
      <c r="E50" s="292">
        <f>県住基人口!AD46</f>
        <v>555</v>
      </c>
      <c r="F50" s="292">
        <f>県住基人口!AE46</f>
        <v>533</v>
      </c>
      <c r="G50" s="292">
        <f>県住基人口!AF46</f>
        <v>511</v>
      </c>
      <c r="H50" s="292">
        <f>県住基人口!AG46</f>
        <v>504</v>
      </c>
      <c r="I50" s="292">
        <f>県住基人口!AH46</f>
        <v>505</v>
      </c>
      <c r="J50" s="292">
        <f>県住基人口!AI46</f>
        <v>505</v>
      </c>
      <c r="K50" s="252"/>
      <c r="L50" s="801">
        <f>J50/B50*100</f>
        <v>85.304054054054063</v>
      </c>
    </row>
    <row r="51" spans="1:12">
      <c r="A51" s="37" t="s">
        <v>57</v>
      </c>
      <c r="B51" s="799">
        <f>県住基人口!AA47</f>
        <v>0</v>
      </c>
      <c r="C51" s="799">
        <f>県住基人口!AB47</f>
        <v>0</v>
      </c>
      <c r="D51" s="799">
        <f>県住基人口!AC47</f>
        <v>0</v>
      </c>
      <c r="E51" s="799">
        <f>県住基人口!AD47</f>
        <v>0</v>
      </c>
      <c r="F51" s="799">
        <f>県住基人口!AE47</f>
        <v>0</v>
      </c>
      <c r="G51" s="799">
        <f>県住基人口!AF47</f>
        <v>0</v>
      </c>
      <c r="H51" s="799">
        <f>県住基人口!AG47</f>
        <v>0</v>
      </c>
      <c r="I51" s="799">
        <f>県住基人口!AH47</f>
        <v>0</v>
      </c>
      <c r="J51" s="799">
        <f>県住基人口!AI47</f>
        <v>0</v>
      </c>
      <c r="K51" s="252"/>
      <c r="L51" s="928">
        <v>0</v>
      </c>
    </row>
    <row r="52" spans="1:12">
      <c r="A52" s="39" t="s">
        <v>58</v>
      </c>
      <c r="B52" s="293">
        <f>県住基人口!AA48</f>
        <v>543</v>
      </c>
      <c r="C52" s="293">
        <f>県住基人口!AB48</f>
        <v>536</v>
      </c>
      <c r="D52" s="293">
        <f>県住基人口!AC48</f>
        <v>532</v>
      </c>
      <c r="E52" s="293">
        <f>県住基人口!AD48</f>
        <v>527</v>
      </c>
      <c r="F52" s="293">
        <f>県住基人口!AE48</f>
        <v>522</v>
      </c>
      <c r="G52" s="293">
        <f>県住基人口!AF48</f>
        <v>518</v>
      </c>
      <c r="H52" s="293">
        <f>県住基人口!AG48</f>
        <v>518</v>
      </c>
      <c r="I52" s="293">
        <f>県住基人口!AH48</f>
        <v>518</v>
      </c>
      <c r="J52" s="293">
        <f>県住基人口!AI48</f>
        <v>518</v>
      </c>
      <c r="K52" s="273"/>
      <c r="L52" s="802">
        <f t="shared" ref="L52:L73" si="19">J52/B52*100</f>
        <v>95.395948434622468</v>
      </c>
    </row>
    <row r="53" spans="1:12">
      <c r="A53" s="41" t="s">
        <v>22</v>
      </c>
      <c r="B53" s="292">
        <f t="shared" ref="B53:J53" si="20">SUM(B54:B60)</f>
        <v>7477</v>
      </c>
      <c r="C53" s="292">
        <f t="shared" si="20"/>
        <v>7466</v>
      </c>
      <c r="D53" s="292">
        <f t="shared" si="20"/>
        <v>7314</v>
      </c>
      <c r="E53" s="292">
        <f t="shared" si="20"/>
        <v>7134</v>
      </c>
      <c r="F53" s="292">
        <f t="shared" si="20"/>
        <v>6953</v>
      </c>
      <c r="G53" s="292">
        <f t="shared" si="20"/>
        <v>6768</v>
      </c>
      <c r="H53" s="292">
        <f t="shared" si="20"/>
        <v>6630</v>
      </c>
      <c r="I53" s="292">
        <f t="shared" si="20"/>
        <v>6626</v>
      </c>
      <c r="J53" s="292">
        <f t="shared" si="20"/>
        <v>6627</v>
      </c>
      <c r="K53" s="252"/>
      <c r="L53" s="801">
        <f t="shared" si="19"/>
        <v>88.631804199545272</v>
      </c>
    </row>
    <row r="54" spans="1:12">
      <c r="A54" s="37" t="s">
        <v>59</v>
      </c>
      <c r="B54" s="292">
        <f>県住基人口!AA21</f>
        <v>388</v>
      </c>
      <c r="C54" s="292">
        <f>県住基人口!AB21</f>
        <v>371</v>
      </c>
      <c r="D54" s="292">
        <f>県住基人口!AC21</f>
        <v>407</v>
      </c>
      <c r="E54" s="292">
        <f>県住基人口!AD21</f>
        <v>441</v>
      </c>
      <c r="F54" s="292">
        <f>県住基人口!AE21</f>
        <v>475</v>
      </c>
      <c r="G54" s="292">
        <f>県住基人口!AF21</f>
        <v>509</v>
      </c>
      <c r="H54" s="292">
        <f>県住基人口!AG21</f>
        <v>536</v>
      </c>
      <c r="I54" s="292">
        <f>県住基人口!AH21</f>
        <v>536</v>
      </c>
      <c r="J54" s="292">
        <f>県住基人口!AI21</f>
        <v>536</v>
      </c>
      <c r="K54" s="252"/>
      <c r="L54" s="801">
        <f t="shared" si="19"/>
        <v>138.14432989690721</v>
      </c>
    </row>
    <row r="55" spans="1:12">
      <c r="A55" s="37" t="s">
        <v>60</v>
      </c>
      <c r="B55" s="292">
        <f>県住基人口!AA24</f>
        <v>1098</v>
      </c>
      <c r="C55" s="292">
        <f>県住基人口!AB24</f>
        <v>1120</v>
      </c>
      <c r="D55" s="292">
        <f>県住基人口!AC24</f>
        <v>1094</v>
      </c>
      <c r="E55" s="292">
        <f>県住基人口!AD24</f>
        <v>1060</v>
      </c>
      <c r="F55" s="292">
        <f>県住基人口!AE24</f>
        <v>1032</v>
      </c>
      <c r="G55" s="292">
        <f>県住基人口!AF24</f>
        <v>991</v>
      </c>
      <c r="H55" s="292">
        <f>県住基人口!AG24</f>
        <v>961</v>
      </c>
      <c r="I55" s="292">
        <f>県住基人口!AH24</f>
        <v>961</v>
      </c>
      <c r="J55" s="292">
        <f>県住基人口!AI24</f>
        <v>961</v>
      </c>
      <c r="K55" s="252"/>
      <c r="L55" s="801">
        <f t="shared" si="19"/>
        <v>87.522768670309659</v>
      </c>
    </row>
    <row r="56" spans="1:12">
      <c r="A56" s="37" t="s">
        <v>61</v>
      </c>
      <c r="B56" s="292">
        <f>県住基人口!AA39</f>
        <v>2431</v>
      </c>
      <c r="C56" s="292">
        <f>県住基人口!AB39</f>
        <v>2418</v>
      </c>
      <c r="D56" s="292">
        <f>県住基人口!AC39</f>
        <v>2332</v>
      </c>
      <c r="E56" s="292">
        <f>県住基人口!AD39</f>
        <v>2239</v>
      </c>
      <c r="F56" s="292">
        <f>県住基人口!AE39</f>
        <v>2146</v>
      </c>
      <c r="G56" s="292">
        <f>県住基人口!AF39</f>
        <v>2056</v>
      </c>
      <c r="H56" s="292">
        <f>県住基人口!AG39</f>
        <v>1986</v>
      </c>
      <c r="I56" s="292">
        <f>県住基人口!AH39</f>
        <v>1987</v>
      </c>
      <c r="J56" s="292">
        <f>県住基人口!AI39</f>
        <v>1987</v>
      </c>
      <c r="K56" s="252"/>
      <c r="L56" s="801">
        <f t="shared" si="19"/>
        <v>81.73591114767585</v>
      </c>
    </row>
    <row r="57" spans="1:12">
      <c r="A57" s="37" t="s">
        <v>62</v>
      </c>
      <c r="B57" s="292">
        <f>県住基人口!AA41</f>
        <v>1376</v>
      </c>
      <c r="C57" s="292">
        <f>県住基人口!AB41</f>
        <v>1420</v>
      </c>
      <c r="D57" s="292">
        <f>県住基人口!AC41</f>
        <v>1429</v>
      </c>
      <c r="E57" s="292">
        <f>県住基人口!AD41</f>
        <v>1419</v>
      </c>
      <c r="F57" s="292">
        <f>県住基人口!AE41</f>
        <v>1410</v>
      </c>
      <c r="G57" s="292">
        <f>県住基人口!AF41</f>
        <v>1401</v>
      </c>
      <c r="H57" s="292">
        <f>県住基人口!AG41</f>
        <v>1394</v>
      </c>
      <c r="I57" s="292">
        <f>県住基人口!AH41</f>
        <v>1394</v>
      </c>
      <c r="J57" s="292">
        <f>県住基人口!AI41</f>
        <v>1394</v>
      </c>
      <c r="K57" s="252"/>
      <c r="L57" s="801">
        <f t="shared" si="19"/>
        <v>101.30813953488371</v>
      </c>
    </row>
    <row r="58" spans="1:12">
      <c r="A58" s="37" t="s">
        <v>63</v>
      </c>
      <c r="B58" s="292">
        <f>県住基人口!AA49</f>
        <v>756</v>
      </c>
      <c r="C58" s="292">
        <f>県住基人口!AB49</f>
        <v>723</v>
      </c>
      <c r="D58" s="292">
        <f>県住基人口!AC49</f>
        <v>680</v>
      </c>
      <c r="E58" s="292">
        <f>県住基人口!AD49</f>
        <v>644</v>
      </c>
      <c r="F58" s="292">
        <f>県住基人口!AE49</f>
        <v>608</v>
      </c>
      <c r="G58" s="292">
        <f>県住基人口!AF49</f>
        <v>572</v>
      </c>
      <c r="H58" s="292">
        <f>県住基人口!AG49</f>
        <v>545</v>
      </c>
      <c r="I58" s="292">
        <f>県住基人口!AH49</f>
        <v>545</v>
      </c>
      <c r="J58" s="292">
        <f>県住基人口!AI49</f>
        <v>545</v>
      </c>
      <c r="K58" s="252"/>
      <c r="L58" s="801">
        <f t="shared" si="19"/>
        <v>72.089947089947088</v>
      </c>
    </row>
    <row r="59" spans="1:12">
      <c r="A59" s="37" t="s">
        <v>64</v>
      </c>
      <c r="B59" s="292">
        <f>県住基人口!AA50</f>
        <v>688</v>
      </c>
      <c r="C59" s="292">
        <f>県住基人口!AB50</f>
        <v>693</v>
      </c>
      <c r="D59" s="292">
        <f>県住基人口!AC50</f>
        <v>704</v>
      </c>
      <c r="E59" s="292">
        <f>県住基人口!AD50</f>
        <v>709</v>
      </c>
      <c r="F59" s="292">
        <f>県住基人口!AE50</f>
        <v>715</v>
      </c>
      <c r="G59" s="292">
        <f>県住基人口!AF50</f>
        <v>721</v>
      </c>
      <c r="H59" s="292">
        <f>県住基人口!AG50</f>
        <v>729</v>
      </c>
      <c r="I59" s="292">
        <f>県住基人口!AH50</f>
        <v>723</v>
      </c>
      <c r="J59" s="292">
        <f>県住基人口!AI50</f>
        <v>723</v>
      </c>
      <c r="K59" s="252"/>
      <c r="L59" s="801">
        <f t="shared" si="19"/>
        <v>105.08720930232558</v>
      </c>
    </row>
    <row r="60" spans="1:12">
      <c r="A60" s="37" t="s">
        <v>65</v>
      </c>
      <c r="B60" s="292">
        <f>県住基人口!AA51</f>
        <v>740</v>
      </c>
      <c r="C60" s="292">
        <f>県住基人口!AB51</f>
        <v>721</v>
      </c>
      <c r="D60" s="292">
        <f>県住基人口!AC51</f>
        <v>668</v>
      </c>
      <c r="E60" s="292">
        <f>県住基人口!AD51</f>
        <v>622</v>
      </c>
      <c r="F60" s="292">
        <f>県住基人口!AE51</f>
        <v>567</v>
      </c>
      <c r="G60" s="292">
        <f>県住基人口!AF51</f>
        <v>518</v>
      </c>
      <c r="H60" s="292">
        <f>県住基人口!AG51</f>
        <v>479</v>
      </c>
      <c r="I60" s="292">
        <f>県住基人口!AH51</f>
        <v>480</v>
      </c>
      <c r="J60" s="292">
        <f>県住基人口!AI51</f>
        <v>481</v>
      </c>
      <c r="K60" s="252"/>
      <c r="L60" s="801">
        <f t="shared" si="19"/>
        <v>65</v>
      </c>
    </row>
    <row r="61" spans="1:12">
      <c r="A61" s="44" t="s">
        <v>23</v>
      </c>
      <c r="B61" s="800">
        <f t="shared" ref="B61:J61" si="21">SUM(B62:B66)</f>
        <v>6747</v>
      </c>
      <c r="C61" s="800">
        <f t="shared" si="21"/>
        <v>6519</v>
      </c>
      <c r="D61" s="800">
        <f t="shared" si="21"/>
        <v>6354</v>
      </c>
      <c r="E61" s="800">
        <f t="shared" si="21"/>
        <v>6206</v>
      </c>
      <c r="F61" s="800">
        <f t="shared" si="21"/>
        <v>6052</v>
      </c>
      <c r="G61" s="800">
        <f t="shared" si="21"/>
        <v>5901</v>
      </c>
      <c r="H61" s="800">
        <f t="shared" si="21"/>
        <v>5786</v>
      </c>
      <c r="I61" s="800">
        <f t="shared" si="21"/>
        <v>5791</v>
      </c>
      <c r="J61" s="800">
        <f t="shared" si="21"/>
        <v>5784</v>
      </c>
      <c r="K61" s="272"/>
      <c r="L61" s="806">
        <f t="shared" si="19"/>
        <v>85.726989773232546</v>
      </c>
    </row>
    <row r="62" spans="1:12">
      <c r="A62" s="45" t="s">
        <v>66</v>
      </c>
      <c r="B62" s="292">
        <f>県住基人口!AA22</f>
        <v>2857</v>
      </c>
      <c r="C62" s="292">
        <f>県住基人口!AB22</f>
        <v>2744</v>
      </c>
      <c r="D62" s="292">
        <f>県住基人口!AC22</f>
        <v>2694</v>
      </c>
      <c r="E62" s="292">
        <f>県住基人口!AD22</f>
        <v>2648</v>
      </c>
      <c r="F62" s="292">
        <f>県住基人口!AE22</f>
        <v>2599</v>
      </c>
      <c r="G62" s="292">
        <f>県住基人口!AF22</f>
        <v>2547</v>
      </c>
      <c r="H62" s="292">
        <f>県住基人口!AG22</f>
        <v>2512</v>
      </c>
      <c r="I62" s="292">
        <f>県住基人口!AH22</f>
        <v>2518</v>
      </c>
      <c r="J62" s="292">
        <f>県住基人口!AI22</f>
        <v>2513</v>
      </c>
      <c r="K62" s="252"/>
      <c r="L62" s="801">
        <f t="shared" si="19"/>
        <v>87.95939796989849</v>
      </c>
    </row>
    <row r="63" spans="1:12">
      <c r="A63" s="37" t="s">
        <v>67</v>
      </c>
      <c r="B63" s="292">
        <f>県住基人口!AA34</f>
        <v>954</v>
      </c>
      <c r="C63" s="292">
        <f>県住基人口!AB34</f>
        <v>926</v>
      </c>
      <c r="D63" s="292">
        <f>県住基人口!AC34</f>
        <v>890</v>
      </c>
      <c r="E63" s="292">
        <f>県住基人口!AD34</f>
        <v>859</v>
      </c>
      <c r="F63" s="292">
        <f>県住基人口!AE34</f>
        <v>825</v>
      </c>
      <c r="G63" s="292">
        <f>県住基人口!AF34</f>
        <v>797</v>
      </c>
      <c r="H63" s="292">
        <f>県住基人口!AG34</f>
        <v>770</v>
      </c>
      <c r="I63" s="292">
        <f>県住基人口!AH34</f>
        <v>770</v>
      </c>
      <c r="J63" s="292">
        <f>県住基人口!AI34</f>
        <v>769</v>
      </c>
      <c r="K63" s="252"/>
      <c r="L63" s="801">
        <f t="shared" si="19"/>
        <v>80.607966457023068</v>
      </c>
    </row>
    <row r="64" spans="1:12">
      <c r="A64" s="37" t="s">
        <v>68</v>
      </c>
      <c r="B64" s="292">
        <f>県住基人口!AA37</f>
        <v>1075</v>
      </c>
      <c r="C64" s="292">
        <f>県住基人口!AB37</f>
        <v>1048</v>
      </c>
      <c r="D64" s="292">
        <f>県住基人口!AC37</f>
        <v>1000</v>
      </c>
      <c r="E64" s="292">
        <f>県住基人口!AD37</f>
        <v>957</v>
      </c>
      <c r="F64" s="292">
        <f>県住基人口!AE37</f>
        <v>914</v>
      </c>
      <c r="G64" s="292">
        <f>県住基人口!AF37</f>
        <v>871</v>
      </c>
      <c r="H64" s="292">
        <f>県住基人口!AG37</f>
        <v>843</v>
      </c>
      <c r="I64" s="292">
        <f>県住基人口!AH37</f>
        <v>843</v>
      </c>
      <c r="J64" s="292">
        <f>県住基人口!AI37</f>
        <v>843</v>
      </c>
      <c r="K64" s="252"/>
      <c r="L64" s="801">
        <f t="shared" si="19"/>
        <v>78.418604651162795</v>
      </c>
    </row>
    <row r="65" spans="1:12">
      <c r="A65" s="37" t="s">
        <v>69</v>
      </c>
      <c r="B65" s="292">
        <f>県住基人口!AA52</f>
        <v>1137</v>
      </c>
      <c r="C65" s="292">
        <f>県住基人口!AB52</f>
        <v>1101</v>
      </c>
      <c r="D65" s="292">
        <f>県住基人口!AC52</f>
        <v>1068</v>
      </c>
      <c r="E65" s="292">
        <f>県住基人口!AD52</f>
        <v>1039</v>
      </c>
      <c r="F65" s="292">
        <f>県住基人口!AE52</f>
        <v>1008</v>
      </c>
      <c r="G65" s="292">
        <f>県住基人口!AF52</f>
        <v>977</v>
      </c>
      <c r="H65" s="292">
        <f>県住基人口!AG52</f>
        <v>950</v>
      </c>
      <c r="I65" s="292">
        <f>県住基人口!AH52</f>
        <v>949</v>
      </c>
      <c r="J65" s="292">
        <f>県住基人口!AI52</f>
        <v>949</v>
      </c>
      <c r="K65" s="252"/>
      <c r="L65" s="801">
        <f t="shared" si="19"/>
        <v>83.465259454705361</v>
      </c>
    </row>
    <row r="66" spans="1:12">
      <c r="A66" s="39" t="s">
        <v>70</v>
      </c>
      <c r="B66" s="293">
        <f>県住基人口!AA53</f>
        <v>724</v>
      </c>
      <c r="C66" s="293">
        <f>県住基人口!AB53</f>
        <v>700</v>
      </c>
      <c r="D66" s="293">
        <f>県住基人口!AC53</f>
        <v>702</v>
      </c>
      <c r="E66" s="293">
        <f>県住基人口!AD53</f>
        <v>703</v>
      </c>
      <c r="F66" s="293">
        <f>県住基人口!AE53</f>
        <v>706</v>
      </c>
      <c r="G66" s="293">
        <f>県住基人口!AF53</f>
        <v>709</v>
      </c>
      <c r="H66" s="293">
        <f>県住基人口!AG53</f>
        <v>711</v>
      </c>
      <c r="I66" s="293">
        <f>県住基人口!AH53</f>
        <v>711</v>
      </c>
      <c r="J66" s="293">
        <f>県住基人口!AI53</f>
        <v>710</v>
      </c>
      <c r="K66" s="273"/>
      <c r="L66" s="802">
        <f t="shared" si="19"/>
        <v>98.06629834254143</v>
      </c>
    </row>
    <row r="67" spans="1:12">
      <c r="A67" s="46" t="s">
        <v>24</v>
      </c>
      <c r="B67" s="292">
        <f t="shared" ref="B67:J67" si="22">SUM(B68:B69)</f>
        <v>3914</v>
      </c>
      <c r="C67" s="292">
        <f t="shared" si="22"/>
        <v>3788</v>
      </c>
      <c r="D67" s="292">
        <f t="shared" si="22"/>
        <v>3659</v>
      </c>
      <c r="E67" s="292">
        <f t="shared" si="22"/>
        <v>3514</v>
      </c>
      <c r="F67" s="292">
        <f t="shared" si="22"/>
        <v>3383</v>
      </c>
      <c r="G67" s="292">
        <f t="shared" si="22"/>
        <v>3256</v>
      </c>
      <c r="H67" s="292">
        <f t="shared" si="22"/>
        <v>3161</v>
      </c>
      <c r="I67" s="292">
        <f t="shared" si="22"/>
        <v>3169</v>
      </c>
      <c r="J67" s="292">
        <f t="shared" si="22"/>
        <v>3165</v>
      </c>
      <c r="K67" s="252"/>
      <c r="L67" s="801">
        <f t="shared" si="19"/>
        <v>80.863566683699545</v>
      </c>
    </row>
    <row r="68" spans="1:12">
      <c r="A68" s="37" t="s">
        <v>323</v>
      </c>
      <c r="B68" s="292">
        <f>県住基人口!AA33</f>
        <v>1566</v>
      </c>
      <c r="C68" s="292">
        <f>県住基人口!AB33</f>
        <v>1520</v>
      </c>
      <c r="D68" s="292">
        <f>県住基人口!AC33</f>
        <v>1475</v>
      </c>
      <c r="E68" s="292">
        <f>県住基人口!AD33</f>
        <v>1430</v>
      </c>
      <c r="F68" s="292">
        <f>県住基人口!AE33</f>
        <v>1390</v>
      </c>
      <c r="G68" s="292">
        <f>県住基人口!AF33</f>
        <v>1342</v>
      </c>
      <c r="H68" s="292">
        <f>県住基人口!AG33</f>
        <v>1310</v>
      </c>
      <c r="I68" s="292">
        <f>県住基人口!AH33</f>
        <v>1317</v>
      </c>
      <c r="J68" s="292">
        <f>県住基人口!AI33</f>
        <v>1316</v>
      </c>
      <c r="K68" s="252"/>
      <c r="L68" s="801">
        <f t="shared" si="19"/>
        <v>84.035759897828868</v>
      </c>
    </row>
    <row r="69" spans="1:12">
      <c r="A69" s="37" t="s">
        <v>71</v>
      </c>
      <c r="B69" s="292">
        <f>県住基人口!AA35</f>
        <v>2348</v>
      </c>
      <c r="C69" s="292">
        <f>県住基人口!AB35</f>
        <v>2268</v>
      </c>
      <c r="D69" s="292">
        <f>県住基人口!AC35</f>
        <v>2184</v>
      </c>
      <c r="E69" s="292">
        <f>県住基人口!AD35</f>
        <v>2084</v>
      </c>
      <c r="F69" s="292">
        <f>県住基人口!AE35</f>
        <v>1993</v>
      </c>
      <c r="G69" s="292">
        <f>県住基人口!AF35</f>
        <v>1914</v>
      </c>
      <c r="H69" s="292">
        <f>県住基人口!AG35</f>
        <v>1851</v>
      </c>
      <c r="I69" s="292">
        <f>県住基人口!AH35</f>
        <v>1852</v>
      </c>
      <c r="J69" s="292">
        <f>県住基人口!AI35</f>
        <v>1849</v>
      </c>
      <c r="K69" s="252"/>
      <c r="L69" s="801">
        <f t="shared" si="19"/>
        <v>78.747870528109033</v>
      </c>
    </row>
    <row r="70" spans="1:12">
      <c r="A70" s="47" t="s">
        <v>25</v>
      </c>
      <c r="B70" s="800">
        <f t="shared" ref="B70:J70" si="23">SUM(B71:B73)</f>
        <v>6189</v>
      </c>
      <c r="C70" s="800">
        <f t="shared" si="23"/>
        <v>6119</v>
      </c>
      <c r="D70" s="800">
        <f t="shared" si="23"/>
        <v>5915</v>
      </c>
      <c r="E70" s="800">
        <f t="shared" si="23"/>
        <v>5723</v>
      </c>
      <c r="F70" s="800">
        <f t="shared" si="23"/>
        <v>5511</v>
      </c>
      <c r="G70" s="800">
        <f t="shared" si="23"/>
        <v>5306</v>
      </c>
      <c r="H70" s="800">
        <f t="shared" si="23"/>
        <v>5147</v>
      </c>
      <c r="I70" s="800">
        <f t="shared" si="23"/>
        <v>5150</v>
      </c>
      <c r="J70" s="800">
        <f t="shared" si="23"/>
        <v>5156</v>
      </c>
      <c r="K70" s="272"/>
      <c r="L70" s="806">
        <f t="shared" si="19"/>
        <v>83.309096784617878</v>
      </c>
    </row>
    <row r="71" spans="1:12">
      <c r="A71" s="45" t="s">
        <v>72</v>
      </c>
      <c r="B71" s="292">
        <f>県住基人口!AA18</f>
        <v>1765</v>
      </c>
      <c r="C71" s="292">
        <f>県住基人口!AB18</f>
        <v>1753</v>
      </c>
      <c r="D71" s="292">
        <f>県住基人口!AC18</f>
        <v>1724</v>
      </c>
      <c r="E71" s="292">
        <f>県住基人口!AD18</f>
        <v>1702</v>
      </c>
      <c r="F71" s="292">
        <f>県住基人口!AE18</f>
        <v>1664</v>
      </c>
      <c r="G71" s="292">
        <f>県住基人口!AF18</f>
        <v>1633</v>
      </c>
      <c r="H71" s="292">
        <f>県住基人口!AG18</f>
        <v>1610</v>
      </c>
      <c r="I71" s="292">
        <f>県住基人口!AH18</f>
        <v>1615</v>
      </c>
      <c r="J71" s="292">
        <f>県住基人口!AI18</f>
        <v>1609</v>
      </c>
      <c r="K71" s="252"/>
      <c r="L71" s="801">
        <f t="shared" si="19"/>
        <v>91.161473087818706</v>
      </c>
    </row>
    <row r="72" spans="1:12">
      <c r="A72" s="37" t="s">
        <v>73</v>
      </c>
      <c r="B72" s="292">
        <f>県住基人口!AA36</f>
        <v>2421</v>
      </c>
      <c r="C72" s="292">
        <f>県住基人口!AB36</f>
        <v>2462</v>
      </c>
      <c r="D72" s="292">
        <f>県住基人口!AC36</f>
        <v>2441</v>
      </c>
      <c r="E72" s="292">
        <f>県住基人口!AD36</f>
        <v>2419</v>
      </c>
      <c r="F72" s="292">
        <f>県住基人口!AE36</f>
        <v>2397</v>
      </c>
      <c r="G72" s="292">
        <f>県住基人口!AF36</f>
        <v>2377</v>
      </c>
      <c r="H72" s="292">
        <f>県住基人口!AG36</f>
        <v>2360</v>
      </c>
      <c r="I72" s="292">
        <f>県住基人口!AH36</f>
        <v>2358</v>
      </c>
      <c r="J72" s="292">
        <f>県住基人口!AI36</f>
        <v>2370</v>
      </c>
      <c r="K72" s="252"/>
      <c r="L72" s="801">
        <f t="shared" si="19"/>
        <v>97.893432465923169</v>
      </c>
    </row>
    <row r="73" spans="1:12">
      <c r="A73" s="39" t="s">
        <v>74</v>
      </c>
      <c r="B73" s="293">
        <f>県住基人口!AA38</f>
        <v>2003</v>
      </c>
      <c r="C73" s="293">
        <f>県住基人口!AB38</f>
        <v>1904</v>
      </c>
      <c r="D73" s="293">
        <f>県住基人口!AC38</f>
        <v>1750</v>
      </c>
      <c r="E73" s="293">
        <f>県住基人口!AD38</f>
        <v>1602</v>
      </c>
      <c r="F73" s="293">
        <f>県住基人口!AE38</f>
        <v>1450</v>
      </c>
      <c r="G73" s="293">
        <f>県住基人口!AF38</f>
        <v>1296</v>
      </c>
      <c r="H73" s="293">
        <f>県住基人口!AG38</f>
        <v>1177</v>
      </c>
      <c r="I73" s="293">
        <f>県住基人口!AH38</f>
        <v>1177</v>
      </c>
      <c r="J73" s="293">
        <f>県住基人口!AI38</f>
        <v>1177</v>
      </c>
      <c r="K73" s="273"/>
      <c r="L73" s="802">
        <f t="shared" si="19"/>
        <v>58.76185721417874</v>
      </c>
    </row>
    <row r="74" spans="1:12">
      <c r="A74" s="197" t="s">
        <v>439</v>
      </c>
      <c r="B74" s="53"/>
      <c r="C74" s="53"/>
      <c r="D74" s="53"/>
      <c r="E74" s="267" t="s">
        <v>14</v>
      </c>
      <c r="F74" s="267"/>
      <c r="G74" s="267"/>
      <c r="H74" s="267"/>
      <c r="I74" s="267"/>
      <c r="J74" s="267"/>
      <c r="K74" s="267"/>
      <c r="L74" s="53"/>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CF8B-60CB-4C15-A712-AFE54F28385D}">
  <dimension ref="A1:D15"/>
  <sheetViews>
    <sheetView workbookViewId="0">
      <pane xSplit="1" ySplit="3" topLeftCell="B4" activePane="bottomRight" state="frozen"/>
      <selection pane="topRight" activeCell="B1" sqref="B1"/>
      <selection pane="bottomLeft" activeCell="A4" sqref="A4"/>
      <selection pane="bottomRight" activeCell="N21" sqref="N21"/>
    </sheetView>
  </sheetViews>
  <sheetFormatPr defaultRowHeight="13.5"/>
  <cols>
    <col min="1" max="1" width="6.25" customWidth="1"/>
    <col min="2" max="2" width="9.625" customWidth="1"/>
  </cols>
  <sheetData>
    <row r="1" spans="1:4">
      <c r="A1" s="2" t="s">
        <v>1315</v>
      </c>
    </row>
    <row r="2" spans="1:4">
      <c r="A2" s="136"/>
      <c r="B2" s="201" t="s">
        <v>441</v>
      </c>
    </row>
    <row r="3" spans="1:4">
      <c r="A3" s="8"/>
      <c r="B3" s="8" t="s">
        <v>440</v>
      </c>
    </row>
    <row r="4" spans="1:4">
      <c r="A4" s="374" t="s">
        <v>449</v>
      </c>
      <c r="B4" s="375">
        <f>SUM(B5:B15)</f>
        <v>3098</v>
      </c>
      <c r="D4" s="161">
        <f>SUM(D5:D14)</f>
        <v>3098</v>
      </c>
    </row>
    <row r="5" spans="1:4">
      <c r="A5" s="136" t="s">
        <v>442</v>
      </c>
      <c r="B5" s="371">
        <v>1090</v>
      </c>
      <c r="C5" s="383" t="s">
        <v>16</v>
      </c>
      <c r="D5" s="97">
        <f>B5+B15</f>
        <v>1094</v>
      </c>
    </row>
    <row r="6" spans="1:4">
      <c r="A6" s="136" t="s">
        <v>443</v>
      </c>
      <c r="B6" s="371">
        <v>1057</v>
      </c>
      <c r="C6" s="383" t="s">
        <v>17</v>
      </c>
      <c r="D6">
        <f>ROUND(B6*県外関係人口!E6/(県外関係人口!E6+県外関係人口!E7),0)</f>
        <v>342</v>
      </c>
    </row>
    <row r="7" spans="1:4">
      <c r="A7" s="8"/>
      <c r="B7" s="373"/>
      <c r="C7" s="383" t="s">
        <v>18</v>
      </c>
      <c r="D7" s="97">
        <f>B6-D6</f>
        <v>715</v>
      </c>
    </row>
    <row r="8" spans="1:4">
      <c r="A8" s="136"/>
      <c r="B8" s="371"/>
      <c r="C8" s="383" t="s">
        <v>19</v>
      </c>
      <c r="D8">
        <f>ROUND(B10*県外関係人口!E8/SUM(県外関係人口!E8:E11),0)</f>
        <v>200</v>
      </c>
    </row>
    <row r="9" spans="1:4">
      <c r="B9" s="372"/>
      <c r="C9" s="383" t="s">
        <v>20</v>
      </c>
      <c r="D9">
        <f>ROUND(B10*県外関係人口!E9/SUM(県外関係人口!E8:E11),0)</f>
        <v>127</v>
      </c>
    </row>
    <row r="10" spans="1:4">
      <c r="A10" t="s">
        <v>444</v>
      </c>
      <c r="B10" s="372">
        <v>620</v>
      </c>
      <c r="C10" s="383" t="s">
        <v>21</v>
      </c>
      <c r="D10" s="97">
        <f>B10-(D8+D9+D11)</f>
        <v>136</v>
      </c>
    </row>
    <row r="11" spans="1:4">
      <c r="A11" s="8"/>
      <c r="B11" s="373"/>
      <c r="C11" s="383" t="s">
        <v>22</v>
      </c>
      <c r="D11">
        <f>ROUND(B10*県外関係人口!E11/SUM(県外関係人口!E8:E11),0)</f>
        <v>157</v>
      </c>
    </row>
    <row r="12" spans="1:4">
      <c r="A12" t="s">
        <v>445</v>
      </c>
      <c r="B12" s="372">
        <v>119</v>
      </c>
      <c r="C12" s="383" t="s">
        <v>23</v>
      </c>
      <c r="D12" s="97">
        <f>B12</f>
        <v>119</v>
      </c>
    </row>
    <row r="13" spans="1:4">
      <c r="A13" s="142" t="s">
        <v>446</v>
      </c>
      <c r="B13" s="376">
        <v>68</v>
      </c>
      <c r="C13" s="383" t="s">
        <v>24</v>
      </c>
      <c r="D13" s="97">
        <f>B13</f>
        <v>68</v>
      </c>
    </row>
    <row r="14" spans="1:4">
      <c r="A14" t="s">
        <v>447</v>
      </c>
      <c r="B14" s="372">
        <v>140</v>
      </c>
      <c r="C14" s="383" t="s">
        <v>25</v>
      </c>
      <c r="D14" s="97">
        <f>B14</f>
        <v>140</v>
      </c>
    </row>
    <row r="15" spans="1:4">
      <c r="A15" s="142" t="s">
        <v>448</v>
      </c>
      <c r="B15" s="376">
        <v>4</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O457"/>
  <sheetViews>
    <sheetView workbookViewId="0">
      <pane xSplit="1" ySplit="3" topLeftCell="B4" activePane="bottomRight" state="frozen"/>
      <selection pane="topRight" activeCell="B1" sqref="B1"/>
      <selection pane="bottomLeft" activeCell="A4" sqref="A4"/>
      <selection pane="bottomRight" activeCell="A14" sqref="A14"/>
    </sheetView>
  </sheetViews>
  <sheetFormatPr defaultRowHeight="13.5"/>
  <cols>
    <col min="1" max="1" width="11.125" style="50" customWidth="1"/>
    <col min="2" max="9" width="9.625" customWidth="1"/>
    <col min="10" max="10" width="9.375" bestFit="1" customWidth="1"/>
    <col min="11" max="11" width="9.125" bestFit="1" customWidth="1"/>
    <col min="12" max="12" width="3.625" customWidth="1"/>
    <col min="13" max="19" width="9.625" customWidth="1"/>
    <col min="20" max="20" width="9.375" bestFit="1" customWidth="1"/>
    <col min="21" max="21" width="9.125" bestFit="1" customWidth="1"/>
    <col min="22" max="22" width="4.5" customWidth="1"/>
    <col min="23" max="30" width="10.625" customWidth="1"/>
    <col min="31" max="31" width="9.125" customWidth="1"/>
    <col min="32" max="32" width="5.125" customWidth="1"/>
    <col min="33" max="38" width="8.125" customWidth="1"/>
    <col min="39" max="41" width="9.125" customWidth="1"/>
  </cols>
  <sheetData>
    <row r="1" spans="1:41">
      <c r="A1" s="1" t="s">
        <v>0</v>
      </c>
      <c r="I1" s="141" t="s">
        <v>1</v>
      </c>
      <c r="M1" s="2" t="s">
        <v>2</v>
      </c>
      <c r="S1" s="141" t="s">
        <v>1</v>
      </c>
      <c r="W1" s="2" t="s">
        <v>3</v>
      </c>
      <c r="AD1" s="141" t="s">
        <v>1</v>
      </c>
      <c r="AG1" s="2" t="s">
        <v>4</v>
      </c>
      <c r="AN1" s="141" t="s">
        <v>5</v>
      </c>
    </row>
    <row r="2" spans="1:41" ht="13.5" customHeight="1">
      <c r="A2" s="3"/>
      <c r="B2" s="3" t="s">
        <v>6</v>
      </c>
      <c r="C2" s="524" t="s">
        <v>7</v>
      </c>
      <c r="D2" s="524" t="s">
        <v>8</v>
      </c>
      <c r="E2" s="524" t="s">
        <v>9</v>
      </c>
      <c r="F2" s="524" t="s">
        <v>10</v>
      </c>
      <c r="G2" s="525" t="s">
        <v>11</v>
      </c>
      <c r="H2" s="1216" t="s">
        <v>13</v>
      </c>
      <c r="I2" s="1217" t="s">
        <v>1044</v>
      </c>
      <c r="J2" s="524"/>
      <c r="K2" s="4"/>
      <c r="L2" s="5"/>
      <c r="M2" s="3" t="s">
        <v>6</v>
      </c>
      <c r="N2" s="524" t="s">
        <v>7</v>
      </c>
      <c r="O2" s="524" t="s">
        <v>8</v>
      </c>
      <c r="P2" s="524" t="s">
        <v>9</v>
      </c>
      <c r="Q2" s="524" t="s">
        <v>12</v>
      </c>
      <c r="R2" s="524" t="s">
        <v>13</v>
      </c>
      <c r="S2" s="524" t="s">
        <v>1044</v>
      </c>
      <c r="T2" s="4"/>
      <c r="U2" s="4"/>
      <c r="W2" s="3" t="s">
        <v>6</v>
      </c>
      <c r="X2" s="524" t="s">
        <v>7</v>
      </c>
      <c r="Y2" s="524" t="s">
        <v>8</v>
      </c>
      <c r="Z2" s="524" t="s">
        <v>9</v>
      </c>
      <c r="AA2" s="524" t="s">
        <v>12</v>
      </c>
      <c r="AB2" s="525" t="s">
        <v>13</v>
      </c>
      <c r="AC2" s="524" t="s">
        <v>13</v>
      </c>
      <c r="AD2" s="4" t="s">
        <v>1044</v>
      </c>
      <c r="AE2" s="525"/>
      <c r="AG2" s="3" t="s">
        <v>6</v>
      </c>
      <c r="AH2" s="524" t="s">
        <v>7</v>
      </c>
      <c r="AI2" s="524" t="s">
        <v>8</v>
      </c>
      <c r="AJ2" s="524" t="s">
        <v>9</v>
      </c>
      <c r="AK2" s="524" t="s">
        <v>12</v>
      </c>
      <c r="AL2" s="524" t="s">
        <v>13</v>
      </c>
      <c r="AM2" s="4" t="s">
        <v>13</v>
      </c>
      <c r="AN2" s="524" t="s">
        <v>1044</v>
      </c>
      <c r="AO2" s="4"/>
    </row>
    <row r="3" spans="1:41">
      <c r="A3" s="6"/>
      <c r="B3" s="616" t="s">
        <v>14</v>
      </c>
      <c r="C3" s="617" t="s">
        <v>14</v>
      </c>
      <c r="D3" s="617" t="s">
        <v>14</v>
      </c>
      <c r="E3" s="617" t="s">
        <v>14</v>
      </c>
      <c r="F3" s="617" t="s">
        <v>14</v>
      </c>
      <c r="G3" s="618" t="s">
        <v>14</v>
      </c>
      <c r="H3" s="619" t="s">
        <v>1045</v>
      </c>
      <c r="I3" s="620" t="s">
        <v>1045</v>
      </c>
      <c r="J3" s="621" t="s">
        <v>819</v>
      </c>
      <c r="K3" s="622" t="s">
        <v>1046</v>
      </c>
      <c r="L3" s="623"/>
      <c r="M3" s="616" t="s">
        <v>14</v>
      </c>
      <c r="N3" s="617" t="s">
        <v>14</v>
      </c>
      <c r="O3" s="617" t="s">
        <v>14</v>
      </c>
      <c r="P3" s="617" t="s">
        <v>14</v>
      </c>
      <c r="Q3" s="617" t="s">
        <v>14</v>
      </c>
      <c r="R3" s="624" t="s">
        <v>14</v>
      </c>
      <c r="S3" s="621"/>
      <c r="T3" s="622" t="s">
        <v>819</v>
      </c>
      <c r="U3" s="622" t="s">
        <v>1046</v>
      </c>
      <c r="W3" s="625" t="s">
        <v>14</v>
      </c>
      <c r="X3" s="624" t="s">
        <v>14</v>
      </c>
      <c r="Y3" s="624" t="s">
        <v>14</v>
      </c>
      <c r="Z3" s="624" t="s">
        <v>14</v>
      </c>
      <c r="AA3" s="624" t="s">
        <v>14</v>
      </c>
      <c r="AB3" s="626" t="s">
        <v>14</v>
      </c>
      <c r="AC3" s="619" t="s">
        <v>1045</v>
      </c>
      <c r="AD3" s="620" t="s">
        <v>1045</v>
      </c>
      <c r="AE3" s="627" t="s">
        <v>819</v>
      </c>
      <c r="AG3" s="7"/>
      <c r="AH3" s="8"/>
      <c r="AI3" s="8"/>
      <c r="AJ3" s="8"/>
      <c r="AK3" s="8"/>
      <c r="AL3" s="8"/>
      <c r="AM3" s="619" t="s">
        <v>1045</v>
      </c>
      <c r="AN3" s="620" t="s">
        <v>1045</v>
      </c>
      <c r="AO3" s="622" t="s">
        <v>819</v>
      </c>
    </row>
    <row r="4" spans="1:41">
      <c r="A4" s="10" t="s">
        <v>15</v>
      </c>
      <c r="B4" s="11">
        <v>5109737</v>
      </c>
      <c r="C4" s="12">
        <v>5150277</v>
      </c>
      <c r="D4" s="12">
        <v>5276185</v>
      </c>
      <c r="E4" s="12">
        <v>5298677</v>
      </c>
      <c r="F4" s="12">
        <v>5347839</v>
      </c>
      <c r="G4" s="13">
        <v>5294074</v>
      </c>
      <c r="H4" s="1218">
        <v>5272203</v>
      </c>
      <c r="I4" s="1219">
        <v>5209889</v>
      </c>
      <c r="J4" s="24">
        <f>I4-H4</f>
        <v>-62314</v>
      </c>
      <c r="K4" s="26">
        <f>(I4-H4)/H4*100</f>
        <v>-1.1819347623754246</v>
      </c>
      <c r="L4" s="16"/>
      <c r="M4" s="11">
        <v>5386326</v>
      </c>
      <c r="N4" s="12">
        <v>5399346</v>
      </c>
      <c r="O4" s="12">
        <v>5546545</v>
      </c>
      <c r="P4" s="12">
        <v>5569924</v>
      </c>
      <c r="Q4" s="12">
        <v>5588133</v>
      </c>
      <c r="R4" s="12">
        <v>5534800</v>
      </c>
      <c r="S4" s="12">
        <v>5465002</v>
      </c>
      <c r="T4" s="274">
        <f>S4-R4</f>
        <v>-69798</v>
      </c>
      <c r="U4" s="26">
        <f>(S4-R4)/R4*100</f>
        <v>-1.2610753776107537</v>
      </c>
      <c r="V4" s="18"/>
      <c r="W4" s="11">
        <f t="shared" ref="W4:AB35" si="0">B4-M4</f>
        <v>-276589</v>
      </c>
      <c r="X4" s="12">
        <f t="shared" si="0"/>
        <v>-249069</v>
      </c>
      <c r="Y4" s="12">
        <f t="shared" si="0"/>
        <v>-270360</v>
      </c>
      <c r="Z4" s="12">
        <f t="shared" si="0"/>
        <v>-271247</v>
      </c>
      <c r="AA4" s="12">
        <f t="shared" si="0"/>
        <v>-240294</v>
      </c>
      <c r="AB4" s="12">
        <f t="shared" si="0"/>
        <v>-240726</v>
      </c>
      <c r="AC4" s="14">
        <f>H4-R4</f>
        <v>-262597</v>
      </c>
      <c r="AD4" s="274">
        <f>I4-S4</f>
        <v>-255113</v>
      </c>
      <c r="AE4" s="628">
        <f>AD4-AC4</f>
        <v>7484</v>
      </c>
      <c r="AG4" s="20">
        <f t="shared" ref="AG4:AL35" si="1">B4/M4*100</f>
        <v>94.864978465841105</v>
      </c>
      <c r="AH4" s="21">
        <f t="shared" si="1"/>
        <v>95.387052431905644</v>
      </c>
      <c r="AI4" s="21">
        <f t="shared" si="1"/>
        <v>95.12561423372567</v>
      </c>
      <c r="AJ4" s="21">
        <f t="shared" si="1"/>
        <v>95.130148993056281</v>
      </c>
      <c r="AK4" s="21">
        <f t="shared" si="1"/>
        <v>95.699923391229234</v>
      </c>
      <c r="AL4" s="21">
        <f t="shared" si="1"/>
        <v>95.650682951506823</v>
      </c>
      <c r="AM4" s="15">
        <f>H4/R4*100</f>
        <v>95.255528655055286</v>
      </c>
      <c r="AN4" s="15">
        <f>I4/S4*100</f>
        <v>95.331877280191307</v>
      </c>
      <c r="AO4" s="629">
        <f>AN4-AM4</f>
        <v>7.6348625136020587E-2</v>
      </c>
    </row>
    <row r="5" spans="1:41">
      <c r="A5" s="22" t="s">
        <v>16</v>
      </c>
      <c r="B5" s="23">
        <v>1518123</v>
      </c>
      <c r="C5" s="24">
        <v>1493697</v>
      </c>
      <c r="D5" s="24">
        <v>1536716</v>
      </c>
      <c r="E5" s="24">
        <v>1547971</v>
      </c>
      <c r="F5" s="24">
        <v>1583765</v>
      </c>
      <c r="G5" s="25">
        <v>1571625</v>
      </c>
      <c r="H5" s="1220">
        <f>H15</f>
        <v>1576599</v>
      </c>
      <c r="I5" s="1208">
        <f>I15</f>
        <v>1564007</v>
      </c>
      <c r="J5" s="23">
        <f t="shared" ref="J5:J68" si="2">I5-H5</f>
        <v>-12592</v>
      </c>
      <c r="K5" s="26">
        <f t="shared" ref="K5:K68" si="3">(I5-H5)/H5*100</f>
        <v>-0.79868121189979191</v>
      </c>
      <c r="L5" s="16"/>
      <c r="M5" s="23">
        <v>1466546</v>
      </c>
      <c r="N5" s="24">
        <v>1422563</v>
      </c>
      <c r="O5" s="24">
        <v>1492143</v>
      </c>
      <c r="P5" s="24">
        <v>1520551</v>
      </c>
      <c r="Q5" s="24">
        <v>1544200</v>
      </c>
      <c r="R5" s="24">
        <v>1537272</v>
      </c>
      <c r="S5" s="24">
        <v>1525152</v>
      </c>
      <c r="T5" s="23">
        <f t="shared" ref="T5:T68" si="4">S5-R5</f>
        <v>-12120</v>
      </c>
      <c r="U5" s="26">
        <f t="shared" ref="U5:U68" si="5">(S5-R5)/R5*100</f>
        <v>-0.78840959830140667</v>
      </c>
      <c r="V5" s="18"/>
      <c r="W5" s="23">
        <f t="shared" si="0"/>
        <v>51577</v>
      </c>
      <c r="X5" s="24">
        <f t="shared" si="0"/>
        <v>71134</v>
      </c>
      <c r="Y5" s="24">
        <f t="shared" si="0"/>
        <v>44573</v>
      </c>
      <c r="Z5" s="24">
        <f t="shared" si="0"/>
        <v>27420</v>
      </c>
      <c r="AA5" s="24">
        <f t="shared" si="0"/>
        <v>39565</v>
      </c>
      <c r="AB5" s="24">
        <f t="shared" si="0"/>
        <v>34353</v>
      </c>
      <c r="AC5" s="11">
        <f t="shared" ref="AC5:AD68" si="6">H5-R5</f>
        <v>39327</v>
      </c>
      <c r="AD5" s="19">
        <f t="shared" si="6"/>
        <v>38855</v>
      </c>
      <c r="AE5" s="13">
        <f t="shared" ref="AE5:AE68" si="7">AD5-AC5</f>
        <v>-472</v>
      </c>
      <c r="AG5" s="28">
        <f t="shared" si="1"/>
        <v>103.51690298156349</v>
      </c>
      <c r="AH5" s="29">
        <f t="shared" si="1"/>
        <v>105.00041122959054</v>
      </c>
      <c r="AI5" s="29">
        <f t="shared" si="1"/>
        <v>102.98718018313258</v>
      </c>
      <c r="AJ5" s="29">
        <f t="shared" si="1"/>
        <v>101.80329367446406</v>
      </c>
      <c r="AK5" s="29">
        <f t="shared" si="1"/>
        <v>102.56216811293875</v>
      </c>
      <c r="AL5" s="29">
        <f t="shared" si="1"/>
        <v>102.23467284904689</v>
      </c>
      <c r="AM5" s="17">
        <f t="shared" ref="AM5:AN68" si="8">H5/R5*100</f>
        <v>102.55823302577554</v>
      </c>
      <c r="AN5" s="17">
        <f t="shared" si="8"/>
        <v>102.54761492624998</v>
      </c>
      <c r="AO5" s="630">
        <f t="shared" ref="AO5:AO68" si="9">AN5-AM5</f>
        <v>-1.0618099525558478E-2</v>
      </c>
    </row>
    <row r="6" spans="1:41">
      <c r="A6" s="631" t="s">
        <v>17</v>
      </c>
      <c r="B6" s="11">
        <v>903262</v>
      </c>
      <c r="C6" s="12">
        <v>875937</v>
      </c>
      <c r="D6" s="12">
        <v>896851</v>
      </c>
      <c r="E6" s="12">
        <v>917308</v>
      </c>
      <c r="F6" s="12">
        <v>944311</v>
      </c>
      <c r="G6" s="13">
        <v>954144</v>
      </c>
      <c r="H6" s="805">
        <f>H25</f>
        <v>935450</v>
      </c>
      <c r="I6" s="826">
        <f>I25</f>
        <v>930869</v>
      </c>
      <c r="J6" s="11">
        <f t="shared" si="2"/>
        <v>-4581</v>
      </c>
      <c r="K6" s="17">
        <f t="shared" si="3"/>
        <v>-0.48971083435779567</v>
      </c>
      <c r="L6" s="16"/>
      <c r="M6" s="11">
        <v>1009319</v>
      </c>
      <c r="N6" s="12">
        <v>953448</v>
      </c>
      <c r="O6" s="12">
        <v>986631</v>
      </c>
      <c r="P6" s="12">
        <v>1011291</v>
      </c>
      <c r="Q6" s="12">
        <v>1029626</v>
      </c>
      <c r="R6" s="12">
        <v>1035763</v>
      </c>
      <c r="S6" s="12">
        <v>1039102</v>
      </c>
      <c r="T6" s="11">
        <f t="shared" si="4"/>
        <v>3339</v>
      </c>
      <c r="U6" s="17">
        <f t="shared" si="5"/>
        <v>0.32237104434122477</v>
      </c>
      <c r="V6" s="18"/>
      <c r="W6" s="11">
        <f t="shared" si="0"/>
        <v>-106057</v>
      </c>
      <c r="X6" s="12">
        <f t="shared" si="0"/>
        <v>-77511</v>
      </c>
      <c r="Y6" s="12">
        <f t="shared" si="0"/>
        <v>-89780</v>
      </c>
      <c r="Z6" s="12">
        <f t="shared" si="0"/>
        <v>-93983</v>
      </c>
      <c r="AA6" s="12">
        <f t="shared" si="0"/>
        <v>-85315</v>
      </c>
      <c r="AB6" s="12">
        <f t="shared" si="0"/>
        <v>-81619</v>
      </c>
      <c r="AC6" s="11">
        <f t="shared" si="6"/>
        <v>-100313</v>
      </c>
      <c r="AD6" s="19">
        <f t="shared" si="6"/>
        <v>-108233</v>
      </c>
      <c r="AE6" s="13">
        <f t="shared" si="7"/>
        <v>-7920</v>
      </c>
      <c r="AG6" s="20">
        <f t="shared" si="1"/>
        <v>89.492221983337288</v>
      </c>
      <c r="AH6" s="21">
        <f t="shared" si="1"/>
        <v>91.870453344073297</v>
      </c>
      <c r="AI6" s="21">
        <f t="shared" si="1"/>
        <v>90.900346735507</v>
      </c>
      <c r="AJ6" s="21">
        <f t="shared" si="1"/>
        <v>90.706631424585012</v>
      </c>
      <c r="AK6" s="21">
        <f t="shared" si="1"/>
        <v>91.713981581661685</v>
      </c>
      <c r="AL6" s="21">
        <f t="shared" si="1"/>
        <v>92.119915463286489</v>
      </c>
      <c r="AM6" s="17">
        <f t="shared" si="8"/>
        <v>90.315062422581221</v>
      </c>
      <c r="AN6" s="17">
        <f t="shared" si="8"/>
        <v>89.58398694257157</v>
      </c>
      <c r="AO6" s="630">
        <f t="shared" si="9"/>
        <v>-0.73107548000965039</v>
      </c>
    </row>
    <row r="7" spans="1:41">
      <c r="A7" s="631" t="s">
        <v>18</v>
      </c>
      <c r="B7" s="11">
        <v>493288</v>
      </c>
      <c r="C7" s="12">
        <v>528850</v>
      </c>
      <c r="D7" s="12">
        <v>571976</v>
      </c>
      <c r="E7" s="12">
        <v>593896</v>
      </c>
      <c r="F7" s="12">
        <v>612312</v>
      </c>
      <c r="G7" s="13">
        <v>610106</v>
      </c>
      <c r="H7" s="805">
        <f>H29</f>
        <v>604210</v>
      </c>
      <c r="I7" s="826">
        <f>I29</f>
        <v>605677</v>
      </c>
      <c r="J7" s="11">
        <f t="shared" si="2"/>
        <v>1467</v>
      </c>
      <c r="K7" s="17">
        <f t="shared" si="3"/>
        <v>0.24279637874249019</v>
      </c>
      <c r="L7" s="16"/>
      <c r="M7" s="11">
        <v>614266</v>
      </c>
      <c r="N7" s="12">
        <v>658674</v>
      </c>
      <c r="O7" s="12">
        <v>699173</v>
      </c>
      <c r="P7" s="12">
        <v>710503</v>
      </c>
      <c r="Q7" s="12">
        <v>724205</v>
      </c>
      <c r="R7" s="12">
        <v>721690</v>
      </c>
      <c r="S7" s="12">
        <v>715809</v>
      </c>
      <c r="T7" s="11">
        <f t="shared" si="4"/>
        <v>-5881</v>
      </c>
      <c r="U7" s="17">
        <f t="shared" si="5"/>
        <v>-0.8148928210173344</v>
      </c>
      <c r="V7" s="18"/>
      <c r="W7" s="11">
        <f t="shared" si="0"/>
        <v>-120978</v>
      </c>
      <c r="X7" s="12">
        <f t="shared" si="0"/>
        <v>-129824</v>
      </c>
      <c r="Y7" s="12">
        <f t="shared" si="0"/>
        <v>-127197</v>
      </c>
      <c r="Z7" s="12">
        <f t="shared" si="0"/>
        <v>-116607</v>
      </c>
      <c r="AA7" s="12">
        <f t="shared" si="0"/>
        <v>-111893</v>
      </c>
      <c r="AB7" s="12">
        <f t="shared" si="0"/>
        <v>-111584</v>
      </c>
      <c r="AC7" s="11">
        <f t="shared" si="6"/>
        <v>-117480</v>
      </c>
      <c r="AD7" s="19">
        <f t="shared" si="6"/>
        <v>-110132</v>
      </c>
      <c r="AE7" s="13">
        <f t="shared" si="7"/>
        <v>7348</v>
      </c>
      <c r="AG7" s="20">
        <f t="shared" si="1"/>
        <v>80.305274913473966</v>
      </c>
      <c r="AH7" s="21">
        <f t="shared" si="1"/>
        <v>80.290097984739035</v>
      </c>
      <c r="AI7" s="21">
        <f t="shared" si="1"/>
        <v>81.807506868829321</v>
      </c>
      <c r="AJ7" s="21">
        <f t="shared" si="1"/>
        <v>83.5881058911785</v>
      </c>
      <c r="AK7" s="21">
        <f t="shared" si="1"/>
        <v>84.549540530650845</v>
      </c>
      <c r="AL7" s="21">
        <f t="shared" si="1"/>
        <v>84.53851376629855</v>
      </c>
      <c r="AM7" s="17">
        <f t="shared" si="8"/>
        <v>83.72154249054303</v>
      </c>
      <c r="AN7" s="17">
        <f t="shared" si="8"/>
        <v>84.614331476692811</v>
      </c>
      <c r="AO7" s="630">
        <f t="shared" si="9"/>
        <v>0.89278898614978175</v>
      </c>
    </row>
    <row r="8" spans="1:41">
      <c r="A8" s="631" t="s">
        <v>19</v>
      </c>
      <c r="B8" s="11">
        <v>592013</v>
      </c>
      <c r="C8" s="12">
        <v>627746</v>
      </c>
      <c r="D8" s="12">
        <v>642830</v>
      </c>
      <c r="E8" s="12">
        <v>643336</v>
      </c>
      <c r="F8" s="12">
        <v>651341</v>
      </c>
      <c r="G8" s="13">
        <v>650569</v>
      </c>
      <c r="H8" s="805">
        <f>H35</f>
        <v>646266</v>
      </c>
      <c r="I8" s="826">
        <f>I35</f>
        <v>645871</v>
      </c>
      <c r="J8" s="11">
        <f t="shared" si="2"/>
        <v>-395</v>
      </c>
      <c r="K8" s="17">
        <f t="shared" si="3"/>
        <v>-6.112034363559278E-2</v>
      </c>
      <c r="L8" s="16"/>
      <c r="M8" s="11">
        <v>663377</v>
      </c>
      <c r="N8" s="12">
        <v>710341</v>
      </c>
      <c r="O8" s="12">
        <v>720620</v>
      </c>
      <c r="P8" s="12">
        <v>713969</v>
      </c>
      <c r="Q8" s="12">
        <v>716006</v>
      </c>
      <c r="R8" s="12">
        <v>716633</v>
      </c>
      <c r="S8" s="12">
        <v>716073</v>
      </c>
      <c r="T8" s="11">
        <f t="shared" si="4"/>
        <v>-560</v>
      </c>
      <c r="U8" s="17">
        <f t="shared" si="5"/>
        <v>-7.8143205797109538E-2</v>
      </c>
      <c r="V8" s="18"/>
      <c r="W8" s="11">
        <f t="shared" si="0"/>
        <v>-71364</v>
      </c>
      <c r="X8" s="12">
        <f t="shared" si="0"/>
        <v>-82595</v>
      </c>
      <c r="Y8" s="12">
        <f t="shared" si="0"/>
        <v>-77790</v>
      </c>
      <c r="Z8" s="12">
        <f t="shared" si="0"/>
        <v>-70633</v>
      </c>
      <c r="AA8" s="12">
        <f t="shared" si="0"/>
        <v>-64665</v>
      </c>
      <c r="AB8" s="12">
        <f t="shared" si="0"/>
        <v>-66064</v>
      </c>
      <c r="AC8" s="11">
        <f t="shared" si="6"/>
        <v>-70367</v>
      </c>
      <c r="AD8" s="19">
        <f t="shared" si="6"/>
        <v>-70202</v>
      </c>
      <c r="AE8" s="13">
        <f t="shared" si="7"/>
        <v>165</v>
      </c>
      <c r="AG8" s="20">
        <f t="shared" si="1"/>
        <v>89.242316209334959</v>
      </c>
      <c r="AH8" s="21">
        <f t="shared" si="1"/>
        <v>88.372485890579313</v>
      </c>
      <c r="AI8" s="21">
        <f t="shared" si="1"/>
        <v>89.205128916766114</v>
      </c>
      <c r="AJ8" s="21">
        <f t="shared" si="1"/>
        <v>90.106993440891685</v>
      </c>
      <c r="AK8" s="21">
        <f t="shared" si="1"/>
        <v>90.968651100689101</v>
      </c>
      <c r="AL8" s="21">
        <f t="shared" si="1"/>
        <v>90.781334378963848</v>
      </c>
      <c r="AM8" s="17">
        <f t="shared" si="8"/>
        <v>90.180887567276415</v>
      </c>
      <c r="AN8" s="17">
        <f t="shared" si="8"/>
        <v>90.196250940895695</v>
      </c>
      <c r="AO8" s="630">
        <f t="shared" si="9"/>
        <v>1.5363373619280196E-2</v>
      </c>
    </row>
    <row r="9" spans="1:41">
      <c r="A9" s="631" t="s">
        <v>20</v>
      </c>
      <c r="B9" s="11">
        <v>278548</v>
      </c>
      <c r="C9" s="12">
        <v>286944</v>
      </c>
      <c r="D9" s="12">
        <v>290199</v>
      </c>
      <c r="E9" s="12">
        <v>288126</v>
      </c>
      <c r="F9" s="12">
        <v>283795</v>
      </c>
      <c r="G9" s="13">
        <v>274684</v>
      </c>
      <c r="H9" s="805">
        <f>H41</f>
        <v>276543</v>
      </c>
      <c r="I9" s="826">
        <f>I41</f>
        <v>271763</v>
      </c>
      <c r="J9" s="11">
        <f t="shared" si="2"/>
        <v>-4780</v>
      </c>
      <c r="K9" s="17">
        <f t="shared" si="3"/>
        <v>-1.728483454652622</v>
      </c>
      <c r="L9" s="16"/>
      <c r="M9" s="11">
        <v>292349</v>
      </c>
      <c r="N9" s="12">
        <v>298002</v>
      </c>
      <c r="O9" s="12">
        <v>298342</v>
      </c>
      <c r="P9" s="12">
        <v>291573</v>
      </c>
      <c r="Q9" s="12">
        <v>284769</v>
      </c>
      <c r="R9" s="12">
        <v>272447</v>
      </c>
      <c r="S9" s="12">
        <v>264135</v>
      </c>
      <c r="T9" s="11">
        <f t="shared" si="4"/>
        <v>-8312</v>
      </c>
      <c r="U9" s="17">
        <f t="shared" si="5"/>
        <v>-3.0508686093074981</v>
      </c>
      <c r="V9" s="18"/>
      <c r="W9" s="11">
        <f t="shared" si="0"/>
        <v>-13801</v>
      </c>
      <c r="X9" s="12">
        <f t="shared" si="0"/>
        <v>-11058</v>
      </c>
      <c r="Y9" s="12">
        <f t="shared" si="0"/>
        <v>-8143</v>
      </c>
      <c r="Z9" s="12">
        <f t="shared" si="0"/>
        <v>-3447</v>
      </c>
      <c r="AA9" s="12">
        <f t="shared" si="0"/>
        <v>-974</v>
      </c>
      <c r="AB9" s="12">
        <f t="shared" si="0"/>
        <v>2237</v>
      </c>
      <c r="AC9" s="11">
        <f t="shared" si="6"/>
        <v>4096</v>
      </c>
      <c r="AD9" s="19">
        <f t="shared" si="6"/>
        <v>7628</v>
      </c>
      <c r="AE9" s="13">
        <f t="shared" si="7"/>
        <v>3532</v>
      </c>
      <c r="AG9" s="20">
        <f t="shared" si="1"/>
        <v>95.279272376508899</v>
      </c>
      <c r="AH9" s="21">
        <f t="shared" si="1"/>
        <v>96.289286649082896</v>
      </c>
      <c r="AI9" s="21">
        <f t="shared" si="1"/>
        <v>97.270582083648975</v>
      </c>
      <c r="AJ9" s="21">
        <f t="shared" si="1"/>
        <v>98.817791770842973</v>
      </c>
      <c r="AK9" s="21">
        <f t="shared" si="1"/>
        <v>99.657968388413067</v>
      </c>
      <c r="AL9" s="21">
        <f t="shared" si="1"/>
        <v>100.82107712692745</v>
      </c>
      <c r="AM9" s="17">
        <f t="shared" si="8"/>
        <v>101.503411672729</v>
      </c>
      <c r="AN9" s="17">
        <f t="shared" si="8"/>
        <v>102.88791716357166</v>
      </c>
      <c r="AO9" s="630">
        <f t="shared" si="9"/>
        <v>1.3845054908426562</v>
      </c>
    </row>
    <row r="10" spans="1:41">
      <c r="A10" s="631" t="s">
        <v>21</v>
      </c>
      <c r="B10" s="11">
        <v>574362</v>
      </c>
      <c r="C10" s="12">
        <v>589688</v>
      </c>
      <c r="D10" s="12">
        <v>596369</v>
      </c>
      <c r="E10" s="12">
        <v>593489</v>
      </c>
      <c r="F10" s="12">
        <v>586448</v>
      </c>
      <c r="G10" s="13">
        <v>581225</v>
      </c>
      <c r="H10" s="805">
        <f>H48</f>
        <v>580405</v>
      </c>
      <c r="I10" s="826">
        <f>I48</f>
        <v>574905</v>
      </c>
      <c r="J10" s="11">
        <f t="shared" si="2"/>
        <v>-5500</v>
      </c>
      <c r="K10" s="17">
        <f t="shared" si="3"/>
        <v>-0.94761416597031378</v>
      </c>
      <c r="L10" s="16"/>
      <c r="M10" s="11">
        <v>558033</v>
      </c>
      <c r="N10" s="12">
        <v>576556</v>
      </c>
      <c r="O10" s="12">
        <v>582841</v>
      </c>
      <c r="P10" s="12">
        <v>583930</v>
      </c>
      <c r="Q10" s="12">
        <v>581677</v>
      </c>
      <c r="R10" s="12">
        <v>579154</v>
      </c>
      <c r="S10" s="12">
        <v>571719</v>
      </c>
      <c r="T10" s="11">
        <f t="shared" si="4"/>
        <v>-7435</v>
      </c>
      <c r="U10" s="17">
        <f t="shared" si="5"/>
        <v>-1.2837690838706113</v>
      </c>
      <c r="V10" s="18"/>
      <c r="W10" s="11">
        <f t="shared" si="0"/>
        <v>16329</v>
      </c>
      <c r="X10" s="12">
        <f t="shared" si="0"/>
        <v>13132</v>
      </c>
      <c r="Y10" s="12">
        <f t="shared" si="0"/>
        <v>13528</v>
      </c>
      <c r="Z10" s="12">
        <f t="shared" si="0"/>
        <v>9559</v>
      </c>
      <c r="AA10" s="12">
        <f t="shared" si="0"/>
        <v>4771</v>
      </c>
      <c r="AB10" s="12">
        <f t="shared" si="0"/>
        <v>2071</v>
      </c>
      <c r="AC10" s="11">
        <f t="shared" si="6"/>
        <v>1251</v>
      </c>
      <c r="AD10" s="19">
        <f t="shared" si="6"/>
        <v>3186</v>
      </c>
      <c r="AE10" s="13">
        <f t="shared" si="7"/>
        <v>1935</v>
      </c>
      <c r="AG10" s="20">
        <f t="shared" si="1"/>
        <v>102.92617103289589</v>
      </c>
      <c r="AH10" s="21">
        <f t="shared" si="1"/>
        <v>102.27766253408168</v>
      </c>
      <c r="AI10" s="21">
        <f t="shared" si="1"/>
        <v>102.32104467599225</v>
      </c>
      <c r="AJ10" s="21">
        <f t="shared" si="1"/>
        <v>101.6370112855993</v>
      </c>
      <c r="AK10" s="21">
        <f t="shared" si="1"/>
        <v>100.82021465521242</v>
      </c>
      <c r="AL10" s="21">
        <f t="shared" si="1"/>
        <v>100.35759055449847</v>
      </c>
      <c r="AM10" s="17">
        <f t="shared" si="8"/>
        <v>100.21600472413211</v>
      </c>
      <c r="AN10" s="17">
        <f t="shared" si="8"/>
        <v>100.55726676916457</v>
      </c>
      <c r="AO10" s="630">
        <f t="shared" si="9"/>
        <v>0.34126204503246527</v>
      </c>
    </row>
    <row r="11" spans="1:41">
      <c r="A11" s="631" t="s">
        <v>22</v>
      </c>
      <c r="B11" s="11">
        <v>269244</v>
      </c>
      <c r="C11" s="12">
        <v>268781</v>
      </c>
      <c r="D11" s="12">
        <v>268657</v>
      </c>
      <c r="E11" s="12">
        <v>262349</v>
      </c>
      <c r="F11" s="12">
        <v>257551</v>
      </c>
      <c r="G11" s="13">
        <v>246227</v>
      </c>
      <c r="H11" s="805">
        <f>H53</f>
        <v>246880</v>
      </c>
      <c r="I11" s="826">
        <f>I53</f>
        <v>234526</v>
      </c>
      <c r="J11" s="11">
        <f t="shared" si="2"/>
        <v>-12354</v>
      </c>
      <c r="K11" s="17">
        <f t="shared" si="3"/>
        <v>-5.0040505508749185</v>
      </c>
      <c r="L11" s="16"/>
      <c r="M11" s="11">
        <v>292568</v>
      </c>
      <c r="N11" s="12">
        <v>292447</v>
      </c>
      <c r="O11" s="12">
        <v>287762</v>
      </c>
      <c r="P11" s="12">
        <v>279700</v>
      </c>
      <c r="Q11" s="12">
        <v>272476</v>
      </c>
      <c r="R11" s="12">
        <v>260312</v>
      </c>
      <c r="S11" s="12">
        <v>246601</v>
      </c>
      <c r="T11" s="11">
        <f t="shared" si="4"/>
        <v>-13711</v>
      </c>
      <c r="U11" s="17">
        <f t="shared" si="5"/>
        <v>-5.2671409692983806</v>
      </c>
      <c r="V11" s="18"/>
      <c r="W11" s="11">
        <f t="shared" si="0"/>
        <v>-23324</v>
      </c>
      <c r="X11" s="12">
        <f t="shared" si="0"/>
        <v>-23666</v>
      </c>
      <c r="Y11" s="12">
        <f t="shared" si="0"/>
        <v>-19105</v>
      </c>
      <c r="Z11" s="12">
        <f t="shared" si="0"/>
        <v>-17351</v>
      </c>
      <c r="AA11" s="12">
        <f t="shared" si="0"/>
        <v>-14925</v>
      </c>
      <c r="AB11" s="12">
        <f t="shared" si="0"/>
        <v>-14085</v>
      </c>
      <c r="AC11" s="11">
        <f t="shared" si="6"/>
        <v>-13432</v>
      </c>
      <c r="AD11" s="19">
        <f t="shared" si="6"/>
        <v>-12075</v>
      </c>
      <c r="AE11" s="13">
        <f t="shared" si="7"/>
        <v>1357</v>
      </c>
      <c r="AG11" s="20">
        <f t="shared" si="1"/>
        <v>92.02783626370622</v>
      </c>
      <c r="AH11" s="21">
        <f t="shared" si="1"/>
        <v>91.907593512670672</v>
      </c>
      <c r="AI11" s="21">
        <f t="shared" si="1"/>
        <v>93.360832910530235</v>
      </c>
      <c r="AJ11" s="21">
        <f t="shared" si="1"/>
        <v>93.796567751161959</v>
      </c>
      <c r="AK11" s="21">
        <f t="shared" si="1"/>
        <v>94.522453353689855</v>
      </c>
      <c r="AL11" s="21">
        <f t="shared" si="1"/>
        <v>94.589185285349885</v>
      </c>
      <c r="AM11" s="17">
        <f t="shared" si="8"/>
        <v>94.840038108116403</v>
      </c>
      <c r="AN11" s="17">
        <f t="shared" si="8"/>
        <v>95.103426182375586</v>
      </c>
      <c r="AO11" s="630">
        <f t="shared" si="9"/>
        <v>0.26338807425918276</v>
      </c>
    </row>
    <row r="12" spans="1:41">
      <c r="A12" s="631" t="s">
        <v>23</v>
      </c>
      <c r="B12" s="11">
        <v>207661</v>
      </c>
      <c r="C12" s="12">
        <v>205975</v>
      </c>
      <c r="D12" s="12">
        <v>201177</v>
      </c>
      <c r="E12" s="12">
        <v>191492</v>
      </c>
      <c r="F12" s="12">
        <v>180798</v>
      </c>
      <c r="G12" s="13">
        <v>169844</v>
      </c>
      <c r="H12" s="805">
        <f>H61</f>
        <v>169973</v>
      </c>
      <c r="I12" s="826">
        <f>I61</f>
        <v>157624</v>
      </c>
      <c r="J12" s="11">
        <f t="shared" si="2"/>
        <v>-12349</v>
      </c>
      <c r="K12" s="17">
        <f t="shared" si="3"/>
        <v>-7.2652715431274384</v>
      </c>
      <c r="L12" s="16"/>
      <c r="M12" s="11">
        <v>208234</v>
      </c>
      <c r="N12" s="12">
        <v>205841</v>
      </c>
      <c r="O12" s="12">
        <v>200760</v>
      </c>
      <c r="P12" s="12">
        <v>191193</v>
      </c>
      <c r="Q12" s="12">
        <v>180607</v>
      </c>
      <c r="R12" s="12">
        <v>170232</v>
      </c>
      <c r="S12" s="12">
        <v>157989</v>
      </c>
      <c r="T12" s="11">
        <f t="shared" si="4"/>
        <v>-12243</v>
      </c>
      <c r="U12" s="17">
        <f t="shared" si="5"/>
        <v>-7.1919498096715069</v>
      </c>
      <c r="V12" s="18"/>
      <c r="W12" s="11">
        <f t="shared" si="0"/>
        <v>-573</v>
      </c>
      <c r="X12" s="12">
        <f t="shared" si="0"/>
        <v>134</v>
      </c>
      <c r="Y12" s="12">
        <f t="shared" si="0"/>
        <v>417</v>
      </c>
      <c r="Z12" s="12">
        <f t="shared" si="0"/>
        <v>299</v>
      </c>
      <c r="AA12" s="12">
        <f t="shared" si="0"/>
        <v>191</v>
      </c>
      <c r="AB12" s="12">
        <f t="shared" si="0"/>
        <v>-388</v>
      </c>
      <c r="AC12" s="11">
        <f t="shared" si="6"/>
        <v>-259</v>
      </c>
      <c r="AD12" s="19">
        <f t="shared" si="6"/>
        <v>-365</v>
      </c>
      <c r="AE12" s="13">
        <f t="shared" si="7"/>
        <v>-106</v>
      </c>
      <c r="AG12" s="20">
        <f t="shared" si="1"/>
        <v>99.724828798371064</v>
      </c>
      <c r="AH12" s="21">
        <f t="shared" si="1"/>
        <v>100.06509878984264</v>
      </c>
      <c r="AI12" s="21">
        <f t="shared" si="1"/>
        <v>100.20771069934248</v>
      </c>
      <c r="AJ12" s="21">
        <f t="shared" si="1"/>
        <v>100.15638647858447</v>
      </c>
      <c r="AK12" s="21">
        <f t="shared" si="1"/>
        <v>100.10575448349176</v>
      </c>
      <c r="AL12" s="21">
        <f t="shared" si="1"/>
        <v>99.772075755439644</v>
      </c>
      <c r="AM12" s="17">
        <f t="shared" si="8"/>
        <v>99.847854692419759</v>
      </c>
      <c r="AN12" s="17">
        <f t="shared" si="8"/>
        <v>99.768971257492609</v>
      </c>
      <c r="AO12" s="630">
        <f t="shared" si="9"/>
        <v>-7.8883434927149665E-2</v>
      </c>
    </row>
    <row r="13" spans="1:41">
      <c r="A13" s="631" t="s">
        <v>24</v>
      </c>
      <c r="B13" s="11">
        <v>108704</v>
      </c>
      <c r="C13" s="12">
        <v>111498</v>
      </c>
      <c r="D13" s="12">
        <v>113423</v>
      </c>
      <c r="E13" s="12">
        <v>110795</v>
      </c>
      <c r="F13" s="12">
        <v>105480</v>
      </c>
      <c r="G13" s="13">
        <v>101698</v>
      </c>
      <c r="H13" s="805">
        <f>H67</f>
        <v>101822</v>
      </c>
      <c r="I13" s="826">
        <f>I67</f>
        <v>97650</v>
      </c>
      <c r="J13" s="11">
        <f t="shared" si="2"/>
        <v>-4172</v>
      </c>
      <c r="K13" s="17">
        <f t="shared" si="3"/>
        <v>-4.0973463495118931</v>
      </c>
      <c r="L13" s="16"/>
      <c r="M13" s="11">
        <v>115418</v>
      </c>
      <c r="N13" s="12">
        <v>118736</v>
      </c>
      <c r="O13" s="12">
        <v>119162</v>
      </c>
      <c r="P13" s="12">
        <v>116022</v>
      </c>
      <c r="Q13" s="12">
        <v>111020</v>
      </c>
      <c r="R13" s="12">
        <v>106150</v>
      </c>
      <c r="S13" s="12">
        <v>101082</v>
      </c>
      <c r="T13" s="11">
        <f t="shared" si="4"/>
        <v>-5068</v>
      </c>
      <c r="U13" s="17">
        <f t="shared" si="5"/>
        <v>-4.7743758831841729</v>
      </c>
      <c r="V13" s="18"/>
      <c r="W13" s="11">
        <f t="shared" si="0"/>
        <v>-6714</v>
      </c>
      <c r="X13" s="12">
        <f t="shared" si="0"/>
        <v>-7238</v>
      </c>
      <c r="Y13" s="12">
        <f t="shared" si="0"/>
        <v>-5739</v>
      </c>
      <c r="Z13" s="12">
        <f t="shared" si="0"/>
        <v>-5227</v>
      </c>
      <c r="AA13" s="12">
        <f t="shared" si="0"/>
        <v>-5540</v>
      </c>
      <c r="AB13" s="12">
        <f t="shared" si="0"/>
        <v>-4452</v>
      </c>
      <c r="AC13" s="11">
        <f t="shared" si="6"/>
        <v>-4328</v>
      </c>
      <c r="AD13" s="19">
        <f t="shared" si="6"/>
        <v>-3432</v>
      </c>
      <c r="AE13" s="13">
        <f t="shared" si="7"/>
        <v>896</v>
      </c>
      <c r="AG13" s="20">
        <f t="shared" si="1"/>
        <v>94.182883085827157</v>
      </c>
      <c r="AH13" s="21">
        <f t="shared" si="1"/>
        <v>93.904123433499535</v>
      </c>
      <c r="AI13" s="21">
        <f t="shared" si="1"/>
        <v>95.183867340259482</v>
      </c>
      <c r="AJ13" s="21">
        <f t="shared" si="1"/>
        <v>95.494819947940911</v>
      </c>
      <c r="AK13" s="21">
        <f t="shared" si="1"/>
        <v>95.009908124662218</v>
      </c>
      <c r="AL13" s="21">
        <f t="shared" si="1"/>
        <v>95.80593499764484</v>
      </c>
      <c r="AM13" s="17">
        <f t="shared" si="8"/>
        <v>95.922750824305226</v>
      </c>
      <c r="AN13" s="17">
        <f t="shared" si="8"/>
        <v>96.604736748382507</v>
      </c>
      <c r="AO13" s="630">
        <f t="shared" si="9"/>
        <v>0.68198592407728142</v>
      </c>
    </row>
    <row r="14" spans="1:41">
      <c r="A14" s="632" t="s">
        <v>25</v>
      </c>
      <c r="B14" s="30">
        <v>164532</v>
      </c>
      <c r="C14" s="31">
        <v>161161</v>
      </c>
      <c r="D14" s="31">
        <v>157987</v>
      </c>
      <c r="E14" s="31">
        <v>149915</v>
      </c>
      <c r="F14" s="31">
        <v>142038</v>
      </c>
      <c r="G14" s="32">
        <v>133952</v>
      </c>
      <c r="H14" s="818">
        <f>H70</f>
        <v>134055</v>
      </c>
      <c r="I14" s="827">
        <f>I70</f>
        <v>126997</v>
      </c>
      <c r="J14" s="11">
        <f t="shared" si="2"/>
        <v>-7058</v>
      </c>
      <c r="K14" s="17">
        <f t="shared" si="3"/>
        <v>-5.265003170340532</v>
      </c>
      <c r="L14" s="16"/>
      <c r="M14" s="30">
        <v>166216</v>
      </c>
      <c r="N14" s="31">
        <v>162738</v>
      </c>
      <c r="O14" s="31">
        <v>159111</v>
      </c>
      <c r="P14" s="31">
        <v>151192</v>
      </c>
      <c r="Q14" s="31">
        <v>143547</v>
      </c>
      <c r="R14" s="31">
        <v>135147</v>
      </c>
      <c r="S14" s="31">
        <v>127340</v>
      </c>
      <c r="T14" s="11">
        <f t="shared" si="4"/>
        <v>-7807</v>
      </c>
      <c r="U14" s="17">
        <f t="shared" si="5"/>
        <v>-5.7766728081274463</v>
      </c>
      <c r="V14" s="18"/>
      <c r="W14" s="30">
        <f t="shared" si="0"/>
        <v>-1684</v>
      </c>
      <c r="X14" s="31">
        <f t="shared" si="0"/>
        <v>-1577</v>
      </c>
      <c r="Y14" s="31">
        <f t="shared" si="0"/>
        <v>-1124</v>
      </c>
      <c r="Z14" s="31">
        <f t="shared" si="0"/>
        <v>-1277</v>
      </c>
      <c r="AA14" s="31">
        <f t="shared" si="0"/>
        <v>-1509</v>
      </c>
      <c r="AB14" s="31">
        <f t="shared" si="0"/>
        <v>-1195</v>
      </c>
      <c r="AC14" s="11">
        <f t="shared" si="6"/>
        <v>-1092</v>
      </c>
      <c r="AD14" s="19">
        <f t="shared" si="6"/>
        <v>-343</v>
      </c>
      <c r="AE14" s="13">
        <f t="shared" si="7"/>
        <v>749</v>
      </c>
      <c r="AG14" s="35">
        <f t="shared" si="1"/>
        <v>98.986860470712813</v>
      </c>
      <c r="AH14" s="36">
        <f t="shared" si="1"/>
        <v>99.030957735747023</v>
      </c>
      <c r="AI14" s="36">
        <f t="shared" si="1"/>
        <v>99.293574925680815</v>
      </c>
      <c r="AJ14" s="36">
        <f t="shared" si="1"/>
        <v>99.155378591459865</v>
      </c>
      <c r="AK14" s="36">
        <f t="shared" si="1"/>
        <v>98.948776358962562</v>
      </c>
      <c r="AL14" s="36">
        <f t="shared" si="1"/>
        <v>99.115777634723671</v>
      </c>
      <c r="AM14" s="17">
        <f t="shared" si="8"/>
        <v>99.191990943195179</v>
      </c>
      <c r="AN14" s="17">
        <f t="shared" si="8"/>
        <v>99.730642374744775</v>
      </c>
      <c r="AO14" s="630">
        <f t="shared" si="9"/>
        <v>0.53865143154959583</v>
      </c>
    </row>
    <row r="15" spans="1:41">
      <c r="A15" s="10" t="s">
        <v>26</v>
      </c>
      <c r="B15" s="11">
        <v>1518123</v>
      </c>
      <c r="C15" s="12">
        <v>1493697</v>
      </c>
      <c r="D15" s="12">
        <v>1536716</v>
      </c>
      <c r="E15" s="12">
        <v>1547971</v>
      </c>
      <c r="F15" s="12">
        <v>1583765</v>
      </c>
      <c r="G15" s="13">
        <v>1571625</v>
      </c>
      <c r="H15" s="805">
        <f>SUM(H16:H24)</f>
        <v>1576599</v>
      </c>
      <c r="I15" s="1208">
        <f>SUM(I16:I24)</f>
        <v>1564007</v>
      </c>
      <c r="J15" s="23">
        <f t="shared" si="2"/>
        <v>-12592</v>
      </c>
      <c r="K15" s="26">
        <f t="shared" si="3"/>
        <v>-0.79868121189979191</v>
      </c>
      <c r="L15" s="16"/>
      <c r="M15" s="11">
        <v>1466546</v>
      </c>
      <c r="N15" s="12">
        <v>1422563</v>
      </c>
      <c r="O15" s="12">
        <v>1492143</v>
      </c>
      <c r="P15" s="12">
        <v>1520551</v>
      </c>
      <c r="Q15" s="12">
        <v>1544200</v>
      </c>
      <c r="R15" s="12">
        <v>1537272</v>
      </c>
      <c r="S15" s="12">
        <v>1525152</v>
      </c>
      <c r="T15" s="23">
        <f t="shared" si="4"/>
        <v>-12120</v>
      </c>
      <c r="U15" s="26">
        <f t="shared" si="5"/>
        <v>-0.78840959830140667</v>
      </c>
      <c r="V15" s="18"/>
      <c r="W15" s="11">
        <f t="shared" si="0"/>
        <v>51577</v>
      </c>
      <c r="X15" s="12">
        <f t="shared" si="0"/>
        <v>71134</v>
      </c>
      <c r="Y15" s="12">
        <f t="shared" si="0"/>
        <v>44573</v>
      </c>
      <c r="Z15" s="12">
        <f t="shared" si="0"/>
        <v>27420</v>
      </c>
      <c r="AA15" s="12">
        <f t="shared" si="0"/>
        <v>39565</v>
      </c>
      <c r="AB15" s="12">
        <f t="shared" si="0"/>
        <v>34353</v>
      </c>
      <c r="AC15" s="23">
        <f t="shared" si="6"/>
        <v>39327</v>
      </c>
      <c r="AD15" s="27">
        <f t="shared" si="6"/>
        <v>38855</v>
      </c>
      <c r="AE15" s="25">
        <f t="shared" si="7"/>
        <v>-472</v>
      </c>
      <c r="AG15" s="20">
        <f t="shared" si="1"/>
        <v>103.51690298156349</v>
      </c>
      <c r="AH15" s="21">
        <f t="shared" si="1"/>
        <v>105.00041122959054</v>
      </c>
      <c r="AI15" s="21">
        <f t="shared" si="1"/>
        <v>102.98718018313258</v>
      </c>
      <c r="AJ15" s="21">
        <f t="shared" si="1"/>
        <v>101.80329367446406</v>
      </c>
      <c r="AK15" s="21">
        <f t="shared" si="1"/>
        <v>102.56216811293875</v>
      </c>
      <c r="AL15" s="21">
        <f t="shared" si="1"/>
        <v>102.23467284904689</v>
      </c>
      <c r="AM15" s="26">
        <f t="shared" si="8"/>
        <v>102.55823302577554</v>
      </c>
      <c r="AN15" s="26">
        <f t="shared" si="8"/>
        <v>102.54761492624998</v>
      </c>
      <c r="AO15" s="633">
        <f t="shared" si="9"/>
        <v>-1.0618099525558478E-2</v>
      </c>
    </row>
    <row r="16" spans="1:41">
      <c r="A16" s="37" t="s">
        <v>27</v>
      </c>
      <c r="B16" s="11">
        <v>178114</v>
      </c>
      <c r="C16" s="12">
        <v>167417</v>
      </c>
      <c r="D16" s="12">
        <v>186392</v>
      </c>
      <c r="E16" s="12">
        <v>194183</v>
      </c>
      <c r="F16" s="12">
        <v>202756</v>
      </c>
      <c r="G16" s="13">
        <v>202591</v>
      </c>
      <c r="H16" s="1218">
        <v>202601</v>
      </c>
      <c r="I16" s="1219">
        <v>200918</v>
      </c>
      <c r="J16" s="11">
        <f t="shared" si="2"/>
        <v>-1683</v>
      </c>
      <c r="K16" s="17">
        <f t="shared" si="3"/>
        <v>-0.8306967882685673</v>
      </c>
      <c r="L16" s="16"/>
      <c r="M16" s="11">
        <v>189144</v>
      </c>
      <c r="N16" s="12">
        <v>157407</v>
      </c>
      <c r="O16" s="12">
        <v>190865</v>
      </c>
      <c r="P16" s="12">
        <v>205819</v>
      </c>
      <c r="Q16" s="12">
        <v>210408</v>
      </c>
      <c r="R16" s="12">
        <v>213634</v>
      </c>
      <c r="S16" s="12">
        <v>214255</v>
      </c>
      <c r="T16" s="11">
        <f t="shared" si="4"/>
        <v>621</v>
      </c>
      <c r="U16" s="17">
        <f t="shared" si="5"/>
        <v>0.29068406714287054</v>
      </c>
      <c r="V16" s="18"/>
      <c r="W16" s="11">
        <f t="shared" si="0"/>
        <v>-11030</v>
      </c>
      <c r="X16" s="12">
        <f t="shared" si="0"/>
        <v>10010</v>
      </c>
      <c r="Y16" s="12">
        <f t="shared" si="0"/>
        <v>-4473</v>
      </c>
      <c r="Z16" s="12">
        <f t="shared" si="0"/>
        <v>-11636</v>
      </c>
      <c r="AA16" s="12">
        <f t="shared" si="0"/>
        <v>-7652</v>
      </c>
      <c r="AB16" s="12">
        <f t="shared" si="0"/>
        <v>-11043</v>
      </c>
      <c r="AC16" s="11">
        <f t="shared" si="6"/>
        <v>-11033</v>
      </c>
      <c r="AD16" s="19">
        <f t="shared" si="6"/>
        <v>-13337</v>
      </c>
      <c r="AE16" s="13">
        <f t="shared" si="7"/>
        <v>-2304</v>
      </c>
      <c r="AG16" s="20">
        <f t="shared" si="1"/>
        <v>94.16846423888677</v>
      </c>
      <c r="AH16" s="21">
        <f t="shared" si="1"/>
        <v>106.35931057703914</v>
      </c>
      <c r="AI16" s="21">
        <f t="shared" si="1"/>
        <v>97.656458753569268</v>
      </c>
      <c r="AJ16" s="21">
        <f t="shared" si="1"/>
        <v>94.346488905300291</v>
      </c>
      <c r="AK16" s="21">
        <f t="shared" si="1"/>
        <v>96.363256149956271</v>
      </c>
      <c r="AL16" s="21">
        <f t="shared" si="1"/>
        <v>94.830878979937651</v>
      </c>
      <c r="AM16" s="17">
        <f t="shared" si="8"/>
        <v>94.835559882790193</v>
      </c>
      <c r="AN16" s="17">
        <f t="shared" si="8"/>
        <v>93.775174441669975</v>
      </c>
      <c r="AO16" s="630">
        <f t="shared" si="9"/>
        <v>-1.0603854411202178</v>
      </c>
    </row>
    <row r="17" spans="1:41">
      <c r="A17" s="37" t="s">
        <v>28</v>
      </c>
      <c r="B17" s="11">
        <v>129656</v>
      </c>
      <c r="C17" s="12">
        <v>107605</v>
      </c>
      <c r="D17" s="12">
        <v>122185</v>
      </c>
      <c r="E17" s="12">
        <v>125968</v>
      </c>
      <c r="F17" s="12">
        <v>130753</v>
      </c>
      <c r="G17" s="13">
        <v>131195</v>
      </c>
      <c r="H17" s="1218">
        <v>130538</v>
      </c>
      <c r="I17" s="1219">
        <v>126967</v>
      </c>
      <c r="J17" s="11">
        <f t="shared" si="2"/>
        <v>-3571</v>
      </c>
      <c r="K17" s="17">
        <f t="shared" si="3"/>
        <v>-2.735601893701451</v>
      </c>
      <c r="L17" s="16"/>
      <c r="M17" s="11">
        <v>128106</v>
      </c>
      <c r="N17" s="12">
        <v>97360</v>
      </c>
      <c r="O17" s="12">
        <v>120494</v>
      </c>
      <c r="P17" s="12">
        <v>128029</v>
      </c>
      <c r="Q17" s="12">
        <v>133451</v>
      </c>
      <c r="R17" s="12">
        <v>136088</v>
      </c>
      <c r="S17" s="12">
        <v>136865</v>
      </c>
      <c r="T17" s="11">
        <f t="shared" si="4"/>
        <v>777</v>
      </c>
      <c r="U17" s="17">
        <f t="shared" si="5"/>
        <v>0.57095408853095053</v>
      </c>
      <c r="V17" s="18"/>
      <c r="W17" s="11">
        <f t="shared" si="0"/>
        <v>1550</v>
      </c>
      <c r="X17" s="12">
        <f t="shared" si="0"/>
        <v>10245</v>
      </c>
      <c r="Y17" s="12">
        <f t="shared" si="0"/>
        <v>1691</v>
      </c>
      <c r="Z17" s="12">
        <f t="shared" si="0"/>
        <v>-2061</v>
      </c>
      <c r="AA17" s="12">
        <f t="shared" si="0"/>
        <v>-2698</v>
      </c>
      <c r="AB17" s="12">
        <f t="shared" si="0"/>
        <v>-4893</v>
      </c>
      <c r="AC17" s="11">
        <f t="shared" si="6"/>
        <v>-5550</v>
      </c>
      <c r="AD17" s="19">
        <f t="shared" si="6"/>
        <v>-9898</v>
      </c>
      <c r="AE17" s="13">
        <f t="shared" si="7"/>
        <v>-4348</v>
      </c>
      <c r="AG17" s="20">
        <f t="shared" si="1"/>
        <v>101.20993552214573</v>
      </c>
      <c r="AH17" s="21">
        <f t="shared" si="1"/>
        <v>110.52280197206245</v>
      </c>
      <c r="AI17" s="21">
        <f t="shared" si="1"/>
        <v>101.40338938038408</v>
      </c>
      <c r="AJ17" s="21">
        <f t="shared" si="1"/>
        <v>98.39020846839388</v>
      </c>
      <c r="AK17" s="21">
        <f t="shared" si="1"/>
        <v>97.978284164225073</v>
      </c>
      <c r="AL17" s="21">
        <f t="shared" si="1"/>
        <v>96.404532361413203</v>
      </c>
      <c r="AM17" s="17">
        <f t="shared" si="8"/>
        <v>95.921756510493211</v>
      </c>
      <c r="AN17" s="17">
        <f t="shared" si="8"/>
        <v>92.768056113688672</v>
      </c>
      <c r="AO17" s="630">
        <f t="shared" si="9"/>
        <v>-3.1537003968045383</v>
      </c>
    </row>
    <row r="18" spans="1:41">
      <c r="A18" s="37" t="s">
        <v>29</v>
      </c>
      <c r="B18" s="11">
        <v>307435</v>
      </c>
      <c r="C18" s="12">
        <v>284186</v>
      </c>
      <c r="D18" s="12">
        <v>280227</v>
      </c>
      <c r="E18" s="12">
        <v>282275</v>
      </c>
      <c r="F18" s="12">
        <v>276972</v>
      </c>
      <c r="G18" s="13">
        <v>285642</v>
      </c>
      <c r="H18" s="1218">
        <v>300394</v>
      </c>
      <c r="I18" s="1219">
        <v>308475</v>
      </c>
      <c r="J18" s="11">
        <f t="shared" si="2"/>
        <v>8081</v>
      </c>
      <c r="K18" s="17">
        <f t="shared" si="3"/>
        <v>2.6901336245064815</v>
      </c>
      <c r="L18" s="16"/>
      <c r="M18" s="11">
        <v>114208</v>
      </c>
      <c r="N18" s="12">
        <v>103218</v>
      </c>
      <c r="O18" s="12">
        <v>107886</v>
      </c>
      <c r="P18" s="12">
        <v>116098</v>
      </c>
      <c r="Q18" s="12">
        <v>126393</v>
      </c>
      <c r="R18" s="12">
        <v>135153</v>
      </c>
      <c r="S18" s="12">
        <v>142232</v>
      </c>
      <c r="T18" s="11">
        <f t="shared" si="4"/>
        <v>7079</v>
      </c>
      <c r="U18" s="17">
        <f t="shared" si="5"/>
        <v>5.2377675671276256</v>
      </c>
      <c r="V18" s="18"/>
      <c r="W18" s="11">
        <f t="shared" si="0"/>
        <v>193227</v>
      </c>
      <c r="X18" s="12">
        <f t="shared" si="0"/>
        <v>180968</v>
      </c>
      <c r="Y18" s="12">
        <f t="shared" si="0"/>
        <v>172341</v>
      </c>
      <c r="Z18" s="12">
        <f t="shared" si="0"/>
        <v>166177</v>
      </c>
      <c r="AA18" s="12">
        <f t="shared" si="0"/>
        <v>150579</v>
      </c>
      <c r="AB18" s="12">
        <f t="shared" si="0"/>
        <v>150489</v>
      </c>
      <c r="AC18" s="11">
        <f t="shared" si="6"/>
        <v>165241</v>
      </c>
      <c r="AD18" s="19">
        <f t="shared" si="6"/>
        <v>166243</v>
      </c>
      <c r="AE18" s="13">
        <f t="shared" si="7"/>
        <v>1002</v>
      </c>
      <c r="AG18" s="20">
        <f t="shared" si="1"/>
        <v>269.18867329784251</v>
      </c>
      <c r="AH18" s="21">
        <f t="shared" si="1"/>
        <v>275.32600902943284</v>
      </c>
      <c r="AI18" s="21">
        <f t="shared" si="1"/>
        <v>259.74361826372279</v>
      </c>
      <c r="AJ18" s="21">
        <f t="shared" si="1"/>
        <v>243.1351099932815</v>
      </c>
      <c r="AK18" s="21">
        <f t="shared" si="1"/>
        <v>219.13555339298853</v>
      </c>
      <c r="AL18" s="21">
        <f t="shared" si="1"/>
        <v>211.34713990810417</v>
      </c>
      <c r="AM18" s="17">
        <f t="shared" si="8"/>
        <v>222.26217694020849</v>
      </c>
      <c r="AN18" s="17">
        <f t="shared" si="8"/>
        <v>216.88157376680354</v>
      </c>
      <c r="AO18" s="630">
        <f t="shared" si="9"/>
        <v>-5.3806031734049498</v>
      </c>
    </row>
    <row r="19" spans="1:41">
      <c r="A19" s="37" t="s">
        <v>30</v>
      </c>
      <c r="B19" s="11">
        <v>154190</v>
      </c>
      <c r="C19" s="12">
        <v>137212</v>
      </c>
      <c r="D19" s="12">
        <v>138828</v>
      </c>
      <c r="E19" s="12">
        <v>132729</v>
      </c>
      <c r="F19" s="12">
        <v>131328</v>
      </c>
      <c r="G19" s="13">
        <v>124423</v>
      </c>
      <c r="H19" s="1218">
        <v>126087</v>
      </c>
      <c r="I19" s="1219">
        <v>124955</v>
      </c>
      <c r="J19" s="11">
        <f t="shared" si="2"/>
        <v>-1132</v>
      </c>
      <c r="K19" s="17">
        <f t="shared" si="3"/>
        <v>-0.8977927938645538</v>
      </c>
      <c r="L19" s="16"/>
      <c r="M19" s="11">
        <v>123263</v>
      </c>
      <c r="N19" s="12">
        <v>98799</v>
      </c>
      <c r="O19" s="12">
        <v>106883</v>
      </c>
      <c r="P19" s="12">
        <v>105685</v>
      </c>
      <c r="Q19" s="12">
        <v>108304</v>
      </c>
      <c r="R19" s="12">
        <v>106956</v>
      </c>
      <c r="S19" s="12">
        <v>107307</v>
      </c>
      <c r="T19" s="11">
        <f t="shared" si="4"/>
        <v>351</v>
      </c>
      <c r="U19" s="17">
        <f t="shared" si="5"/>
        <v>0.32817233254796363</v>
      </c>
      <c r="V19" s="18"/>
      <c r="W19" s="11">
        <f t="shared" si="0"/>
        <v>30927</v>
      </c>
      <c r="X19" s="12">
        <f t="shared" si="0"/>
        <v>38413</v>
      </c>
      <c r="Y19" s="12">
        <f t="shared" si="0"/>
        <v>31945</v>
      </c>
      <c r="Z19" s="12">
        <f t="shared" si="0"/>
        <v>27044</v>
      </c>
      <c r="AA19" s="12">
        <f t="shared" si="0"/>
        <v>23024</v>
      </c>
      <c r="AB19" s="12">
        <f t="shared" si="0"/>
        <v>17467</v>
      </c>
      <c r="AC19" s="11">
        <f t="shared" si="6"/>
        <v>19131</v>
      </c>
      <c r="AD19" s="19">
        <f t="shared" si="6"/>
        <v>17648</v>
      </c>
      <c r="AE19" s="13">
        <f t="shared" si="7"/>
        <v>-1483</v>
      </c>
      <c r="AG19" s="20">
        <f t="shared" si="1"/>
        <v>125.09025417197375</v>
      </c>
      <c r="AH19" s="21">
        <f t="shared" si="1"/>
        <v>138.87994817761313</v>
      </c>
      <c r="AI19" s="21">
        <f t="shared" si="1"/>
        <v>129.88782126250197</v>
      </c>
      <c r="AJ19" s="21">
        <f t="shared" si="1"/>
        <v>125.5892510763117</v>
      </c>
      <c r="AK19" s="21">
        <f t="shared" si="1"/>
        <v>121.25867927315703</v>
      </c>
      <c r="AL19" s="21">
        <f t="shared" si="1"/>
        <v>116.33101462283555</v>
      </c>
      <c r="AM19" s="17">
        <f t="shared" si="8"/>
        <v>117.88679456972962</v>
      </c>
      <c r="AN19" s="17">
        <f t="shared" si="8"/>
        <v>116.44627097952602</v>
      </c>
      <c r="AO19" s="630">
        <f t="shared" si="9"/>
        <v>-1.4405235902035969</v>
      </c>
    </row>
    <row r="20" spans="1:41">
      <c r="A20" s="37" t="s">
        <v>31</v>
      </c>
      <c r="B20" s="11">
        <v>143617</v>
      </c>
      <c r="C20" s="12">
        <v>167752</v>
      </c>
      <c r="D20" s="12">
        <v>170827</v>
      </c>
      <c r="E20" s="12">
        <v>174104</v>
      </c>
      <c r="F20" s="12">
        <v>185388</v>
      </c>
      <c r="G20" s="13">
        <v>181477</v>
      </c>
      <c r="H20" s="1218">
        <v>178405</v>
      </c>
      <c r="I20" s="1219">
        <v>172125</v>
      </c>
      <c r="J20" s="11">
        <f t="shared" si="2"/>
        <v>-6280</v>
      </c>
      <c r="K20" s="17">
        <f t="shared" si="3"/>
        <v>-3.5200807152265909</v>
      </c>
      <c r="L20" s="16"/>
      <c r="M20" s="11">
        <v>197697</v>
      </c>
      <c r="N20" s="12">
        <v>230443</v>
      </c>
      <c r="O20" s="12">
        <v>225124</v>
      </c>
      <c r="P20" s="12">
        <v>225455</v>
      </c>
      <c r="Q20" s="12">
        <v>226836</v>
      </c>
      <c r="R20" s="12">
        <v>219805</v>
      </c>
      <c r="S20" s="12">
        <v>212211</v>
      </c>
      <c r="T20" s="11">
        <f t="shared" si="4"/>
        <v>-7594</v>
      </c>
      <c r="U20" s="17">
        <f t="shared" si="5"/>
        <v>-3.4548804622278837</v>
      </c>
      <c r="V20" s="18"/>
      <c r="W20" s="11">
        <f t="shared" si="0"/>
        <v>-54080</v>
      </c>
      <c r="X20" s="12">
        <f t="shared" si="0"/>
        <v>-62691</v>
      </c>
      <c r="Y20" s="12">
        <f t="shared" si="0"/>
        <v>-54297</v>
      </c>
      <c r="Z20" s="12">
        <f t="shared" si="0"/>
        <v>-51351</v>
      </c>
      <c r="AA20" s="12">
        <f t="shared" si="0"/>
        <v>-41448</v>
      </c>
      <c r="AB20" s="12">
        <f t="shared" si="0"/>
        <v>-38328</v>
      </c>
      <c r="AC20" s="11">
        <f t="shared" si="6"/>
        <v>-41400</v>
      </c>
      <c r="AD20" s="19">
        <f t="shared" si="6"/>
        <v>-40086</v>
      </c>
      <c r="AE20" s="13">
        <f t="shared" si="7"/>
        <v>1314</v>
      </c>
      <c r="AG20" s="20">
        <f t="shared" si="1"/>
        <v>72.645007258582581</v>
      </c>
      <c r="AH20" s="21">
        <f t="shared" si="1"/>
        <v>72.795441822923664</v>
      </c>
      <c r="AI20" s="21">
        <f t="shared" si="1"/>
        <v>75.881292087915995</v>
      </c>
      <c r="AJ20" s="21">
        <f t="shared" si="1"/>
        <v>77.223392694772798</v>
      </c>
      <c r="AK20" s="21">
        <f t="shared" si="1"/>
        <v>81.727768079140873</v>
      </c>
      <c r="AL20" s="21">
        <f t="shared" si="1"/>
        <v>82.562726052637572</v>
      </c>
      <c r="AM20" s="17">
        <f t="shared" si="8"/>
        <v>81.165123632310454</v>
      </c>
      <c r="AN20" s="17">
        <f t="shared" si="8"/>
        <v>81.110310021629417</v>
      </c>
      <c r="AO20" s="630">
        <f t="shared" si="9"/>
        <v>-5.4813610681037517E-2</v>
      </c>
    </row>
    <row r="21" spans="1:41">
      <c r="A21" s="37" t="s">
        <v>32</v>
      </c>
      <c r="B21" s="11">
        <v>142739</v>
      </c>
      <c r="C21" s="12">
        <v>112923</v>
      </c>
      <c r="D21" s="12">
        <v>110683</v>
      </c>
      <c r="E21" s="12">
        <v>105132</v>
      </c>
      <c r="F21" s="12">
        <v>103920</v>
      </c>
      <c r="G21" s="13">
        <v>99013</v>
      </c>
      <c r="H21" s="1218">
        <v>98338</v>
      </c>
      <c r="I21" s="1219">
        <v>95714</v>
      </c>
      <c r="J21" s="11">
        <f t="shared" si="2"/>
        <v>-2624</v>
      </c>
      <c r="K21" s="17">
        <f t="shared" si="3"/>
        <v>-2.6683479428094938</v>
      </c>
      <c r="L21" s="16"/>
      <c r="M21" s="11">
        <v>136087</v>
      </c>
      <c r="N21" s="12">
        <v>96734</v>
      </c>
      <c r="O21" s="12">
        <v>105216</v>
      </c>
      <c r="P21" s="12">
        <v>103619</v>
      </c>
      <c r="Q21" s="12">
        <v>101624</v>
      </c>
      <c r="R21" s="12">
        <v>97912</v>
      </c>
      <c r="S21" s="12">
        <v>95155</v>
      </c>
      <c r="T21" s="11">
        <f t="shared" si="4"/>
        <v>-2757</v>
      </c>
      <c r="U21" s="17">
        <f t="shared" si="5"/>
        <v>-2.8157937740011438</v>
      </c>
      <c r="V21" s="18"/>
      <c r="W21" s="11">
        <f t="shared" si="0"/>
        <v>6652</v>
      </c>
      <c r="X21" s="12">
        <f t="shared" si="0"/>
        <v>16189</v>
      </c>
      <c r="Y21" s="12">
        <f t="shared" si="0"/>
        <v>5467</v>
      </c>
      <c r="Z21" s="12">
        <f t="shared" si="0"/>
        <v>1513</v>
      </c>
      <c r="AA21" s="12">
        <f t="shared" si="0"/>
        <v>2296</v>
      </c>
      <c r="AB21" s="12">
        <f t="shared" si="0"/>
        <v>1101</v>
      </c>
      <c r="AC21" s="11">
        <f t="shared" si="6"/>
        <v>426</v>
      </c>
      <c r="AD21" s="19">
        <f t="shared" si="6"/>
        <v>559</v>
      </c>
      <c r="AE21" s="13">
        <f t="shared" si="7"/>
        <v>133</v>
      </c>
      <c r="AG21" s="20">
        <f t="shared" si="1"/>
        <v>104.88804955653367</v>
      </c>
      <c r="AH21" s="21">
        <f t="shared" si="1"/>
        <v>116.7355841792958</v>
      </c>
      <c r="AI21" s="21">
        <f t="shared" si="1"/>
        <v>105.19597779805352</v>
      </c>
      <c r="AJ21" s="21">
        <f t="shared" si="1"/>
        <v>101.46015692102799</v>
      </c>
      <c r="AK21" s="21">
        <f t="shared" si="1"/>
        <v>102.25930882468708</v>
      </c>
      <c r="AL21" s="21">
        <f t="shared" si="1"/>
        <v>101.12447912411145</v>
      </c>
      <c r="AM21" s="17">
        <f t="shared" si="8"/>
        <v>100.4350845657325</v>
      </c>
      <c r="AN21" s="17">
        <f t="shared" si="8"/>
        <v>100.58746256108455</v>
      </c>
      <c r="AO21" s="630">
        <f t="shared" si="9"/>
        <v>0.15237799535205454</v>
      </c>
    </row>
    <row r="22" spans="1:41">
      <c r="A22" s="37" t="s">
        <v>33</v>
      </c>
      <c r="B22" s="11">
        <v>149575</v>
      </c>
      <c r="C22" s="12">
        <v>144149</v>
      </c>
      <c r="D22" s="12">
        <v>144000</v>
      </c>
      <c r="E22" s="12">
        <v>143674</v>
      </c>
      <c r="F22" s="12">
        <v>145155</v>
      </c>
      <c r="G22" s="13">
        <v>143087</v>
      </c>
      <c r="H22" s="1218">
        <v>141700</v>
      </c>
      <c r="I22" s="1219">
        <v>138927</v>
      </c>
      <c r="J22" s="11">
        <f t="shared" si="2"/>
        <v>-2773</v>
      </c>
      <c r="K22" s="17">
        <f t="shared" si="3"/>
        <v>-1.9569513055751588</v>
      </c>
      <c r="L22" s="16"/>
      <c r="M22" s="11">
        <v>186929</v>
      </c>
      <c r="N22" s="12">
        <v>176488</v>
      </c>
      <c r="O22" s="12">
        <v>173925</v>
      </c>
      <c r="P22" s="12">
        <v>170813</v>
      </c>
      <c r="Q22" s="12">
        <v>167475</v>
      </c>
      <c r="R22" s="12">
        <v>162468</v>
      </c>
      <c r="S22" s="12">
        <v>158196</v>
      </c>
      <c r="T22" s="11">
        <f t="shared" si="4"/>
        <v>-4272</v>
      </c>
      <c r="U22" s="17">
        <f t="shared" si="5"/>
        <v>-2.629440874510673</v>
      </c>
      <c r="V22" s="18"/>
      <c r="W22" s="11">
        <f t="shared" si="0"/>
        <v>-37354</v>
      </c>
      <c r="X22" s="12">
        <f t="shared" si="0"/>
        <v>-32339</v>
      </c>
      <c r="Y22" s="12">
        <f t="shared" si="0"/>
        <v>-29925</v>
      </c>
      <c r="Z22" s="12">
        <f t="shared" si="0"/>
        <v>-27139</v>
      </c>
      <c r="AA22" s="12">
        <f t="shared" si="0"/>
        <v>-22320</v>
      </c>
      <c r="AB22" s="12">
        <f t="shared" si="0"/>
        <v>-19381</v>
      </c>
      <c r="AC22" s="11">
        <f t="shared" si="6"/>
        <v>-20768</v>
      </c>
      <c r="AD22" s="19">
        <f t="shared" si="6"/>
        <v>-19269</v>
      </c>
      <c r="AE22" s="13">
        <f t="shared" si="7"/>
        <v>1499</v>
      </c>
      <c r="AG22" s="20">
        <f t="shared" si="1"/>
        <v>80.017011806621767</v>
      </c>
      <c r="AH22" s="21">
        <f t="shared" si="1"/>
        <v>81.676374597706356</v>
      </c>
      <c r="AI22" s="21">
        <f t="shared" si="1"/>
        <v>82.79430789133248</v>
      </c>
      <c r="AJ22" s="21">
        <f t="shared" si="1"/>
        <v>84.111865021983107</v>
      </c>
      <c r="AK22" s="21">
        <f t="shared" si="1"/>
        <v>86.672637707120472</v>
      </c>
      <c r="AL22" s="21">
        <f t="shared" si="1"/>
        <v>88.070881650540414</v>
      </c>
      <c r="AM22" s="17">
        <f t="shared" si="8"/>
        <v>87.217175074476202</v>
      </c>
      <c r="AN22" s="17">
        <f t="shared" si="8"/>
        <v>87.819540317075024</v>
      </c>
      <c r="AO22" s="630">
        <f t="shared" si="9"/>
        <v>0.60236524259882174</v>
      </c>
    </row>
    <row r="23" spans="1:41">
      <c r="A23" s="37" t="s">
        <v>34</v>
      </c>
      <c r="B23" s="11">
        <v>159636</v>
      </c>
      <c r="C23" s="12">
        <v>163604</v>
      </c>
      <c r="D23" s="12">
        <v>163274</v>
      </c>
      <c r="E23" s="12">
        <v>164147</v>
      </c>
      <c r="F23" s="12">
        <v>171422</v>
      </c>
      <c r="G23" s="13">
        <v>170244</v>
      </c>
      <c r="H23" s="1218">
        <v>165761</v>
      </c>
      <c r="I23" s="1219">
        <v>162699</v>
      </c>
      <c r="J23" s="11">
        <f t="shared" si="2"/>
        <v>-3062</v>
      </c>
      <c r="K23" s="17">
        <f t="shared" si="3"/>
        <v>-1.8472378906980533</v>
      </c>
      <c r="L23" s="16"/>
      <c r="M23" s="11">
        <v>233328</v>
      </c>
      <c r="N23" s="12">
        <v>240087</v>
      </c>
      <c r="O23" s="12">
        <v>226151</v>
      </c>
      <c r="P23" s="12">
        <v>221753</v>
      </c>
      <c r="Q23" s="12">
        <v>220411</v>
      </c>
      <c r="R23" s="12">
        <v>219474</v>
      </c>
      <c r="S23" s="12">
        <v>216337</v>
      </c>
      <c r="T23" s="11">
        <f t="shared" si="4"/>
        <v>-3137</v>
      </c>
      <c r="U23" s="17">
        <f t="shared" si="5"/>
        <v>-1.4293264805853996</v>
      </c>
      <c r="V23" s="18"/>
      <c r="W23" s="11">
        <f t="shared" si="0"/>
        <v>-73692</v>
      </c>
      <c r="X23" s="12">
        <f t="shared" si="0"/>
        <v>-76483</v>
      </c>
      <c r="Y23" s="12">
        <f t="shared" si="0"/>
        <v>-62877</v>
      </c>
      <c r="Z23" s="12">
        <f t="shared" si="0"/>
        <v>-57606</v>
      </c>
      <c r="AA23" s="12">
        <f t="shared" si="0"/>
        <v>-48989</v>
      </c>
      <c r="AB23" s="12">
        <f t="shared" si="0"/>
        <v>-49230</v>
      </c>
      <c r="AC23" s="11">
        <f t="shared" si="6"/>
        <v>-53713</v>
      </c>
      <c r="AD23" s="19">
        <f t="shared" si="6"/>
        <v>-53638</v>
      </c>
      <c r="AE23" s="13">
        <f t="shared" si="7"/>
        <v>75</v>
      </c>
      <c r="AG23" s="20">
        <f t="shared" si="1"/>
        <v>68.416992388397446</v>
      </c>
      <c r="AH23" s="21">
        <f t="shared" si="1"/>
        <v>68.143631266999051</v>
      </c>
      <c r="AI23" s="21">
        <f t="shared" si="1"/>
        <v>72.196894994937011</v>
      </c>
      <c r="AJ23" s="21">
        <f t="shared" si="1"/>
        <v>74.022448399796176</v>
      </c>
      <c r="AK23" s="21">
        <f t="shared" si="1"/>
        <v>77.773795318745428</v>
      </c>
      <c r="AL23" s="21">
        <f t="shared" si="1"/>
        <v>77.569097022881976</v>
      </c>
      <c r="AM23" s="17">
        <f t="shared" si="8"/>
        <v>75.526486053017678</v>
      </c>
      <c r="AN23" s="17">
        <f t="shared" si="8"/>
        <v>75.206275394407797</v>
      </c>
      <c r="AO23" s="630">
        <f t="shared" si="9"/>
        <v>-0.32021065860988074</v>
      </c>
    </row>
    <row r="24" spans="1:41">
      <c r="A24" s="37" t="s">
        <v>35</v>
      </c>
      <c r="B24" s="11">
        <v>153161</v>
      </c>
      <c r="C24" s="12">
        <v>208849</v>
      </c>
      <c r="D24" s="12">
        <v>220300</v>
      </c>
      <c r="E24" s="12">
        <v>225759</v>
      </c>
      <c r="F24" s="12">
        <v>236071</v>
      </c>
      <c r="G24" s="13">
        <v>233953</v>
      </c>
      <c r="H24" s="1218">
        <v>232775</v>
      </c>
      <c r="I24" s="1221">
        <v>233227</v>
      </c>
      <c r="J24" s="30">
        <f t="shared" si="2"/>
        <v>452</v>
      </c>
      <c r="K24" s="33">
        <f t="shared" si="3"/>
        <v>0.19417892814950058</v>
      </c>
      <c r="L24" s="16"/>
      <c r="M24" s="11">
        <v>157784</v>
      </c>
      <c r="N24" s="12">
        <v>222027</v>
      </c>
      <c r="O24" s="12">
        <v>235599</v>
      </c>
      <c r="P24" s="12">
        <v>243280</v>
      </c>
      <c r="Q24" s="12">
        <v>249298</v>
      </c>
      <c r="R24" s="12">
        <v>245782</v>
      </c>
      <c r="S24" s="12">
        <v>240386</v>
      </c>
      <c r="T24" s="30">
        <f t="shared" si="4"/>
        <v>-5396</v>
      </c>
      <c r="U24" s="33">
        <f t="shared" si="5"/>
        <v>-2.195441488799017</v>
      </c>
      <c r="V24" s="18"/>
      <c r="W24" s="11">
        <f t="shared" si="0"/>
        <v>-4623</v>
      </c>
      <c r="X24" s="12">
        <f t="shared" si="0"/>
        <v>-13178</v>
      </c>
      <c r="Y24" s="12">
        <f t="shared" si="0"/>
        <v>-15299</v>
      </c>
      <c r="Z24" s="12">
        <f t="shared" si="0"/>
        <v>-17521</v>
      </c>
      <c r="AA24" s="12">
        <f t="shared" si="0"/>
        <v>-13227</v>
      </c>
      <c r="AB24" s="12">
        <f t="shared" si="0"/>
        <v>-11829</v>
      </c>
      <c r="AC24" s="30">
        <f t="shared" si="6"/>
        <v>-13007</v>
      </c>
      <c r="AD24" s="34">
        <f t="shared" si="6"/>
        <v>-7159</v>
      </c>
      <c r="AE24" s="32">
        <f t="shared" si="7"/>
        <v>5848</v>
      </c>
      <c r="AG24" s="20">
        <f t="shared" si="1"/>
        <v>97.070045124980993</v>
      </c>
      <c r="AH24" s="21">
        <f t="shared" si="1"/>
        <v>94.064685826498589</v>
      </c>
      <c r="AI24" s="21">
        <f t="shared" si="1"/>
        <v>93.506339161032088</v>
      </c>
      <c r="AJ24" s="21">
        <f t="shared" si="1"/>
        <v>92.798010522854327</v>
      </c>
      <c r="AK24" s="21">
        <f t="shared" si="1"/>
        <v>94.69430159888968</v>
      </c>
      <c r="AL24" s="21">
        <f t="shared" si="1"/>
        <v>95.187198411600519</v>
      </c>
      <c r="AM24" s="33">
        <f t="shared" si="8"/>
        <v>94.70791188939792</v>
      </c>
      <c r="AN24" s="33">
        <f t="shared" si="8"/>
        <v>97.021873154010635</v>
      </c>
      <c r="AO24" s="634">
        <f t="shared" si="9"/>
        <v>2.3139612646127148</v>
      </c>
    </row>
    <row r="25" spans="1:41">
      <c r="A25" s="38" t="s">
        <v>17</v>
      </c>
      <c r="B25" s="23">
        <f>SUM(B26:B28)</f>
        <v>903262</v>
      </c>
      <c r="C25" s="24">
        <f t="shared" ref="C25:R25" si="10">SUM(C26:C28)</f>
        <v>875937</v>
      </c>
      <c r="D25" s="24">
        <f t="shared" si="10"/>
        <v>896851</v>
      </c>
      <c r="E25" s="24">
        <f>SUM(E26:E28)</f>
        <v>917308</v>
      </c>
      <c r="F25" s="24">
        <f t="shared" si="10"/>
        <v>944311</v>
      </c>
      <c r="G25" s="25">
        <f t="shared" si="10"/>
        <v>954144</v>
      </c>
      <c r="H25" s="1222">
        <f t="shared" si="10"/>
        <v>935450</v>
      </c>
      <c r="I25" s="1208">
        <f t="shared" si="10"/>
        <v>930869</v>
      </c>
      <c r="J25" s="11">
        <f t="shared" si="2"/>
        <v>-4581</v>
      </c>
      <c r="K25" s="17">
        <f t="shared" si="3"/>
        <v>-0.48971083435779567</v>
      </c>
      <c r="L25" s="16"/>
      <c r="M25" s="23">
        <f t="shared" si="10"/>
        <v>1009319</v>
      </c>
      <c r="N25" s="24">
        <f t="shared" si="10"/>
        <v>953448</v>
      </c>
      <c r="O25" s="24">
        <f t="shared" si="10"/>
        <v>986631</v>
      </c>
      <c r="P25" s="24">
        <f t="shared" si="10"/>
        <v>1011291</v>
      </c>
      <c r="Q25" s="24">
        <f t="shared" si="10"/>
        <v>1029626</v>
      </c>
      <c r="R25" s="24">
        <f t="shared" si="10"/>
        <v>1035763</v>
      </c>
      <c r="S25" s="24">
        <v>1039102</v>
      </c>
      <c r="T25" s="11">
        <f t="shared" si="4"/>
        <v>3339</v>
      </c>
      <c r="U25" s="17">
        <f t="shared" si="5"/>
        <v>0.32237104434122477</v>
      </c>
      <c r="V25" s="18"/>
      <c r="W25" s="23">
        <f t="shared" si="0"/>
        <v>-106057</v>
      </c>
      <c r="X25" s="24">
        <f t="shared" si="0"/>
        <v>-77511</v>
      </c>
      <c r="Y25" s="24">
        <f t="shared" si="0"/>
        <v>-89780</v>
      </c>
      <c r="Z25" s="24">
        <f t="shared" si="0"/>
        <v>-93983</v>
      </c>
      <c r="AA25" s="24">
        <f t="shared" si="0"/>
        <v>-85315</v>
      </c>
      <c r="AB25" s="24">
        <f t="shared" si="0"/>
        <v>-81619</v>
      </c>
      <c r="AC25" s="11">
        <f t="shared" si="6"/>
        <v>-100313</v>
      </c>
      <c r="AD25" s="19">
        <f t="shared" si="6"/>
        <v>-108233</v>
      </c>
      <c r="AE25" s="13">
        <f t="shared" si="7"/>
        <v>-7920</v>
      </c>
      <c r="AG25" s="28">
        <f t="shared" si="1"/>
        <v>89.492221983337288</v>
      </c>
      <c r="AH25" s="29">
        <f t="shared" si="1"/>
        <v>91.870453344073297</v>
      </c>
      <c r="AI25" s="29">
        <f t="shared" si="1"/>
        <v>90.900346735507</v>
      </c>
      <c r="AJ25" s="29">
        <f t="shared" si="1"/>
        <v>90.706631424585012</v>
      </c>
      <c r="AK25" s="29">
        <f t="shared" si="1"/>
        <v>91.713981581661685</v>
      </c>
      <c r="AL25" s="29">
        <f t="shared" si="1"/>
        <v>92.119915463286489</v>
      </c>
      <c r="AM25" s="17">
        <f t="shared" si="8"/>
        <v>90.315062422581221</v>
      </c>
      <c r="AN25" s="17">
        <f t="shared" si="8"/>
        <v>89.58398694257157</v>
      </c>
      <c r="AO25" s="630">
        <f t="shared" si="9"/>
        <v>-0.73107548000965039</v>
      </c>
    </row>
    <row r="26" spans="1:41">
      <c r="A26" s="37" t="s">
        <v>36</v>
      </c>
      <c r="B26" s="11">
        <v>461391</v>
      </c>
      <c r="C26" s="12">
        <v>458780</v>
      </c>
      <c r="D26" s="12">
        <v>447374</v>
      </c>
      <c r="E26" s="12">
        <v>440151</v>
      </c>
      <c r="F26" s="12">
        <v>439358</v>
      </c>
      <c r="G26" s="13">
        <v>435641</v>
      </c>
      <c r="H26" s="1218">
        <v>429953</v>
      </c>
      <c r="I26" s="1219">
        <v>431102</v>
      </c>
      <c r="J26" s="11">
        <f t="shared" si="2"/>
        <v>1149</v>
      </c>
      <c r="K26" s="17">
        <f t="shared" si="3"/>
        <v>0.26723851211644062</v>
      </c>
      <c r="L26" s="16"/>
      <c r="M26" s="11">
        <v>496617</v>
      </c>
      <c r="N26" s="12">
        <v>488325</v>
      </c>
      <c r="O26" s="12">
        <v>465821</v>
      </c>
      <c r="P26" s="12">
        <v>458155</v>
      </c>
      <c r="Q26" s="12">
        <v>453748</v>
      </c>
      <c r="R26" s="12">
        <v>452563</v>
      </c>
      <c r="S26" s="12">
        <v>459593</v>
      </c>
      <c r="T26" s="11">
        <f t="shared" si="4"/>
        <v>7030</v>
      </c>
      <c r="U26" s="17">
        <f t="shared" si="5"/>
        <v>1.5533748892419399</v>
      </c>
      <c r="V26" s="18"/>
      <c r="W26" s="11">
        <f t="shared" si="0"/>
        <v>-35226</v>
      </c>
      <c r="X26" s="12">
        <f t="shared" si="0"/>
        <v>-29545</v>
      </c>
      <c r="Y26" s="12">
        <f t="shared" si="0"/>
        <v>-18447</v>
      </c>
      <c r="Z26" s="12">
        <f t="shared" si="0"/>
        <v>-18004</v>
      </c>
      <c r="AA26" s="12">
        <f t="shared" si="0"/>
        <v>-14390</v>
      </c>
      <c r="AB26" s="12">
        <f t="shared" si="0"/>
        <v>-16922</v>
      </c>
      <c r="AC26" s="11">
        <f t="shared" si="6"/>
        <v>-22610</v>
      </c>
      <c r="AD26" s="19">
        <f t="shared" si="6"/>
        <v>-28491</v>
      </c>
      <c r="AE26" s="13">
        <f t="shared" si="7"/>
        <v>-5881</v>
      </c>
      <c r="AG26" s="20">
        <f t="shared" si="1"/>
        <v>92.906807459269416</v>
      </c>
      <c r="AH26" s="21">
        <f t="shared" si="1"/>
        <v>93.949726104541028</v>
      </c>
      <c r="AI26" s="21">
        <f t="shared" si="1"/>
        <v>96.039895152859145</v>
      </c>
      <c r="AJ26" s="21">
        <f t="shared" si="1"/>
        <v>96.070325544848359</v>
      </c>
      <c r="AK26" s="21">
        <f t="shared" si="1"/>
        <v>96.828636159277835</v>
      </c>
      <c r="AL26" s="21">
        <f t="shared" si="1"/>
        <v>96.260852080262865</v>
      </c>
      <c r="AM26" s="17">
        <f t="shared" si="8"/>
        <v>95.004010491357008</v>
      </c>
      <c r="AN26" s="17">
        <f t="shared" si="8"/>
        <v>93.800819420661313</v>
      </c>
      <c r="AO26" s="630">
        <f t="shared" si="9"/>
        <v>-1.203191070695695</v>
      </c>
    </row>
    <row r="27" spans="1:41">
      <c r="A27" s="37" t="s">
        <v>37</v>
      </c>
      <c r="B27" s="11">
        <v>374178</v>
      </c>
      <c r="C27" s="12">
        <v>355967</v>
      </c>
      <c r="D27" s="12">
        <v>383628</v>
      </c>
      <c r="E27" s="12">
        <v>406892</v>
      </c>
      <c r="F27" s="12">
        <v>430285</v>
      </c>
      <c r="G27" s="13">
        <v>439258</v>
      </c>
      <c r="H27" s="1218">
        <v>428568</v>
      </c>
      <c r="I27" s="1219">
        <v>422602</v>
      </c>
      <c r="J27" s="11">
        <f t="shared" si="2"/>
        <v>-5966</v>
      </c>
      <c r="K27" s="17">
        <f t="shared" si="3"/>
        <v>-1.392077803289093</v>
      </c>
      <c r="L27" s="16"/>
      <c r="M27" s="11">
        <v>425481</v>
      </c>
      <c r="N27" s="12">
        <v>390205</v>
      </c>
      <c r="O27" s="12">
        <v>437122</v>
      </c>
      <c r="P27" s="12">
        <v>462689</v>
      </c>
      <c r="Q27" s="12">
        <v>482640</v>
      </c>
      <c r="R27" s="12">
        <v>487850</v>
      </c>
      <c r="S27" s="12">
        <v>485587</v>
      </c>
      <c r="T27" s="11">
        <f t="shared" si="4"/>
        <v>-2263</v>
      </c>
      <c r="U27" s="17">
        <f t="shared" si="5"/>
        <v>-0.46387209183150557</v>
      </c>
      <c r="V27" s="18"/>
      <c r="W27" s="11">
        <f t="shared" si="0"/>
        <v>-51303</v>
      </c>
      <c r="X27" s="12">
        <f t="shared" si="0"/>
        <v>-34238</v>
      </c>
      <c r="Y27" s="12">
        <f t="shared" si="0"/>
        <v>-53494</v>
      </c>
      <c r="Z27" s="12">
        <f t="shared" si="0"/>
        <v>-55797</v>
      </c>
      <c r="AA27" s="12">
        <f t="shared" si="0"/>
        <v>-52355</v>
      </c>
      <c r="AB27" s="12">
        <f t="shared" si="0"/>
        <v>-48592</v>
      </c>
      <c r="AC27" s="11">
        <f t="shared" si="6"/>
        <v>-59282</v>
      </c>
      <c r="AD27" s="19">
        <f t="shared" si="6"/>
        <v>-62985</v>
      </c>
      <c r="AE27" s="13">
        <f t="shared" si="7"/>
        <v>-3703</v>
      </c>
      <c r="AG27" s="20">
        <f t="shared" si="1"/>
        <v>87.942352302452989</v>
      </c>
      <c r="AH27" s="21">
        <f t="shared" si="1"/>
        <v>91.22563780576877</v>
      </c>
      <c r="AI27" s="21">
        <f t="shared" si="1"/>
        <v>87.762226563751085</v>
      </c>
      <c r="AJ27" s="21">
        <f t="shared" si="1"/>
        <v>87.940711795612174</v>
      </c>
      <c r="AK27" s="21">
        <f t="shared" si="1"/>
        <v>89.152370296701477</v>
      </c>
      <c r="AL27" s="21">
        <f t="shared" si="1"/>
        <v>90.039561340576</v>
      </c>
      <c r="AM27" s="17">
        <f t="shared" si="8"/>
        <v>87.848314030952139</v>
      </c>
      <c r="AN27" s="17">
        <f t="shared" si="8"/>
        <v>87.02910086143163</v>
      </c>
      <c r="AO27" s="630">
        <f t="shared" si="9"/>
        <v>-0.81921316952050915</v>
      </c>
    </row>
    <row r="28" spans="1:41">
      <c r="A28" s="39" t="s">
        <v>38</v>
      </c>
      <c r="B28" s="30">
        <v>67693</v>
      </c>
      <c r="C28" s="31">
        <v>61190</v>
      </c>
      <c r="D28" s="31">
        <v>65849</v>
      </c>
      <c r="E28" s="31">
        <v>70265</v>
      </c>
      <c r="F28" s="31">
        <v>74668</v>
      </c>
      <c r="G28" s="32">
        <v>79245</v>
      </c>
      <c r="H28" s="1218">
        <v>76929</v>
      </c>
      <c r="I28" s="1219">
        <v>77165</v>
      </c>
      <c r="J28" s="11">
        <f t="shared" si="2"/>
        <v>236</v>
      </c>
      <c r="K28" s="17">
        <f t="shared" si="3"/>
        <v>0.30677637821887715</v>
      </c>
      <c r="L28" s="16"/>
      <c r="M28" s="30">
        <v>87221</v>
      </c>
      <c r="N28" s="31">
        <v>74918</v>
      </c>
      <c r="O28" s="31">
        <v>83688</v>
      </c>
      <c r="P28" s="31">
        <v>90447</v>
      </c>
      <c r="Q28" s="31">
        <v>93238</v>
      </c>
      <c r="R28" s="31">
        <v>95350</v>
      </c>
      <c r="S28" s="31">
        <v>93922</v>
      </c>
      <c r="T28" s="11">
        <f t="shared" si="4"/>
        <v>-1428</v>
      </c>
      <c r="U28" s="17">
        <f t="shared" si="5"/>
        <v>-1.4976402726796016</v>
      </c>
      <c r="V28" s="18"/>
      <c r="W28" s="30">
        <f t="shared" si="0"/>
        <v>-19528</v>
      </c>
      <c r="X28" s="31">
        <f t="shared" si="0"/>
        <v>-13728</v>
      </c>
      <c r="Y28" s="31">
        <f t="shared" si="0"/>
        <v>-17839</v>
      </c>
      <c r="Z28" s="31">
        <f t="shared" si="0"/>
        <v>-20182</v>
      </c>
      <c r="AA28" s="31">
        <f t="shared" si="0"/>
        <v>-18570</v>
      </c>
      <c r="AB28" s="31">
        <f t="shared" si="0"/>
        <v>-16105</v>
      </c>
      <c r="AC28" s="11">
        <f t="shared" si="6"/>
        <v>-18421</v>
      </c>
      <c r="AD28" s="19">
        <f t="shared" si="6"/>
        <v>-16757</v>
      </c>
      <c r="AE28" s="13">
        <f t="shared" si="7"/>
        <v>1664</v>
      </c>
      <c r="AG28" s="35">
        <f t="shared" si="1"/>
        <v>77.610896458421706</v>
      </c>
      <c r="AH28" s="36">
        <f t="shared" si="1"/>
        <v>81.675965722523287</v>
      </c>
      <c r="AI28" s="36">
        <f t="shared" si="1"/>
        <v>78.683921231239836</v>
      </c>
      <c r="AJ28" s="36">
        <f t="shared" si="1"/>
        <v>77.686379868873473</v>
      </c>
      <c r="AK28" s="36">
        <f t="shared" si="1"/>
        <v>80.083227868465642</v>
      </c>
      <c r="AL28" s="36">
        <f t="shared" si="1"/>
        <v>83.109596224436288</v>
      </c>
      <c r="AM28" s="17">
        <f t="shared" si="8"/>
        <v>80.680650235972735</v>
      </c>
      <c r="AN28" s="17">
        <f t="shared" si="8"/>
        <v>82.158599689103724</v>
      </c>
      <c r="AO28" s="630">
        <f t="shared" si="9"/>
        <v>1.4779494531309894</v>
      </c>
    </row>
    <row r="29" spans="1:41">
      <c r="A29" s="40" t="s">
        <v>18</v>
      </c>
      <c r="B29" s="11">
        <f>SUM(B30:B34)</f>
        <v>493288</v>
      </c>
      <c r="C29" s="12">
        <f t="shared" ref="C29:R29" si="11">SUM(C30:C34)</f>
        <v>528850</v>
      </c>
      <c r="D29" s="12">
        <f t="shared" si="11"/>
        <v>571976</v>
      </c>
      <c r="E29" s="12">
        <f t="shared" si="11"/>
        <v>593896</v>
      </c>
      <c r="F29" s="12">
        <f t="shared" si="11"/>
        <v>612312</v>
      </c>
      <c r="G29" s="13">
        <f t="shared" si="11"/>
        <v>610106</v>
      </c>
      <c r="H29" s="1220">
        <f t="shared" si="11"/>
        <v>604210</v>
      </c>
      <c r="I29" s="1208">
        <f t="shared" si="11"/>
        <v>605677</v>
      </c>
      <c r="J29" s="23">
        <f t="shared" si="2"/>
        <v>1467</v>
      </c>
      <c r="K29" s="26">
        <f t="shared" si="3"/>
        <v>0.24279637874249019</v>
      </c>
      <c r="L29" s="16"/>
      <c r="M29" s="11">
        <f t="shared" si="11"/>
        <v>614266</v>
      </c>
      <c r="N29" s="12">
        <f t="shared" si="11"/>
        <v>658674</v>
      </c>
      <c r="O29" s="12">
        <f t="shared" si="11"/>
        <v>699173</v>
      </c>
      <c r="P29" s="12">
        <f t="shared" si="11"/>
        <v>710503</v>
      </c>
      <c r="Q29" s="12">
        <f t="shared" si="11"/>
        <v>724205</v>
      </c>
      <c r="R29" s="12">
        <f t="shared" si="11"/>
        <v>721690</v>
      </c>
      <c r="S29" s="12">
        <v>715809</v>
      </c>
      <c r="T29" s="23">
        <f t="shared" si="4"/>
        <v>-5881</v>
      </c>
      <c r="U29" s="26">
        <f t="shared" si="5"/>
        <v>-0.8148928210173344</v>
      </c>
      <c r="V29" s="18"/>
      <c r="W29" s="11">
        <f t="shared" si="0"/>
        <v>-120978</v>
      </c>
      <c r="X29" s="12">
        <f t="shared" si="0"/>
        <v>-129824</v>
      </c>
      <c r="Y29" s="12">
        <f t="shared" si="0"/>
        <v>-127197</v>
      </c>
      <c r="Z29" s="12">
        <f t="shared" si="0"/>
        <v>-116607</v>
      </c>
      <c r="AA29" s="12">
        <f t="shared" si="0"/>
        <v>-111893</v>
      </c>
      <c r="AB29" s="12">
        <f t="shared" si="0"/>
        <v>-111584</v>
      </c>
      <c r="AC29" s="23">
        <f t="shared" si="6"/>
        <v>-117480</v>
      </c>
      <c r="AD29" s="27">
        <f t="shared" si="6"/>
        <v>-110132</v>
      </c>
      <c r="AE29" s="25">
        <f t="shared" si="7"/>
        <v>7348</v>
      </c>
      <c r="AG29" s="20">
        <f t="shared" si="1"/>
        <v>80.305274913473966</v>
      </c>
      <c r="AH29" s="21">
        <f t="shared" si="1"/>
        <v>80.290097984739035</v>
      </c>
      <c r="AI29" s="21">
        <f t="shared" si="1"/>
        <v>81.807506868829321</v>
      </c>
      <c r="AJ29" s="21">
        <f t="shared" si="1"/>
        <v>83.5881058911785</v>
      </c>
      <c r="AK29" s="21">
        <f t="shared" si="1"/>
        <v>84.549540530650845</v>
      </c>
      <c r="AL29" s="21">
        <f t="shared" si="1"/>
        <v>84.53851376629855</v>
      </c>
      <c r="AM29" s="26">
        <f t="shared" si="8"/>
        <v>83.72154249054303</v>
      </c>
      <c r="AN29" s="26">
        <f t="shared" si="8"/>
        <v>84.614331476692811</v>
      </c>
      <c r="AO29" s="633">
        <f t="shared" si="9"/>
        <v>0.89278898614978175</v>
      </c>
    </row>
    <row r="30" spans="1:41">
      <c r="A30" s="37" t="s">
        <v>39</v>
      </c>
      <c r="B30" s="11">
        <v>164545</v>
      </c>
      <c r="C30" s="12">
        <v>166308</v>
      </c>
      <c r="D30" s="12">
        <v>172269</v>
      </c>
      <c r="E30" s="12">
        <v>175961</v>
      </c>
      <c r="F30" s="12">
        <v>178488</v>
      </c>
      <c r="G30" s="13">
        <v>178195</v>
      </c>
      <c r="H30" s="1223">
        <v>176416</v>
      </c>
      <c r="I30" s="1219">
        <v>180357</v>
      </c>
      <c r="J30" s="11">
        <f t="shared" si="2"/>
        <v>3941</v>
      </c>
      <c r="K30" s="17">
        <f t="shared" si="3"/>
        <v>2.233924360602213</v>
      </c>
      <c r="L30" s="16"/>
      <c r="M30" s="11">
        <v>186024</v>
      </c>
      <c r="N30" s="12">
        <v>188415</v>
      </c>
      <c r="O30" s="12">
        <v>192156</v>
      </c>
      <c r="P30" s="12">
        <v>192230</v>
      </c>
      <c r="Q30" s="12">
        <v>196127</v>
      </c>
      <c r="R30" s="12">
        <v>196883</v>
      </c>
      <c r="S30" s="12">
        <v>198138</v>
      </c>
      <c r="T30" s="11">
        <f t="shared" si="4"/>
        <v>1255</v>
      </c>
      <c r="U30" s="17">
        <f t="shared" si="5"/>
        <v>0.63743441536343926</v>
      </c>
      <c r="V30" s="18"/>
      <c r="W30" s="11">
        <f t="shared" si="0"/>
        <v>-21479</v>
      </c>
      <c r="X30" s="12">
        <f t="shared" si="0"/>
        <v>-22107</v>
      </c>
      <c r="Y30" s="12">
        <f t="shared" si="0"/>
        <v>-19887</v>
      </c>
      <c r="Z30" s="12">
        <f t="shared" si="0"/>
        <v>-16269</v>
      </c>
      <c r="AA30" s="12">
        <f t="shared" si="0"/>
        <v>-17639</v>
      </c>
      <c r="AB30" s="12">
        <f t="shared" si="0"/>
        <v>-18688</v>
      </c>
      <c r="AC30" s="11">
        <f t="shared" si="6"/>
        <v>-20467</v>
      </c>
      <c r="AD30" s="19">
        <f t="shared" si="6"/>
        <v>-17781</v>
      </c>
      <c r="AE30" s="13">
        <f t="shared" si="7"/>
        <v>2686</v>
      </c>
      <c r="AG30" s="20">
        <f t="shared" si="1"/>
        <v>88.453640390487251</v>
      </c>
      <c r="AH30" s="21">
        <f t="shared" si="1"/>
        <v>88.266857734256831</v>
      </c>
      <c r="AI30" s="21">
        <f t="shared" si="1"/>
        <v>89.650596390432767</v>
      </c>
      <c r="AJ30" s="21">
        <f t="shared" si="1"/>
        <v>91.536700827134169</v>
      </c>
      <c r="AK30" s="21">
        <f t="shared" si="1"/>
        <v>91.006337730144239</v>
      </c>
      <c r="AL30" s="21">
        <f t="shared" si="1"/>
        <v>90.508068243576133</v>
      </c>
      <c r="AM30" s="17">
        <f t="shared" si="8"/>
        <v>89.604485912953379</v>
      </c>
      <c r="AN30" s="17">
        <f t="shared" si="8"/>
        <v>91.025951609484295</v>
      </c>
      <c r="AO30" s="630">
        <f t="shared" si="9"/>
        <v>1.421465696530916</v>
      </c>
    </row>
    <row r="31" spans="1:41">
      <c r="A31" s="37" t="s">
        <v>40</v>
      </c>
      <c r="B31" s="11">
        <v>148985</v>
      </c>
      <c r="C31" s="12">
        <v>151380</v>
      </c>
      <c r="D31" s="12">
        <v>163631</v>
      </c>
      <c r="E31" s="12">
        <v>170623</v>
      </c>
      <c r="F31" s="12">
        <v>181755</v>
      </c>
      <c r="G31" s="13">
        <v>179751</v>
      </c>
      <c r="H31" s="1223">
        <v>176983</v>
      </c>
      <c r="I31" s="1219">
        <v>176632</v>
      </c>
      <c r="J31" s="11">
        <f t="shared" si="2"/>
        <v>-351</v>
      </c>
      <c r="K31" s="17">
        <f t="shared" si="3"/>
        <v>-0.19832413282631664</v>
      </c>
      <c r="L31" s="16"/>
      <c r="M31" s="11">
        <v>201135</v>
      </c>
      <c r="N31" s="12">
        <v>202439</v>
      </c>
      <c r="O31" s="12">
        <v>212607</v>
      </c>
      <c r="P31" s="12">
        <v>217662</v>
      </c>
      <c r="Q31" s="12">
        <v>225700</v>
      </c>
      <c r="R31" s="12">
        <v>224903</v>
      </c>
      <c r="S31" s="12">
        <v>226432</v>
      </c>
      <c r="T31" s="11">
        <f t="shared" si="4"/>
        <v>1529</v>
      </c>
      <c r="U31" s="17">
        <f t="shared" si="5"/>
        <v>0.67984864586065996</v>
      </c>
      <c r="V31" s="18"/>
      <c r="W31" s="11">
        <f t="shared" si="0"/>
        <v>-52150</v>
      </c>
      <c r="X31" s="12">
        <f t="shared" si="0"/>
        <v>-51059</v>
      </c>
      <c r="Y31" s="12">
        <f t="shared" si="0"/>
        <v>-48976</v>
      </c>
      <c r="Z31" s="12">
        <f t="shared" si="0"/>
        <v>-47039</v>
      </c>
      <c r="AA31" s="12">
        <f t="shared" si="0"/>
        <v>-43945</v>
      </c>
      <c r="AB31" s="12">
        <f t="shared" si="0"/>
        <v>-45152</v>
      </c>
      <c r="AC31" s="11">
        <f t="shared" si="6"/>
        <v>-47920</v>
      </c>
      <c r="AD31" s="19">
        <f t="shared" si="6"/>
        <v>-49800</v>
      </c>
      <c r="AE31" s="13">
        <f t="shared" si="7"/>
        <v>-1880</v>
      </c>
      <c r="AG31" s="20">
        <f t="shared" si="1"/>
        <v>74.072140602083181</v>
      </c>
      <c r="AH31" s="21">
        <f t="shared" si="1"/>
        <v>74.778081298564018</v>
      </c>
      <c r="AI31" s="21">
        <f t="shared" si="1"/>
        <v>76.964069856589859</v>
      </c>
      <c r="AJ31" s="21">
        <f t="shared" si="1"/>
        <v>78.388970054488155</v>
      </c>
      <c r="AK31" s="21">
        <f t="shared" si="1"/>
        <v>80.529463890119629</v>
      </c>
      <c r="AL31" s="21">
        <f t="shared" si="1"/>
        <v>79.923789366971548</v>
      </c>
      <c r="AM31" s="17">
        <f t="shared" si="8"/>
        <v>78.693036553536416</v>
      </c>
      <c r="AN31" s="17">
        <f t="shared" si="8"/>
        <v>78.006642170717925</v>
      </c>
      <c r="AO31" s="630">
        <f t="shared" si="9"/>
        <v>-0.68639438281849152</v>
      </c>
    </row>
    <row r="32" spans="1:41">
      <c r="A32" s="37" t="s">
        <v>41</v>
      </c>
      <c r="B32" s="11">
        <v>101687</v>
      </c>
      <c r="C32" s="12">
        <v>105797</v>
      </c>
      <c r="D32" s="12">
        <v>116064</v>
      </c>
      <c r="E32" s="12">
        <v>123118</v>
      </c>
      <c r="F32" s="12">
        <v>125023</v>
      </c>
      <c r="G32" s="13">
        <v>124513</v>
      </c>
      <c r="H32" s="1223">
        <v>123644</v>
      </c>
      <c r="I32" s="1219">
        <v>120838</v>
      </c>
      <c r="J32" s="11">
        <f t="shared" si="2"/>
        <v>-2806</v>
      </c>
      <c r="K32" s="17">
        <f t="shared" si="3"/>
        <v>-2.2694186535537511</v>
      </c>
      <c r="L32" s="16"/>
      <c r="M32" s="11">
        <v>141058</v>
      </c>
      <c r="N32" s="12">
        <v>144446</v>
      </c>
      <c r="O32" s="12">
        <v>153694</v>
      </c>
      <c r="P32" s="12">
        <v>157347</v>
      </c>
      <c r="Q32" s="12">
        <v>156423</v>
      </c>
      <c r="R32" s="12">
        <v>156375</v>
      </c>
      <c r="S32" s="12">
        <v>152321</v>
      </c>
      <c r="T32" s="11">
        <f t="shared" si="4"/>
        <v>-4054</v>
      </c>
      <c r="U32" s="17">
        <f t="shared" si="5"/>
        <v>-2.5924860111910473</v>
      </c>
      <c r="V32" s="18"/>
      <c r="W32" s="11">
        <f t="shared" si="0"/>
        <v>-39371</v>
      </c>
      <c r="X32" s="12">
        <f t="shared" si="0"/>
        <v>-38649</v>
      </c>
      <c r="Y32" s="12">
        <f t="shared" si="0"/>
        <v>-37630</v>
      </c>
      <c r="Z32" s="12">
        <f t="shared" si="0"/>
        <v>-34229</v>
      </c>
      <c r="AA32" s="12">
        <f t="shared" si="0"/>
        <v>-31400</v>
      </c>
      <c r="AB32" s="12">
        <f t="shared" si="0"/>
        <v>-31862</v>
      </c>
      <c r="AC32" s="11">
        <f t="shared" si="6"/>
        <v>-32731</v>
      </c>
      <c r="AD32" s="19">
        <f t="shared" si="6"/>
        <v>-31483</v>
      </c>
      <c r="AE32" s="13">
        <f t="shared" si="7"/>
        <v>1248</v>
      </c>
      <c r="AG32" s="20">
        <f t="shared" si="1"/>
        <v>72.088786173063554</v>
      </c>
      <c r="AH32" s="21">
        <f t="shared" si="1"/>
        <v>73.243288149204545</v>
      </c>
      <c r="AI32" s="21">
        <f t="shared" si="1"/>
        <v>75.516285606464791</v>
      </c>
      <c r="AJ32" s="21">
        <f t="shared" si="1"/>
        <v>78.246169294616351</v>
      </c>
      <c r="AK32" s="21">
        <f t="shared" si="1"/>
        <v>79.926225682923871</v>
      </c>
      <c r="AL32" s="21">
        <f t="shared" si="1"/>
        <v>79.624620303756998</v>
      </c>
      <c r="AM32" s="17">
        <f t="shared" si="8"/>
        <v>79.068904876099126</v>
      </c>
      <c r="AN32" s="17">
        <f t="shared" si="8"/>
        <v>79.331149349072021</v>
      </c>
      <c r="AO32" s="630">
        <f t="shared" si="9"/>
        <v>0.26224447297289544</v>
      </c>
    </row>
    <row r="33" spans="1:41">
      <c r="A33" s="37" t="s">
        <v>42</v>
      </c>
      <c r="B33" s="11">
        <v>61804</v>
      </c>
      <c r="C33" s="12">
        <v>85793</v>
      </c>
      <c r="D33" s="12">
        <v>98382</v>
      </c>
      <c r="E33" s="12">
        <v>102134</v>
      </c>
      <c r="F33" s="12">
        <v>103098</v>
      </c>
      <c r="G33" s="13">
        <v>104106</v>
      </c>
      <c r="H33" s="1223">
        <v>103628</v>
      </c>
      <c r="I33" s="1219">
        <v>104923</v>
      </c>
      <c r="J33" s="11">
        <f t="shared" si="2"/>
        <v>1295</v>
      </c>
      <c r="K33" s="17">
        <f t="shared" si="3"/>
        <v>1.2496622534450148</v>
      </c>
      <c r="L33" s="16"/>
      <c r="M33" s="11">
        <v>64515</v>
      </c>
      <c r="N33" s="12">
        <v>96244</v>
      </c>
      <c r="O33" s="12">
        <v>111622</v>
      </c>
      <c r="P33" s="12">
        <v>113256</v>
      </c>
      <c r="Q33" s="12">
        <v>114216</v>
      </c>
      <c r="R33" s="12">
        <v>112691</v>
      </c>
      <c r="S33" s="12">
        <v>109238</v>
      </c>
      <c r="T33" s="11">
        <f t="shared" si="4"/>
        <v>-3453</v>
      </c>
      <c r="U33" s="17">
        <f t="shared" si="5"/>
        <v>-3.0641311196102619</v>
      </c>
      <c r="V33" s="18"/>
      <c r="W33" s="11">
        <f t="shared" si="0"/>
        <v>-2711</v>
      </c>
      <c r="X33" s="12">
        <f t="shared" si="0"/>
        <v>-10451</v>
      </c>
      <c r="Y33" s="12">
        <f t="shared" si="0"/>
        <v>-13240</v>
      </c>
      <c r="Z33" s="12">
        <f t="shared" si="0"/>
        <v>-11122</v>
      </c>
      <c r="AA33" s="12">
        <f t="shared" si="0"/>
        <v>-11118</v>
      </c>
      <c r="AB33" s="12">
        <f t="shared" si="0"/>
        <v>-8585</v>
      </c>
      <c r="AC33" s="11">
        <f t="shared" si="6"/>
        <v>-9063</v>
      </c>
      <c r="AD33" s="19">
        <f t="shared" si="6"/>
        <v>-4315</v>
      </c>
      <c r="AE33" s="13">
        <f t="shared" si="7"/>
        <v>4748</v>
      </c>
      <c r="AG33" s="20">
        <f t="shared" si="1"/>
        <v>95.797876462838104</v>
      </c>
      <c r="AH33" s="21">
        <f t="shared" si="1"/>
        <v>89.141141265949045</v>
      </c>
      <c r="AI33" s="21">
        <f t="shared" si="1"/>
        <v>88.138538997688627</v>
      </c>
      <c r="AJ33" s="21">
        <f t="shared" si="1"/>
        <v>90.179769725224261</v>
      </c>
      <c r="AK33" s="21">
        <f t="shared" si="1"/>
        <v>90.265812145408702</v>
      </c>
      <c r="AL33" s="21">
        <f t="shared" si="1"/>
        <v>92.381822860743085</v>
      </c>
      <c r="AM33" s="17">
        <f t="shared" si="8"/>
        <v>91.957654116122839</v>
      </c>
      <c r="AN33" s="17">
        <f t="shared" si="8"/>
        <v>96.049909372196481</v>
      </c>
      <c r="AO33" s="630">
        <f t="shared" si="9"/>
        <v>4.092255256073642</v>
      </c>
    </row>
    <row r="34" spans="1:41">
      <c r="A34" s="37" t="s">
        <v>43</v>
      </c>
      <c r="B34" s="11">
        <v>16267</v>
      </c>
      <c r="C34" s="12">
        <v>19572</v>
      </c>
      <c r="D34" s="12">
        <v>21630</v>
      </c>
      <c r="E34" s="12">
        <v>22060</v>
      </c>
      <c r="F34" s="12">
        <v>23948</v>
      </c>
      <c r="G34" s="13">
        <v>23541</v>
      </c>
      <c r="H34" s="1223">
        <v>23539</v>
      </c>
      <c r="I34" s="1219">
        <v>22927</v>
      </c>
      <c r="J34" s="30">
        <f t="shared" si="2"/>
        <v>-612</v>
      </c>
      <c r="K34" s="33">
        <f t="shared" si="3"/>
        <v>-2.5999405242363736</v>
      </c>
      <c r="L34" s="16"/>
      <c r="M34" s="11">
        <v>21534</v>
      </c>
      <c r="N34" s="12">
        <v>27130</v>
      </c>
      <c r="O34" s="12">
        <v>29094</v>
      </c>
      <c r="P34" s="12">
        <v>30008</v>
      </c>
      <c r="Q34" s="12">
        <v>31739</v>
      </c>
      <c r="R34" s="12">
        <v>30838</v>
      </c>
      <c r="S34" s="12">
        <v>29680</v>
      </c>
      <c r="T34" s="30">
        <f t="shared" si="4"/>
        <v>-1158</v>
      </c>
      <c r="U34" s="33">
        <f t="shared" si="5"/>
        <v>-3.7551073351060378</v>
      </c>
      <c r="V34" s="18"/>
      <c r="W34" s="11">
        <f t="shared" si="0"/>
        <v>-5267</v>
      </c>
      <c r="X34" s="12">
        <f t="shared" si="0"/>
        <v>-7558</v>
      </c>
      <c r="Y34" s="12">
        <f t="shared" si="0"/>
        <v>-7464</v>
      </c>
      <c r="Z34" s="12">
        <f t="shared" si="0"/>
        <v>-7948</v>
      </c>
      <c r="AA34" s="12">
        <f t="shared" si="0"/>
        <v>-7791</v>
      </c>
      <c r="AB34" s="12">
        <f t="shared" si="0"/>
        <v>-7297</v>
      </c>
      <c r="AC34" s="30">
        <f t="shared" si="6"/>
        <v>-7299</v>
      </c>
      <c r="AD34" s="34">
        <f t="shared" si="6"/>
        <v>-6753</v>
      </c>
      <c r="AE34" s="32">
        <f t="shared" si="7"/>
        <v>546</v>
      </c>
      <c r="AG34" s="20">
        <f t="shared" si="1"/>
        <v>75.541004922448224</v>
      </c>
      <c r="AH34" s="21">
        <f t="shared" si="1"/>
        <v>72.141540729819383</v>
      </c>
      <c r="AI34" s="21">
        <f t="shared" si="1"/>
        <v>74.345225819756649</v>
      </c>
      <c r="AJ34" s="21">
        <f t="shared" si="1"/>
        <v>73.51372967208745</v>
      </c>
      <c r="AK34" s="21">
        <f t="shared" si="1"/>
        <v>75.452912820189681</v>
      </c>
      <c r="AL34" s="21">
        <f t="shared" si="1"/>
        <v>76.337635384914719</v>
      </c>
      <c r="AM34" s="33">
        <f t="shared" si="8"/>
        <v>76.33114988001816</v>
      </c>
      <c r="AN34" s="33">
        <f t="shared" si="8"/>
        <v>77.247304582210248</v>
      </c>
      <c r="AO34" s="634">
        <f t="shared" si="9"/>
        <v>0.91615470219208817</v>
      </c>
    </row>
    <row r="35" spans="1:41">
      <c r="A35" s="38" t="s">
        <v>19</v>
      </c>
      <c r="B35" s="23">
        <f>SUM(B36:B40)</f>
        <v>592013</v>
      </c>
      <c r="C35" s="24">
        <f t="shared" ref="C35:R35" si="12">SUM(C36:C40)</f>
        <v>627746</v>
      </c>
      <c r="D35" s="24">
        <f t="shared" si="12"/>
        <v>642830</v>
      </c>
      <c r="E35" s="24">
        <f t="shared" si="12"/>
        <v>643336</v>
      </c>
      <c r="F35" s="24">
        <f t="shared" si="12"/>
        <v>651341</v>
      </c>
      <c r="G35" s="25">
        <f t="shared" si="12"/>
        <v>650569</v>
      </c>
      <c r="H35" s="1220">
        <f t="shared" si="12"/>
        <v>646266</v>
      </c>
      <c r="I35" s="1208">
        <f t="shared" si="12"/>
        <v>645871</v>
      </c>
      <c r="J35" s="23">
        <f t="shared" si="2"/>
        <v>-395</v>
      </c>
      <c r="K35" s="26">
        <f t="shared" si="3"/>
        <v>-6.112034363559278E-2</v>
      </c>
      <c r="L35" s="16"/>
      <c r="M35" s="23">
        <f t="shared" si="12"/>
        <v>663377</v>
      </c>
      <c r="N35" s="24">
        <f t="shared" si="12"/>
        <v>710341</v>
      </c>
      <c r="O35" s="24">
        <f t="shared" si="12"/>
        <v>720620</v>
      </c>
      <c r="P35" s="24">
        <f t="shared" si="12"/>
        <v>713969</v>
      </c>
      <c r="Q35" s="24">
        <f t="shared" si="12"/>
        <v>716006</v>
      </c>
      <c r="R35" s="24">
        <f t="shared" si="12"/>
        <v>716633</v>
      </c>
      <c r="S35" s="24">
        <v>716073</v>
      </c>
      <c r="T35" s="23">
        <f t="shared" si="4"/>
        <v>-560</v>
      </c>
      <c r="U35" s="26">
        <f t="shared" si="5"/>
        <v>-7.8143205797109538E-2</v>
      </c>
      <c r="V35" s="18"/>
      <c r="W35" s="23">
        <f t="shared" si="0"/>
        <v>-71364</v>
      </c>
      <c r="X35" s="24">
        <f t="shared" si="0"/>
        <v>-82595</v>
      </c>
      <c r="Y35" s="24">
        <f t="shared" si="0"/>
        <v>-77790</v>
      </c>
      <c r="Z35" s="24">
        <f t="shared" si="0"/>
        <v>-70633</v>
      </c>
      <c r="AA35" s="24">
        <f t="shared" si="0"/>
        <v>-64665</v>
      </c>
      <c r="AB35" s="24">
        <f t="shared" si="0"/>
        <v>-66064</v>
      </c>
      <c r="AC35" s="11">
        <f t="shared" si="6"/>
        <v>-70367</v>
      </c>
      <c r="AD35" s="19">
        <f t="shared" si="6"/>
        <v>-70202</v>
      </c>
      <c r="AE35" s="13">
        <f t="shared" si="7"/>
        <v>165</v>
      </c>
      <c r="AG35" s="28">
        <f t="shared" si="1"/>
        <v>89.242316209334959</v>
      </c>
      <c r="AH35" s="29">
        <f t="shared" si="1"/>
        <v>88.372485890579313</v>
      </c>
      <c r="AI35" s="29">
        <f t="shared" si="1"/>
        <v>89.205128916766114</v>
      </c>
      <c r="AJ35" s="29">
        <f t="shared" si="1"/>
        <v>90.106993440891685</v>
      </c>
      <c r="AK35" s="29">
        <f t="shared" si="1"/>
        <v>90.968651100689101</v>
      </c>
      <c r="AL35" s="29">
        <f t="shared" si="1"/>
        <v>90.781334378963848</v>
      </c>
      <c r="AM35" s="17">
        <f t="shared" si="8"/>
        <v>90.180887567276415</v>
      </c>
      <c r="AN35" s="17">
        <f t="shared" si="8"/>
        <v>90.196250940895695</v>
      </c>
      <c r="AO35" s="630">
        <f t="shared" si="9"/>
        <v>1.5363373619280196E-2</v>
      </c>
    </row>
    <row r="36" spans="1:41">
      <c r="A36" s="37" t="s">
        <v>44</v>
      </c>
      <c r="B36" s="11">
        <v>238195</v>
      </c>
      <c r="C36" s="12">
        <v>251189</v>
      </c>
      <c r="D36" s="12">
        <v>260222</v>
      </c>
      <c r="E36" s="12">
        <v>260144</v>
      </c>
      <c r="F36" s="12">
        <v>262138</v>
      </c>
      <c r="G36" s="13">
        <v>262799</v>
      </c>
      <c r="H36" s="1223">
        <v>258423</v>
      </c>
      <c r="I36" s="1219">
        <v>266910</v>
      </c>
      <c r="J36" s="11">
        <f t="shared" si="2"/>
        <v>8487</v>
      </c>
      <c r="K36" s="17">
        <f t="shared" si="3"/>
        <v>3.2841504045692527</v>
      </c>
      <c r="L36" s="16"/>
      <c r="M36" s="11">
        <v>269979</v>
      </c>
      <c r="N36" s="12">
        <v>287529</v>
      </c>
      <c r="O36" s="12">
        <v>292991</v>
      </c>
      <c r="P36" s="12">
        <v>289430</v>
      </c>
      <c r="Q36" s="12">
        <v>290959</v>
      </c>
      <c r="R36" s="12">
        <v>293409</v>
      </c>
      <c r="S36" s="12">
        <v>303601</v>
      </c>
      <c r="T36" s="11">
        <f t="shared" si="4"/>
        <v>10192</v>
      </c>
      <c r="U36" s="17">
        <f t="shared" si="5"/>
        <v>3.4736494108905993</v>
      </c>
      <c r="V36" s="18"/>
      <c r="W36" s="11">
        <f t="shared" ref="W36:AB67" si="13">B36-M36</f>
        <v>-31784</v>
      </c>
      <c r="X36" s="12">
        <f t="shared" si="13"/>
        <v>-36340</v>
      </c>
      <c r="Y36" s="12">
        <f t="shared" si="13"/>
        <v>-32769</v>
      </c>
      <c r="Z36" s="12">
        <f t="shared" si="13"/>
        <v>-29286</v>
      </c>
      <c r="AA36" s="12">
        <f t="shared" si="13"/>
        <v>-28821</v>
      </c>
      <c r="AB36" s="12">
        <f t="shared" si="13"/>
        <v>-30610</v>
      </c>
      <c r="AC36" s="11">
        <f t="shared" si="6"/>
        <v>-34986</v>
      </c>
      <c r="AD36" s="19">
        <f t="shared" si="6"/>
        <v>-36691</v>
      </c>
      <c r="AE36" s="13">
        <f t="shared" si="7"/>
        <v>-1705</v>
      </c>
      <c r="AG36" s="20">
        <f t="shared" ref="AG36:AL67" si="14">B36/M36*100</f>
        <v>88.227232488452799</v>
      </c>
      <c r="AH36" s="21">
        <f t="shared" si="14"/>
        <v>87.361274862709507</v>
      </c>
      <c r="AI36" s="21">
        <f t="shared" si="14"/>
        <v>88.815697410500661</v>
      </c>
      <c r="AJ36" s="21">
        <f t="shared" si="14"/>
        <v>89.881491206854861</v>
      </c>
      <c r="AK36" s="21">
        <f t="shared" si="14"/>
        <v>90.094480665660797</v>
      </c>
      <c r="AL36" s="21">
        <f t="shared" si="14"/>
        <v>89.56746384739391</v>
      </c>
      <c r="AM36" s="17">
        <f t="shared" si="8"/>
        <v>88.076030387615916</v>
      </c>
      <c r="AN36" s="17">
        <f t="shared" si="8"/>
        <v>87.91473018863573</v>
      </c>
      <c r="AO36" s="630">
        <f t="shared" si="9"/>
        <v>-0.16130019898018588</v>
      </c>
    </row>
    <row r="37" spans="1:41">
      <c r="A37" s="37" t="s">
        <v>45</v>
      </c>
      <c r="B37" s="11">
        <v>210124</v>
      </c>
      <c r="C37" s="12">
        <v>225502</v>
      </c>
      <c r="D37" s="12">
        <v>230870</v>
      </c>
      <c r="E37" s="12">
        <v>231285</v>
      </c>
      <c r="F37" s="12">
        <v>235670</v>
      </c>
      <c r="G37" s="13">
        <v>236758</v>
      </c>
      <c r="H37" s="1223">
        <v>235103</v>
      </c>
      <c r="I37" s="1219">
        <v>229934</v>
      </c>
      <c r="J37" s="11">
        <f t="shared" si="2"/>
        <v>-5169</v>
      </c>
      <c r="K37" s="17">
        <f t="shared" si="3"/>
        <v>-2.198610821639877</v>
      </c>
      <c r="L37" s="16"/>
      <c r="M37" s="11">
        <v>238776</v>
      </c>
      <c r="N37" s="12">
        <v>260229</v>
      </c>
      <c r="O37" s="12">
        <v>265910</v>
      </c>
      <c r="P37" s="12">
        <v>264443</v>
      </c>
      <c r="Q37" s="12">
        <v>266937</v>
      </c>
      <c r="R37" s="12">
        <v>267435</v>
      </c>
      <c r="S37" s="12">
        <v>260878</v>
      </c>
      <c r="T37" s="11">
        <f t="shared" si="4"/>
        <v>-6557</v>
      </c>
      <c r="U37" s="17">
        <f t="shared" si="5"/>
        <v>-2.4518107203619568</v>
      </c>
      <c r="V37" s="18"/>
      <c r="W37" s="11">
        <f t="shared" si="13"/>
        <v>-28652</v>
      </c>
      <c r="X37" s="12">
        <f t="shared" si="13"/>
        <v>-34727</v>
      </c>
      <c r="Y37" s="12">
        <f t="shared" si="13"/>
        <v>-35040</v>
      </c>
      <c r="Z37" s="12">
        <f t="shared" si="13"/>
        <v>-33158</v>
      </c>
      <c r="AA37" s="12">
        <f t="shared" si="13"/>
        <v>-31267</v>
      </c>
      <c r="AB37" s="12">
        <f t="shared" si="13"/>
        <v>-30677</v>
      </c>
      <c r="AC37" s="11">
        <f t="shared" si="6"/>
        <v>-32332</v>
      </c>
      <c r="AD37" s="19">
        <f t="shared" si="6"/>
        <v>-30944</v>
      </c>
      <c r="AE37" s="13">
        <f t="shared" si="7"/>
        <v>1388</v>
      </c>
      <c r="AG37" s="20">
        <f t="shared" si="14"/>
        <v>88.000469058866898</v>
      </c>
      <c r="AH37" s="21">
        <f t="shared" si="14"/>
        <v>86.655215214292028</v>
      </c>
      <c r="AI37" s="21">
        <f t="shared" si="14"/>
        <v>86.822609153472982</v>
      </c>
      <c r="AJ37" s="21">
        <f t="shared" si="14"/>
        <v>87.461192014914374</v>
      </c>
      <c r="AK37" s="21">
        <f t="shared" si="14"/>
        <v>88.286749307889124</v>
      </c>
      <c r="AL37" s="21">
        <f t="shared" si="14"/>
        <v>88.529175313627604</v>
      </c>
      <c r="AM37" s="17">
        <f t="shared" si="8"/>
        <v>87.910333352029468</v>
      </c>
      <c r="AN37" s="17">
        <f t="shared" si="8"/>
        <v>88.138516854621699</v>
      </c>
      <c r="AO37" s="630">
        <f t="shared" si="9"/>
        <v>0.22818350259223052</v>
      </c>
    </row>
    <row r="38" spans="1:41">
      <c r="A38" s="37" t="s">
        <v>46</v>
      </c>
      <c r="B38" s="11">
        <v>90137</v>
      </c>
      <c r="C38" s="12">
        <v>93775</v>
      </c>
      <c r="D38" s="12">
        <v>92474</v>
      </c>
      <c r="E38" s="12">
        <v>92133</v>
      </c>
      <c r="F38" s="12">
        <v>94513</v>
      </c>
      <c r="G38" s="13">
        <v>91489</v>
      </c>
      <c r="H38" s="1223">
        <v>92661</v>
      </c>
      <c r="I38" s="1219">
        <v>89327</v>
      </c>
      <c r="J38" s="11">
        <f t="shared" si="2"/>
        <v>-3334</v>
      </c>
      <c r="K38" s="17">
        <f t="shared" si="3"/>
        <v>-3.5980617519776388</v>
      </c>
      <c r="L38" s="16"/>
      <c r="M38" s="11">
        <v>93218</v>
      </c>
      <c r="N38" s="12">
        <v>97623</v>
      </c>
      <c r="O38" s="12">
        <v>95932</v>
      </c>
      <c r="P38" s="12">
        <v>94610</v>
      </c>
      <c r="Q38" s="12">
        <v>93901</v>
      </c>
      <c r="R38" s="12">
        <v>91030</v>
      </c>
      <c r="S38" s="12">
        <v>87722</v>
      </c>
      <c r="T38" s="11">
        <f t="shared" si="4"/>
        <v>-3308</v>
      </c>
      <c r="U38" s="17">
        <f t="shared" si="5"/>
        <v>-3.6339668241239154</v>
      </c>
      <c r="V38" s="18"/>
      <c r="W38" s="11">
        <f t="shared" si="13"/>
        <v>-3081</v>
      </c>
      <c r="X38" s="12">
        <f t="shared" si="13"/>
        <v>-3848</v>
      </c>
      <c r="Y38" s="12">
        <f t="shared" si="13"/>
        <v>-3458</v>
      </c>
      <c r="Z38" s="12">
        <f t="shared" si="13"/>
        <v>-2477</v>
      </c>
      <c r="AA38" s="12">
        <f t="shared" si="13"/>
        <v>612</v>
      </c>
      <c r="AB38" s="12">
        <f t="shared" si="13"/>
        <v>459</v>
      </c>
      <c r="AC38" s="11">
        <f t="shared" si="6"/>
        <v>1631</v>
      </c>
      <c r="AD38" s="19">
        <f t="shared" si="6"/>
        <v>1605</v>
      </c>
      <c r="AE38" s="13">
        <f t="shared" si="7"/>
        <v>-26</v>
      </c>
      <c r="AG38" s="20">
        <f t="shared" si="14"/>
        <v>96.694844343367166</v>
      </c>
      <c r="AH38" s="21">
        <f t="shared" si="14"/>
        <v>96.058305932003734</v>
      </c>
      <c r="AI38" s="21">
        <f t="shared" si="14"/>
        <v>96.395363382395857</v>
      </c>
      <c r="AJ38" s="21">
        <f t="shared" si="14"/>
        <v>97.381883521826438</v>
      </c>
      <c r="AK38" s="21">
        <f t="shared" si="14"/>
        <v>100.6517502476012</v>
      </c>
      <c r="AL38" s="21">
        <f t="shared" si="14"/>
        <v>100.50422937493133</v>
      </c>
      <c r="AM38" s="17">
        <f t="shared" si="8"/>
        <v>101.79171701636822</v>
      </c>
      <c r="AN38" s="17">
        <f t="shared" si="8"/>
        <v>101.82964364697567</v>
      </c>
      <c r="AO38" s="630">
        <f t="shared" si="9"/>
        <v>3.7926630607444167E-2</v>
      </c>
    </row>
    <row r="39" spans="1:41">
      <c r="A39" s="37" t="s">
        <v>47</v>
      </c>
      <c r="B39" s="11">
        <v>26368</v>
      </c>
      <c r="C39" s="12">
        <v>28014</v>
      </c>
      <c r="D39" s="12">
        <v>29723</v>
      </c>
      <c r="E39" s="12">
        <v>30588</v>
      </c>
      <c r="F39" s="12">
        <v>30434</v>
      </c>
      <c r="G39" s="13">
        <v>30755</v>
      </c>
      <c r="H39" s="1223">
        <v>31231</v>
      </c>
      <c r="I39" s="1219">
        <v>30637</v>
      </c>
      <c r="J39" s="11">
        <f t="shared" si="2"/>
        <v>-594</v>
      </c>
      <c r="K39" s="17">
        <f t="shared" si="3"/>
        <v>-1.9019563894848066</v>
      </c>
      <c r="L39" s="16"/>
      <c r="M39" s="11">
        <v>30603</v>
      </c>
      <c r="N39" s="12">
        <v>31377</v>
      </c>
      <c r="O39" s="12">
        <v>32034</v>
      </c>
      <c r="P39" s="12">
        <v>31943</v>
      </c>
      <c r="Q39" s="12">
        <v>31026</v>
      </c>
      <c r="R39" s="12">
        <v>31020</v>
      </c>
      <c r="S39" s="12">
        <v>30268</v>
      </c>
      <c r="T39" s="11">
        <f t="shared" si="4"/>
        <v>-752</v>
      </c>
      <c r="U39" s="17">
        <f t="shared" si="5"/>
        <v>-2.4242424242424243</v>
      </c>
      <c r="V39" s="18"/>
      <c r="W39" s="11">
        <f t="shared" si="13"/>
        <v>-4235</v>
      </c>
      <c r="X39" s="12">
        <f t="shared" si="13"/>
        <v>-3363</v>
      </c>
      <c r="Y39" s="12">
        <f t="shared" si="13"/>
        <v>-2311</v>
      </c>
      <c r="Z39" s="12">
        <f t="shared" si="13"/>
        <v>-1355</v>
      </c>
      <c r="AA39" s="12">
        <f t="shared" si="13"/>
        <v>-592</v>
      </c>
      <c r="AB39" s="12">
        <f t="shared" si="13"/>
        <v>-265</v>
      </c>
      <c r="AC39" s="11">
        <f t="shared" si="6"/>
        <v>211</v>
      </c>
      <c r="AD39" s="19">
        <f t="shared" si="6"/>
        <v>369</v>
      </c>
      <c r="AE39" s="13">
        <f t="shared" si="7"/>
        <v>158</v>
      </c>
      <c r="AG39" s="20">
        <f t="shared" si="14"/>
        <v>86.161487435872303</v>
      </c>
      <c r="AH39" s="21">
        <f t="shared" si="14"/>
        <v>89.281958122191412</v>
      </c>
      <c r="AI39" s="21">
        <f t="shared" si="14"/>
        <v>92.785790098020854</v>
      </c>
      <c r="AJ39" s="21">
        <f t="shared" si="14"/>
        <v>95.758069060514046</v>
      </c>
      <c r="AK39" s="21">
        <f t="shared" si="14"/>
        <v>98.091922903371369</v>
      </c>
      <c r="AL39" s="21">
        <f t="shared" si="14"/>
        <v>99.145712443584785</v>
      </c>
      <c r="AM39" s="17">
        <f t="shared" si="8"/>
        <v>100.68020631850419</v>
      </c>
      <c r="AN39" s="17">
        <f t="shared" si="8"/>
        <v>101.21910929033963</v>
      </c>
      <c r="AO39" s="630">
        <f t="shared" si="9"/>
        <v>0.53890297183544078</v>
      </c>
    </row>
    <row r="40" spans="1:41">
      <c r="A40" s="39" t="s">
        <v>48</v>
      </c>
      <c r="B40" s="30">
        <v>27189</v>
      </c>
      <c r="C40" s="31">
        <v>29266</v>
      </c>
      <c r="D40" s="31">
        <v>29541</v>
      </c>
      <c r="E40" s="31">
        <v>29186</v>
      </c>
      <c r="F40" s="31">
        <v>28586</v>
      </c>
      <c r="G40" s="32">
        <v>28768</v>
      </c>
      <c r="H40" s="1224">
        <v>28848</v>
      </c>
      <c r="I40" s="1221">
        <v>29063</v>
      </c>
      <c r="J40" s="30">
        <f t="shared" si="2"/>
        <v>215</v>
      </c>
      <c r="K40" s="33">
        <f t="shared" si="3"/>
        <v>0.74528563505268997</v>
      </c>
      <c r="L40" s="16"/>
      <c r="M40" s="30">
        <v>30801</v>
      </c>
      <c r="N40" s="31">
        <v>33583</v>
      </c>
      <c r="O40" s="31">
        <v>33753</v>
      </c>
      <c r="P40" s="31">
        <v>33543</v>
      </c>
      <c r="Q40" s="31">
        <v>33183</v>
      </c>
      <c r="R40" s="31">
        <v>33739</v>
      </c>
      <c r="S40" s="31">
        <v>33604</v>
      </c>
      <c r="T40" s="30">
        <f t="shared" si="4"/>
        <v>-135</v>
      </c>
      <c r="U40" s="33">
        <f t="shared" si="5"/>
        <v>-0.40013041287530748</v>
      </c>
      <c r="V40" s="18"/>
      <c r="W40" s="30">
        <f t="shared" si="13"/>
        <v>-3612</v>
      </c>
      <c r="X40" s="31">
        <f t="shared" si="13"/>
        <v>-4317</v>
      </c>
      <c r="Y40" s="31">
        <f t="shared" si="13"/>
        <v>-4212</v>
      </c>
      <c r="Z40" s="31">
        <f t="shared" si="13"/>
        <v>-4357</v>
      </c>
      <c r="AA40" s="31">
        <f t="shared" si="13"/>
        <v>-4597</v>
      </c>
      <c r="AB40" s="31">
        <f t="shared" si="13"/>
        <v>-4971</v>
      </c>
      <c r="AC40" s="11">
        <f t="shared" si="6"/>
        <v>-4891</v>
      </c>
      <c r="AD40" s="19">
        <f t="shared" si="6"/>
        <v>-4541</v>
      </c>
      <c r="AE40" s="13">
        <f t="shared" si="7"/>
        <v>350</v>
      </c>
      <c r="AG40" s="35">
        <f t="shared" si="14"/>
        <v>88.273108015973506</v>
      </c>
      <c r="AH40" s="36">
        <f t="shared" si="14"/>
        <v>87.145281839025699</v>
      </c>
      <c r="AI40" s="36">
        <f t="shared" si="14"/>
        <v>87.521109234734695</v>
      </c>
      <c r="AJ40" s="36">
        <f t="shared" si="14"/>
        <v>87.010702680141904</v>
      </c>
      <c r="AK40" s="36">
        <f t="shared" si="14"/>
        <v>86.14652080884791</v>
      </c>
      <c r="AL40" s="36">
        <f t="shared" si="14"/>
        <v>85.266309019235891</v>
      </c>
      <c r="AM40" s="17">
        <f t="shared" si="8"/>
        <v>85.503423337976827</v>
      </c>
      <c r="AN40" s="17">
        <f t="shared" si="8"/>
        <v>86.486727770503506</v>
      </c>
      <c r="AO40" s="630">
        <f t="shared" si="9"/>
        <v>0.98330443252667976</v>
      </c>
    </row>
    <row r="41" spans="1:41">
      <c r="A41" s="41" t="s">
        <v>20</v>
      </c>
      <c r="B41" s="11">
        <f>SUM(B42:B47)</f>
        <v>278548</v>
      </c>
      <c r="C41" s="12">
        <f t="shared" ref="C41:R41" si="15">SUM(C42:C47)</f>
        <v>286944</v>
      </c>
      <c r="D41" s="12">
        <f t="shared" si="15"/>
        <v>290199</v>
      </c>
      <c r="E41" s="12">
        <f t="shared" si="15"/>
        <v>288126</v>
      </c>
      <c r="F41" s="12">
        <f t="shared" si="15"/>
        <v>283795</v>
      </c>
      <c r="G41" s="13">
        <f t="shared" si="15"/>
        <v>274684</v>
      </c>
      <c r="H41" s="1203">
        <f t="shared" si="15"/>
        <v>276543</v>
      </c>
      <c r="I41" s="1208">
        <f t="shared" si="15"/>
        <v>271763</v>
      </c>
      <c r="J41" s="11">
        <f t="shared" si="2"/>
        <v>-4780</v>
      </c>
      <c r="K41" s="17">
        <f t="shared" si="3"/>
        <v>-1.728483454652622</v>
      </c>
      <c r="L41" s="16"/>
      <c r="M41" s="11">
        <f t="shared" si="15"/>
        <v>292349</v>
      </c>
      <c r="N41" s="12">
        <f t="shared" si="15"/>
        <v>298002</v>
      </c>
      <c r="O41" s="12">
        <f t="shared" si="15"/>
        <v>298342</v>
      </c>
      <c r="P41" s="12">
        <f t="shared" si="15"/>
        <v>291573</v>
      </c>
      <c r="Q41" s="12">
        <f t="shared" si="15"/>
        <v>284769</v>
      </c>
      <c r="R41" s="12">
        <f t="shared" si="15"/>
        <v>272447</v>
      </c>
      <c r="S41" s="12">
        <v>264135</v>
      </c>
      <c r="T41" s="11">
        <f t="shared" si="4"/>
        <v>-8312</v>
      </c>
      <c r="U41" s="17">
        <f t="shared" si="5"/>
        <v>-3.0508686093074981</v>
      </c>
      <c r="V41" s="18"/>
      <c r="W41" s="11">
        <f t="shared" si="13"/>
        <v>-13801</v>
      </c>
      <c r="X41" s="12">
        <f t="shared" si="13"/>
        <v>-11058</v>
      </c>
      <c r="Y41" s="12">
        <f t="shared" si="13"/>
        <v>-8143</v>
      </c>
      <c r="Z41" s="12">
        <f t="shared" si="13"/>
        <v>-3447</v>
      </c>
      <c r="AA41" s="12">
        <f t="shared" si="13"/>
        <v>-974</v>
      </c>
      <c r="AB41" s="12">
        <f t="shared" si="13"/>
        <v>2237</v>
      </c>
      <c r="AC41" s="23">
        <f t="shared" si="6"/>
        <v>4096</v>
      </c>
      <c r="AD41" s="27">
        <f t="shared" si="6"/>
        <v>7628</v>
      </c>
      <c r="AE41" s="25">
        <f t="shared" si="7"/>
        <v>3532</v>
      </c>
      <c r="AG41" s="20">
        <f t="shared" si="14"/>
        <v>95.279272376508899</v>
      </c>
      <c r="AH41" s="21">
        <f t="shared" si="14"/>
        <v>96.289286649082896</v>
      </c>
      <c r="AI41" s="21">
        <f t="shared" si="14"/>
        <v>97.270582083648975</v>
      </c>
      <c r="AJ41" s="21">
        <f t="shared" si="14"/>
        <v>98.817791770842973</v>
      </c>
      <c r="AK41" s="21">
        <f t="shared" si="14"/>
        <v>99.657968388413067</v>
      </c>
      <c r="AL41" s="21">
        <f t="shared" si="14"/>
        <v>100.82107712692745</v>
      </c>
      <c r="AM41" s="26">
        <f t="shared" si="8"/>
        <v>101.503411672729</v>
      </c>
      <c r="AN41" s="26">
        <f t="shared" si="8"/>
        <v>102.88791716357166</v>
      </c>
      <c r="AO41" s="633">
        <f t="shared" si="9"/>
        <v>1.3845054908426562</v>
      </c>
    </row>
    <row r="42" spans="1:41">
      <c r="A42" s="42" t="s">
        <v>49</v>
      </c>
      <c r="B42" s="11">
        <v>46767</v>
      </c>
      <c r="C42" s="12">
        <v>46789</v>
      </c>
      <c r="D42" s="12">
        <v>46269</v>
      </c>
      <c r="E42" s="12">
        <v>44869</v>
      </c>
      <c r="F42" s="12">
        <v>43042</v>
      </c>
      <c r="G42" s="13">
        <v>38872</v>
      </c>
      <c r="H42" s="1218">
        <v>38831</v>
      </c>
      <c r="I42" s="1219">
        <v>37072</v>
      </c>
      <c r="J42" s="11">
        <f t="shared" si="2"/>
        <v>-1759</v>
      </c>
      <c r="K42" s="17">
        <f t="shared" si="3"/>
        <v>-4.529885915891942</v>
      </c>
      <c r="L42" s="16"/>
      <c r="M42" s="11">
        <v>46220</v>
      </c>
      <c r="N42" s="12">
        <v>46339</v>
      </c>
      <c r="O42" s="12">
        <v>45704</v>
      </c>
      <c r="P42" s="12">
        <v>43951</v>
      </c>
      <c r="Q42" s="12">
        <v>42802</v>
      </c>
      <c r="R42" s="12">
        <v>40866</v>
      </c>
      <c r="S42" s="12">
        <v>38673</v>
      </c>
      <c r="T42" s="11">
        <f t="shared" si="4"/>
        <v>-2193</v>
      </c>
      <c r="U42" s="17">
        <f t="shared" si="5"/>
        <v>-5.3663191895463225</v>
      </c>
      <c r="V42" s="18"/>
      <c r="W42" s="11">
        <f t="shared" si="13"/>
        <v>547</v>
      </c>
      <c r="X42" s="12">
        <f t="shared" si="13"/>
        <v>450</v>
      </c>
      <c r="Y42" s="12">
        <f t="shared" si="13"/>
        <v>565</v>
      </c>
      <c r="Z42" s="12">
        <f t="shared" si="13"/>
        <v>918</v>
      </c>
      <c r="AA42" s="12">
        <f t="shared" si="13"/>
        <v>240</v>
      </c>
      <c r="AB42" s="12">
        <f t="shared" si="13"/>
        <v>-1994</v>
      </c>
      <c r="AC42" s="11">
        <f t="shared" si="6"/>
        <v>-2035</v>
      </c>
      <c r="AD42" s="19">
        <f t="shared" si="6"/>
        <v>-1601</v>
      </c>
      <c r="AE42" s="13">
        <f t="shared" si="7"/>
        <v>434</v>
      </c>
      <c r="AG42" s="20">
        <f t="shared" si="14"/>
        <v>101.18347035915187</v>
      </c>
      <c r="AH42" s="21">
        <f t="shared" si="14"/>
        <v>100.97110425343662</v>
      </c>
      <c r="AI42" s="21">
        <f t="shared" si="14"/>
        <v>101.23621564852093</v>
      </c>
      <c r="AJ42" s="21">
        <f t="shared" si="14"/>
        <v>102.08868967714044</v>
      </c>
      <c r="AK42" s="21">
        <f t="shared" si="14"/>
        <v>100.56072146161395</v>
      </c>
      <c r="AL42" s="21">
        <f t="shared" si="14"/>
        <v>95.120638183330882</v>
      </c>
      <c r="AM42" s="17">
        <f t="shared" si="8"/>
        <v>95.020310282386333</v>
      </c>
      <c r="AN42" s="17">
        <f t="shared" si="8"/>
        <v>95.860160835725182</v>
      </c>
      <c r="AO42" s="630">
        <f t="shared" si="9"/>
        <v>0.83985055333884873</v>
      </c>
    </row>
    <row r="43" spans="1:41">
      <c r="A43" s="37" t="s">
        <v>50</v>
      </c>
      <c r="B43" s="11">
        <v>76404</v>
      </c>
      <c r="C43" s="12">
        <v>79517</v>
      </c>
      <c r="D43" s="12">
        <v>80203</v>
      </c>
      <c r="E43" s="12">
        <v>80486</v>
      </c>
      <c r="F43" s="12">
        <v>78098</v>
      </c>
      <c r="G43" s="13">
        <v>76592</v>
      </c>
      <c r="H43" s="1218">
        <v>77685</v>
      </c>
      <c r="I43" s="1219">
        <v>77748</v>
      </c>
      <c r="J43" s="11">
        <f t="shared" si="2"/>
        <v>63</v>
      </c>
      <c r="K43" s="17">
        <f t="shared" si="3"/>
        <v>8.1096736821780271E-2</v>
      </c>
      <c r="L43" s="16"/>
      <c r="M43" s="11">
        <v>84357</v>
      </c>
      <c r="N43" s="12">
        <v>86560</v>
      </c>
      <c r="O43" s="12">
        <v>86106</v>
      </c>
      <c r="P43" s="12">
        <v>84361</v>
      </c>
      <c r="Q43" s="12">
        <v>81009</v>
      </c>
      <c r="R43" s="12">
        <v>77178</v>
      </c>
      <c r="S43" s="12">
        <v>75294</v>
      </c>
      <c r="T43" s="11">
        <f t="shared" si="4"/>
        <v>-1884</v>
      </c>
      <c r="U43" s="17">
        <f t="shared" si="5"/>
        <v>-2.441110160926689</v>
      </c>
      <c r="V43" s="18"/>
      <c r="W43" s="11">
        <f t="shared" si="13"/>
        <v>-7953</v>
      </c>
      <c r="X43" s="12">
        <f t="shared" si="13"/>
        <v>-7043</v>
      </c>
      <c r="Y43" s="12">
        <f t="shared" si="13"/>
        <v>-5903</v>
      </c>
      <c r="Z43" s="12">
        <f t="shared" si="13"/>
        <v>-3875</v>
      </c>
      <c r="AA43" s="12">
        <f t="shared" si="13"/>
        <v>-2911</v>
      </c>
      <c r="AB43" s="12">
        <f t="shared" si="13"/>
        <v>-586</v>
      </c>
      <c r="AC43" s="11">
        <f t="shared" si="6"/>
        <v>507</v>
      </c>
      <c r="AD43" s="19">
        <f t="shared" si="6"/>
        <v>2454</v>
      </c>
      <c r="AE43" s="13">
        <f t="shared" si="7"/>
        <v>1947</v>
      </c>
      <c r="AG43" s="20">
        <f t="shared" si="14"/>
        <v>90.572210960560469</v>
      </c>
      <c r="AH43" s="21">
        <f t="shared" si="14"/>
        <v>91.863447319778189</v>
      </c>
      <c r="AI43" s="21">
        <f t="shared" si="14"/>
        <v>93.144496318491164</v>
      </c>
      <c r="AJ43" s="21">
        <f t="shared" si="14"/>
        <v>95.406645250767525</v>
      </c>
      <c r="AK43" s="21">
        <f t="shared" si="14"/>
        <v>96.406572109271806</v>
      </c>
      <c r="AL43" s="21">
        <f t="shared" si="14"/>
        <v>99.240716266293504</v>
      </c>
      <c r="AM43" s="17">
        <f t="shared" si="8"/>
        <v>100.65692295731945</v>
      </c>
      <c r="AN43" s="17">
        <f t="shared" si="8"/>
        <v>103.25922384253725</v>
      </c>
      <c r="AO43" s="630">
        <f t="shared" si="9"/>
        <v>2.6023008852178009</v>
      </c>
    </row>
    <row r="44" spans="1:41">
      <c r="A44" s="37" t="s">
        <v>51</v>
      </c>
      <c r="B44" s="11">
        <v>42783</v>
      </c>
      <c r="C44" s="12">
        <v>45545</v>
      </c>
      <c r="D44" s="12">
        <v>47930</v>
      </c>
      <c r="E44" s="12">
        <v>49218</v>
      </c>
      <c r="F44" s="12">
        <v>48973</v>
      </c>
      <c r="G44" s="13">
        <v>48868</v>
      </c>
      <c r="H44" s="1218">
        <v>48905</v>
      </c>
      <c r="I44" s="1219">
        <v>48867</v>
      </c>
      <c r="J44" s="11">
        <f t="shared" si="2"/>
        <v>-38</v>
      </c>
      <c r="K44" s="17">
        <f t="shared" si="3"/>
        <v>-7.7701666496268279E-2</v>
      </c>
      <c r="L44" s="16"/>
      <c r="M44" s="11">
        <v>45977</v>
      </c>
      <c r="N44" s="12">
        <v>48214</v>
      </c>
      <c r="O44" s="12">
        <v>49432</v>
      </c>
      <c r="P44" s="12">
        <v>49747</v>
      </c>
      <c r="Q44" s="12">
        <v>49680</v>
      </c>
      <c r="R44" s="12">
        <v>48580</v>
      </c>
      <c r="S44" s="12">
        <v>47562</v>
      </c>
      <c r="T44" s="11">
        <f t="shared" si="4"/>
        <v>-1018</v>
      </c>
      <c r="U44" s="17">
        <f t="shared" si="5"/>
        <v>-2.0955125566076576</v>
      </c>
      <c r="V44" s="18"/>
      <c r="W44" s="11">
        <f t="shared" si="13"/>
        <v>-3194</v>
      </c>
      <c r="X44" s="12">
        <f t="shared" si="13"/>
        <v>-2669</v>
      </c>
      <c r="Y44" s="12">
        <f t="shared" si="13"/>
        <v>-1502</v>
      </c>
      <c r="Z44" s="12">
        <f t="shared" si="13"/>
        <v>-529</v>
      </c>
      <c r="AA44" s="12">
        <f t="shared" si="13"/>
        <v>-707</v>
      </c>
      <c r="AB44" s="12">
        <f t="shared" si="13"/>
        <v>288</v>
      </c>
      <c r="AC44" s="11">
        <f t="shared" si="6"/>
        <v>325</v>
      </c>
      <c r="AD44" s="19">
        <f t="shared" si="6"/>
        <v>1305</v>
      </c>
      <c r="AE44" s="13">
        <f t="shared" si="7"/>
        <v>980</v>
      </c>
      <c r="AG44" s="20">
        <f t="shared" si="14"/>
        <v>93.053048263262056</v>
      </c>
      <c r="AH44" s="21">
        <f t="shared" si="14"/>
        <v>94.464263491931803</v>
      </c>
      <c r="AI44" s="21">
        <f t="shared" si="14"/>
        <v>96.961482440524364</v>
      </c>
      <c r="AJ44" s="21">
        <f t="shared" si="14"/>
        <v>98.936619293625753</v>
      </c>
      <c r="AK44" s="21">
        <f t="shared" si="14"/>
        <v>98.576892109500804</v>
      </c>
      <c r="AL44" s="21">
        <f t="shared" si="14"/>
        <v>100.59283655825442</v>
      </c>
      <c r="AM44" s="17">
        <f t="shared" si="8"/>
        <v>100.66899958830795</v>
      </c>
      <c r="AN44" s="17">
        <f t="shared" si="8"/>
        <v>102.74378705689415</v>
      </c>
      <c r="AO44" s="630">
        <f t="shared" si="9"/>
        <v>2.0747874685861944</v>
      </c>
    </row>
    <row r="45" spans="1:41">
      <c r="A45" s="37" t="s">
        <v>52</v>
      </c>
      <c r="B45" s="11">
        <v>50002</v>
      </c>
      <c r="C45" s="12">
        <v>49676</v>
      </c>
      <c r="D45" s="12">
        <v>49448</v>
      </c>
      <c r="E45" s="12">
        <v>48703</v>
      </c>
      <c r="F45" s="12">
        <v>48874</v>
      </c>
      <c r="G45" s="13">
        <v>46645</v>
      </c>
      <c r="H45" s="1218">
        <v>47185</v>
      </c>
      <c r="I45" s="1219">
        <v>46485</v>
      </c>
      <c r="J45" s="11">
        <f t="shared" si="2"/>
        <v>-700</v>
      </c>
      <c r="K45" s="17">
        <f t="shared" si="3"/>
        <v>-1.4835223058175269</v>
      </c>
      <c r="L45" s="16"/>
      <c r="M45" s="11">
        <v>51784</v>
      </c>
      <c r="N45" s="12">
        <v>51706</v>
      </c>
      <c r="O45" s="12">
        <v>51104</v>
      </c>
      <c r="P45" s="12">
        <v>49396</v>
      </c>
      <c r="Q45" s="12">
        <v>47993</v>
      </c>
      <c r="R45" s="12">
        <v>44313</v>
      </c>
      <c r="S45" s="12">
        <v>42700</v>
      </c>
      <c r="T45" s="11">
        <f t="shared" si="4"/>
        <v>-1613</v>
      </c>
      <c r="U45" s="17">
        <f t="shared" si="5"/>
        <v>-3.6400153453839734</v>
      </c>
      <c r="V45" s="18"/>
      <c r="W45" s="11">
        <f t="shared" si="13"/>
        <v>-1782</v>
      </c>
      <c r="X45" s="12">
        <f t="shared" si="13"/>
        <v>-2030</v>
      </c>
      <c r="Y45" s="12">
        <f t="shared" si="13"/>
        <v>-1656</v>
      </c>
      <c r="Z45" s="12">
        <f t="shared" si="13"/>
        <v>-693</v>
      </c>
      <c r="AA45" s="12">
        <f t="shared" si="13"/>
        <v>881</v>
      </c>
      <c r="AB45" s="12">
        <f t="shared" si="13"/>
        <v>2332</v>
      </c>
      <c r="AC45" s="11">
        <f t="shared" si="6"/>
        <v>2872</v>
      </c>
      <c r="AD45" s="19">
        <f t="shared" si="6"/>
        <v>3785</v>
      </c>
      <c r="AE45" s="13">
        <f t="shared" si="7"/>
        <v>913</v>
      </c>
      <c r="AG45" s="20">
        <f t="shared" si="14"/>
        <v>96.558782635563105</v>
      </c>
      <c r="AH45" s="21">
        <f t="shared" si="14"/>
        <v>96.073956600781344</v>
      </c>
      <c r="AI45" s="21">
        <f t="shared" si="14"/>
        <v>96.759549154664995</v>
      </c>
      <c r="AJ45" s="21">
        <f t="shared" si="14"/>
        <v>98.597052392906306</v>
      </c>
      <c r="AK45" s="21">
        <f t="shared" si="14"/>
        <v>101.8356843706374</v>
      </c>
      <c r="AL45" s="21">
        <f t="shared" si="14"/>
        <v>105.26256403312797</v>
      </c>
      <c r="AM45" s="17">
        <f t="shared" si="8"/>
        <v>106.48116805452123</v>
      </c>
      <c r="AN45" s="17">
        <f t="shared" si="8"/>
        <v>108.86416861826697</v>
      </c>
      <c r="AO45" s="630">
        <f t="shared" si="9"/>
        <v>2.383000563745739</v>
      </c>
    </row>
    <row r="46" spans="1:41">
      <c r="A46" s="37" t="s">
        <v>53</v>
      </c>
      <c r="B46" s="11">
        <v>39798</v>
      </c>
      <c r="C46" s="12">
        <v>42812</v>
      </c>
      <c r="D46" s="12">
        <v>43734</v>
      </c>
      <c r="E46" s="12">
        <v>43281</v>
      </c>
      <c r="F46" s="12">
        <v>44378</v>
      </c>
      <c r="G46" s="13">
        <v>44591</v>
      </c>
      <c r="H46" s="1218">
        <v>44917</v>
      </c>
      <c r="I46" s="1219">
        <v>44407</v>
      </c>
      <c r="J46" s="11">
        <f t="shared" si="2"/>
        <v>-510</v>
      </c>
      <c r="K46" s="17">
        <f t="shared" si="3"/>
        <v>-1.1354275664002493</v>
      </c>
      <c r="L46" s="16"/>
      <c r="M46" s="11">
        <v>38266</v>
      </c>
      <c r="N46" s="12">
        <v>39743</v>
      </c>
      <c r="O46" s="12">
        <v>40667</v>
      </c>
      <c r="P46" s="12">
        <v>39814</v>
      </c>
      <c r="Q46" s="12">
        <v>40181</v>
      </c>
      <c r="R46" s="12">
        <v>40310</v>
      </c>
      <c r="S46" s="12">
        <v>40645</v>
      </c>
      <c r="T46" s="11">
        <f t="shared" si="4"/>
        <v>335</v>
      </c>
      <c r="U46" s="17">
        <f t="shared" si="5"/>
        <v>0.83105929049863558</v>
      </c>
      <c r="V46" s="18"/>
      <c r="W46" s="11">
        <f t="shared" si="13"/>
        <v>1532</v>
      </c>
      <c r="X46" s="12">
        <f t="shared" si="13"/>
        <v>3069</v>
      </c>
      <c r="Y46" s="12">
        <f t="shared" si="13"/>
        <v>3067</v>
      </c>
      <c r="Z46" s="12">
        <f t="shared" si="13"/>
        <v>3467</v>
      </c>
      <c r="AA46" s="12">
        <f t="shared" si="13"/>
        <v>4197</v>
      </c>
      <c r="AB46" s="12">
        <f t="shared" si="13"/>
        <v>4281</v>
      </c>
      <c r="AC46" s="11">
        <f t="shared" si="6"/>
        <v>4607</v>
      </c>
      <c r="AD46" s="19">
        <f t="shared" si="6"/>
        <v>3762</v>
      </c>
      <c r="AE46" s="13">
        <f t="shared" si="7"/>
        <v>-845</v>
      </c>
      <c r="AG46" s="20">
        <f t="shared" si="14"/>
        <v>104.00355406888622</v>
      </c>
      <c r="AH46" s="21">
        <f t="shared" si="14"/>
        <v>107.72211458621643</v>
      </c>
      <c r="AI46" s="21">
        <f t="shared" si="14"/>
        <v>107.54174146113556</v>
      </c>
      <c r="AJ46" s="21">
        <f t="shared" si="14"/>
        <v>108.70799216356055</v>
      </c>
      <c r="AK46" s="21">
        <f t="shared" si="14"/>
        <v>110.44523531022125</v>
      </c>
      <c r="AL46" s="21">
        <f t="shared" si="14"/>
        <v>110.62019350037211</v>
      </c>
      <c r="AM46" s="17">
        <f t="shared" si="8"/>
        <v>111.42892582485734</v>
      </c>
      <c r="AN46" s="17">
        <f t="shared" si="8"/>
        <v>109.25575101488498</v>
      </c>
      <c r="AO46" s="630">
        <f t="shared" si="9"/>
        <v>-2.173174809972366</v>
      </c>
    </row>
    <row r="47" spans="1:41">
      <c r="A47" s="37" t="s">
        <v>54</v>
      </c>
      <c r="B47" s="11">
        <v>22794</v>
      </c>
      <c r="C47" s="12">
        <v>22605</v>
      </c>
      <c r="D47" s="12">
        <v>22615</v>
      </c>
      <c r="E47" s="12">
        <v>21569</v>
      </c>
      <c r="F47" s="12">
        <v>20430</v>
      </c>
      <c r="G47" s="13">
        <v>19116</v>
      </c>
      <c r="H47" s="1218">
        <v>19020</v>
      </c>
      <c r="I47" s="1221">
        <v>17184</v>
      </c>
      <c r="J47" s="11">
        <f t="shared" si="2"/>
        <v>-1836</v>
      </c>
      <c r="K47" s="17">
        <f t="shared" si="3"/>
        <v>-9.6529968454258679</v>
      </c>
      <c r="L47" s="16"/>
      <c r="M47" s="11">
        <v>25745</v>
      </c>
      <c r="N47" s="12">
        <v>25440</v>
      </c>
      <c r="O47" s="12">
        <v>25329</v>
      </c>
      <c r="P47" s="12">
        <v>24304</v>
      </c>
      <c r="Q47" s="12">
        <v>23104</v>
      </c>
      <c r="R47" s="12">
        <v>21200</v>
      </c>
      <c r="S47" s="12">
        <v>19261</v>
      </c>
      <c r="T47" s="11">
        <f t="shared" si="4"/>
        <v>-1939</v>
      </c>
      <c r="U47" s="17">
        <f t="shared" si="5"/>
        <v>-9.1462264150943398</v>
      </c>
      <c r="V47" s="18"/>
      <c r="W47" s="11">
        <f t="shared" si="13"/>
        <v>-2951</v>
      </c>
      <c r="X47" s="12">
        <f t="shared" si="13"/>
        <v>-2835</v>
      </c>
      <c r="Y47" s="12">
        <f t="shared" si="13"/>
        <v>-2714</v>
      </c>
      <c r="Z47" s="12">
        <f t="shared" si="13"/>
        <v>-2735</v>
      </c>
      <c r="AA47" s="12">
        <f t="shared" si="13"/>
        <v>-2674</v>
      </c>
      <c r="AB47" s="12">
        <f t="shared" si="13"/>
        <v>-2084</v>
      </c>
      <c r="AC47" s="30">
        <f t="shared" si="6"/>
        <v>-2180</v>
      </c>
      <c r="AD47" s="34">
        <f t="shared" si="6"/>
        <v>-2077</v>
      </c>
      <c r="AE47" s="32">
        <f t="shared" si="7"/>
        <v>103</v>
      </c>
      <c r="AG47" s="20">
        <f t="shared" si="14"/>
        <v>88.537580112643226</v>
      </c>
      <c r="AH47" s="21">
        <f t="shared" si="14"/>
        <v>88.856132075471692</v>
      </c>
      <c r="AI47" s="21">
        <f t="shared" si="14"/>
        <v>89.285009277902788</v>
      </c>
      <c r="AJ47" s="21">
        <f t="shared" si="14"/>
        <v>88.746708360763662</v>
      </c>
      <c r="AK47" s="21">
        <f t="shared" si="14"/>
        <v>88.426246537396125</v>
      </c>
      <c r="AL47" s="21">
        <f t="shared" si="14"/>
        <v>90.169811320754718</v>
      </c>
      <c r="AM47" s="33">
        <f t="shared" si="8"/>
        <v>89.716981132075475</v>
      </c>
      <c r="AN47" s="33">
        <f t="shared" si="8"/>
        <v>89.21655158091481</v>
      </c>
      <c r="AO47" s="634">
        <f t="shared" si="9"/>
        <v>-0.50042955116066423</v>
      </c>
    </row>
    <row r="48" spans="1:41">
      <c r="A48" s="43" t="s">
        <v>21</v>
      </c>
      <c r="B48" s="23">
        <f>SUM(B49:B52)</f>
        <v>574362</v>
      </c>
      <c r="C48" s="24">
        <f t="shared" ref="C48:R48" si="16">SUM(C49:C52)</f>
        <v>589688</v>
      </c>
      <c r="D48" s="24">
        <f t="shared" si="16"/>
        <v>596369</v>
      </c>
      <c r="E48" s="24">
        <f t="shared" si="16"/>
        <v>593489</v>
      </c>
      <c r="F48" s="24">
        <f t="shared" si="16"/>
        <v>586448</v>
      </c>
      <c r="G48" s="25">
        <f t="shared" si="16"/>
        <v>581225</v>
      </c>
      <c r="H48" s="1220">
        <f t="shared" si="16"/>
        <v>580405</v>
      </c>
      <c r="I48" s="1208">
        <f t="shared" si="16"/>
        <v>574905</v>
      </c>
      <c r="J48" s="23">
        <f t="shared" si="2"/>
        <v>-5500</v>
      </c>
      <c r="K48" s="26">
        <f t="shared" si="3"/>
        <v>-0.94761416597031378</v>
      </c>
      <c r="L48" s="16"/>
      <c r="M48" s="23">
        <f t="shared" si="16"/>
        <v>558033</v>
      </c>
      <c r="N48" s="24">
        <f t="shared" si="16"/>
        <v>576556</v>
      </c>
      <c r="O48" s="24">
        <f t="shared" si="16"/>
        <v>582841</v>
      </c>
      <c r="P48" s="24">
        <f t="shared" si="16"/>
        <v>583930</v>
      </c>
      <c r="Q48" s="24">
        <f t="shared" si="16"/>
        <v>581677</v>
      </c>
      <c r="R48" s="24">
        <f t="shared" si="16"/>
        <v>579154</v>
      </c>
      <c r="S48" s="24">
        <v>571719</v>
      </c>
      <c r="T48" s="23">
        <f t="shared" si="4"/>
        <v>-7435</v>
      </c>
      <c r="U48" s="26">
        <f t="shared" si="5"/>
        <v>-1.2837690838706113</v>
      </c>
      <c r="V48" s="18"/>
      <c r="W48" s="23">
        <f t="shared" si="13"/>
        <v>16329</v>
      </c>
      <c r="X48" s="24">
        <f t="shared" si="13"/>
        <v>13132</v>
      </c>
      <c r="Y48" s="24">
        <f t="shared" si="13"/>
        <v>13528</v>
      </c>
      <c r="Z48" s="24">
        <f t="shared" si="13"/>
        <v>9559</v>
      </c>
      <c r="AA48" s="24">
        <f t="shared" si="13"/>
        <v>4771</v>
      </c>
      <c r="AB48" s="24">
        <f t="shared" si="13"/>
        <v>2071</v>
      </c>
      <c r="AC48" s="11">
        <f t="shared" si="6"/>
        <v>1251</v>
      </c>
      <c r="AD48" s="19">
        <f t="shared" si="6"/>
        <v>3186</v>
      </c>
      <c r="AE48" s="13">
        <f t="shared" si="7"/>
        <v>1935</v>
      </c>
      <c r="AG48" s="28">
        <f t="shared" si="14"/>
        <v>102.92617103289589</v>
      </c>
      <c r="AH48" s="29">
        <f t="shared" si="14"/>
        <v>102.27766253408168</v>
      </c>
      <c r="AI48" s="29">
        <f t="shared" si="14"/>
        <v>102.32104467599225</v>
      </c>
      <c r="AJ48" s="29">
        <f t="shared" si="14"/>
        <v>101.6370112855993</v>
      </c>
      <c r="AK48" s="29">
        <f t="shared" si="14"/>
        <v>100.82021465521242</v>
      </c>
      <c r="AL48" s="29">
        <f t="shared" si="14"/>
        <v>100.35759055449847</v>
      </c>
      <c r="AM48" s="26">
        <f t="shared" si="8"/>
        <v>100.21600472413211</v>
      </c>
      <c r="AN48" s="26">
        <f t="shared" si="8"/>
        <v>100.55726676916457</v>
      </c>
      <c r="AO48" s="630">
        <f t="shared" si="9"/>
        <v>0.34126204503246527</v>
      </c>
    </row>
    <row r="49" spans="1:41">
      <c r="A49" s="42" t="s">
        <v>55</v>
      </c>
      <c r="B49" s="11">
        <v>525821</v>
      </c>
      <c r="C49" s="12">
        <v>542644</v>
      </c>
      <c r="D49" s="12">
        <v>549836</v>
      </c>
      <c r="E49" s="12">
        <v>546303</v>
      </c>
      <c r="F49" s="12">
        <v>542402</v>
      </c>
      <c r="G49" s="13">
        <v>538513</v>
      </c>
      <c r="H49" s="1223">
        <v>537417</v>
      </c>
      <c r="I49" s="1219">
        <v>533536</v>
      </c>
      <c r="J49" s="11">
        <f t="shared" si="2"/>
        <v>-3881</v>
      </c>
      <c r="K49" s="17">
        <f t="shared" si="3"/>
        <v>-0.72215802626266012</v>
      </c>
      <c r="L49" s="16"/>
      <c r="M49" s="11">
        <v>508523</v>
      </c>
      <c r="N49" s="12">
        <v>527813</v>
      </c>
      <c r="O49" s="12">
        <v>534947</v>
      </c>
      <c r="P49" s="12">
        <v>536068</v>
      </c>
      <c r="Q49" s="12">
        <v>536270</v>
      </c>
      <c r="R49" s="12">
        <v>535664</v>
      </c>
      <c r="S49" s="12">
        <v>530495</v>
      </c>
      <c r="T49" s="11">
        <f t="shared" si="4"/>
        <v>-5169</v>
      </c>
      <c r="U49" s="17">
        <f t="shared" si="5"/>
        <v>-0.96497057857164192</v>
      </c>
      <c r="V49" s="18"/>
      <c r="W49" s="11">
        <f t="shared" si="13"/>
        <v>17298</v>
      </c>
      <c r="X49" s="12">
        <f t="shared" si="13"/>
        <v>14831</v>
      </c>
      <c r="Y49" s="12">
        <f t="shared" si="13"/>
        <v>14889</v>
      </c>
      <c r="Z49" s="12">
        <f t="shared" si="13"/>
        <v>10235</v>
      </c>
      <c r="AA49" s="12">
        <f t="shared" si="13"/>
        <v>6132</v>
      </c>
      <c r="AB49" s="12">
        <f t="shared" si="13"/>
        <v>2849</v>
      </c>
      <c r="AC49" s="11">
        <f t="shared" si="6"/>
        <v>1753</v>
      </c>
      <c r="AD49" s="19">
        <f t="shared" si="6"/>
        <v>3041</v>
      </c>
      <c r="AE49" s="13">
        <f t="shared" si="7"/>
        <v>1288</v>
      </c>
      <c r="AG49" s="20">
        <f t="shared" si="14"/>
        <v>103.40161605276457</v>
      </c>
      <c r="AH49" s="21">
        <f t="shared" si="14"/>
        <v>102.8098966868948</v>
      </c>
      <c r="AI49" s="21">
        <f t="shared" si="14"/>
        <v>102.78326637966005</v>
      </c>
      <c r="AJ49" s="21">
        <f t="shared" si="14"/>
        <v>101.90927270420917</v>
      </c>
      <c r="AK49" s="21">
        <f t="shared" si="14"/>
        <v>101.14345385719881</v>
      </c>
      <c r="AL49" s="21">
        <f t="shared" si="14"/>
        <v>100.53186325756445</v>
      </c>
      <c r="AM49" s="17">
        <f t="shared" si="8"/>
        <v>100.32725738522656</v>
      </c>
      <c r="AN49" s="17">
        <f t="shared" si="8"/>
        <v>100.57323820205657</v>
      </c>
      <c r="AO49" s="630">
        <f t="shared" si="9"/>
        <v>0.24598081683001283</v>
      </c>
    </row>
    <row r="50" spans="1:41">
      <c r="A50" s="37" t="s">
        <v>56</v>
      </c>
      <c r="B50" s="11">
        <v>13278</v>
      </c>
      <c r="C50" s="12">
        <v>13044</v>
      </c>
      <c r="D50" s="12">
        <v>12704</v>
      </c>
      <c r="E50" s="12">
        <v>12451</v>
      </c>
      <c r="F50" s="12">
        <v>11453</v>
      </c>
      <c r="G50" s="13">
        <v>10784</v>
      </c>
      <c r="H50" s="1223">
        <v>10857</v>
      </c>
      <c r="I50" s="1219">
        <v>10035</v>
      </c>
      <c r="J50" s="11">
        <f t="shared" si="2"/>
        <v>-822</v>
      </c>
      <c r="K50" s="17">
        <f t="shared" si="3"/>
        <v>-7.5711522520033157</v>
      </c>
      <c r="L50" s="16"/>
      <c r="M50" s="11">
        <v>15105</v>
      </c>
      <c r="N50" s="12">
        <v>15060</v>
      </c>
      <c r="O50" s="12">
        <v>14812</v>
      </c>
      <c r="P50" s="12">
        <v>14116</v>
      </c>
      <c r="Q50" s="12">
        <v>13288</v>
      </c>
      <c r="R50" s="12">
        <v>12300</v>
      </c>
      <c r="S50" s="12">
        <v>11231</v>
      </c>
      <c r="T50" s="11">
        <f t="shared" si="4"/>
        <v>-1069</v>
      </c>
      <c r="U50" s="17">
        <f t="shared" si="5"/>
        <v>-8.691056910569106</v>
      </c>
      <c r="V50" s="18"/>
      <c r="W50" s="11">
        <f t="shared" si="13"/>
        <v>-1827</v>
      </c>
      <c r="X50" s="12">
        <f t="shared" si="13"/>
        <v>-2016</v>
      </c>
      <c r="Y50" s="12">
        <f t="shared" si="13"/>
        <v>-2108</v>
      </c>
      <c r="Z50" s="12">
        <f t="shared" si="13"/>
        <v>-1665</v>
      </c>
      <c r="AA50" s="12">
        <f t="shared" si="13"/>
        <v>-1835</v>
      </c>
      <c r="AB50" s="12">
        <f t="shared" si="13"/>
        <v>-1516</v>
      </c>
      <c r="AC50" s="11">
        <f t="shared" si="6"/>
        <v>-1443</v>
      </c>
      <c r="AD50" s="19">
        <f t="shared" si="6"/>
        <v>-1196</v>
      </c>
      <c r="AE50" s="13">
        <f t="shared" si="7"/>
        <v>247</v>
      </c>
      <c r="AG50" s="20">
        <f t="shared" si="14"/>
        <v>87.904667328699105</v>
      </c>
      <c r="AH50" s="21">
        <f t="shared" si="14"/>
        <v>86.61354581673308</v>
      </c>
      <c r="AI50" s="21">
        <f t="shared" si="14"/>
        <v>85.768295976235493</v>
      </c>
      <c r="AJ50" s="21">
        <f t="shared" si="14"/>
        <v>88.204873901955224</v>
      </c>
      <c r="AK50" s="21">
        <f t="shared" si="14"/>
        <v>86.190547862733297</v>
      </c>
      <c r="AL50" s="21">
        <f t="shared" si="14"/>
        <v>87.674796747967477</v>
      </c>
      <c r="AM50" s="17">
        <f t="shared" si="8"/>
        <v>88.268292682926827</v>
      </c>
      <c r="AN50" s="17">
        <f t="shared" si="8"/>
        <v>89.350903748553108</v>
      </c>
      <c r="AO50" s="630">
        <f t="shared" si="9"/>
        <v>1.0826110656262813</v>
      </c>
    </row>
    <row r="51" spans="1:41">
      <c r="A51" s="37" t="s">
        <v>57</v>
      </c>
      <c r="B51" s="11">
        <v>22176</v>
      </c>
      <c r="C51" s="12">
        <v>21822</v>
      </c>
      <c r="D51" s="12">
        <v>21741</v>
      </c>
      <c r="E51" s="12">
        <v>23224</v>
      </c>
      <c r="F51" s="12">
        <v>22069</v>
      </c>
      <c r="G51" s="13">
        <v>22187</v>
      </c>
      <c r="H51" s="1223">
        <v>22336</v>
      </c>
      <c r="I51" s="1219">
        <v>22058</v>
      </c>
      <c r="J51" s="11">
        <f t="shared" si="2"/>
        <v>-278</v>
      </c>
      <c r="K51" s="17">
        <f t="shared" si="3"/>
        <v>-1.2446275071633237</v>
      </c>
      <c r="L51" s="16"/>
      <c r="M51" s="11">
        <v>19913</v>
      </c>
      <c r="N51" s="12">
        <v>19854</v>
      </c>
      <c r="O51" s="12">
        <v>19582</v>
      </c>
      <c r="P51" s="12">
        <v>20669</v>
      </c>
      <c r="Q51" s="12">
        <v>19830</v>
      </c>
      <c r="R51" s="12">
        <v>19738</v>
      </c>
      <c r="S51" s="12">
        <v>19377</v>
      </c>
      <c r="T51" s="11">
        <f t="shared" si="4"/>
        <v>-361</v>
      </c>
      <c r="U51" s="17">
        <f t="shared" si="5"/>
        <v>-1.8289593677170941</v>
      </c>
      <c r="V51" s="18"/>
      <c r="W51" s="11">
        <f t="shared" si="13"/>
        <v>2263</v>
      </c>
      <c r="X51" s="12">
        <f t="shared" si="13"/>
        <v>1968</v>
      </c>
      <c r="Y51" s="12">
        <f t="shared" si="13"/>
        <v>2159</v>
      </c>
      <c r="Z51" s="12">
        <f t="shared" si="13"/>
        <v>2555</v>
      </c>
      <c r="AA51" s="12">
        <f t="shared" si="13"/>
        <v>2239</v>
      </c>
      <c r="AB51" s="12">
        <f t="shared" si="13"/>
        <v>2449</v>
      </c>
      <c r="AC51" s="11">
        <f t="shared" si="6"/>
        <v>2598</v>
      </c>
      <c r="AD51" s="19">
        <f t="shared" si="6"/>
        <v>2681</v>
      </c>
      <c r="AE51" s="13">
        <f t="shared" si="7"/>
        <v>83</v>
      </c>
      <c r="AG51" s="20">
        <f t="shared" si="14"/>
        <v>111.36443529352684</v>
      </c>
      <c r="AH51" s="21">
        <f t="shared" si="14"/>
        <v>109.91236022967664</v>
      </c>
      <c r="AI51" s="21">
        <f t="shared" si="14"/>
        <v>111.0254315187417</v>
      </c>
      <c r="AJ51" s="21">
        <f t="shared" si="14"/>
        <v>112.36150757172578</v>
      </c>
      <c r="AK51" s="21">
        <f t="shared" si="14"/>
        <v>111.29097327281896</v>
      </c>
      <c r="AL51" s="21">
        <f t="shared" si="14"/>
        <v>112.40753875772623</v>
      </c>
      <c r="AM51" s="17">
        <f t="shared" si="8"/>
        <v>113.16242780423549</v>
      </c>
      <c r="AN51" s="17">
        <f t="shared" si="8"/>
        <v>113.83599112349694</v>
      </c>
      <c r="AO51" s="630">
        <f t="shared" si="9"/>
        <v>0.67356331926144719</v>
      </c>
    </row>
    <row r="52" spans="1:41">
      <c r="A52" s="39" t="s">
        <v>58</v>
      </c>
      <c r="B52" s="30">
        <v>13087</v>
      </c>
      <c r="C52" s="31">
        <v>12178</v>
      </c>
      <c r="D52" s="31">
        <v>12088</v>
      </c>
      <c r="E52" s="31">
        <v>11511</v>
      </c>
      <c r="F52" s="31">
        <v>10524</v>
      </c>
      <c r="G52" s="32">
        <v>9741</v>
      </c>
      <c r="H52" s="1224">
        <v>9795</v>
      </c>
      <c r="I52" s="1221">
        <v>9276</v>
      </c>
      <c r="J52" s="30">
        <f t="shared" si="2"/>
        <v>-519</v>
      </c>
      <c r="K52" s="33">
        <f t="shared" si="3"/>
        <v>-5.2986217457886671</v>
      </c>
      <c r="L52" s="16"/>
      <c r="M52" s="30">
        <v>14492</v>
      </c>
      <c r="N52" s="31">
        <v>13829</v>
      </c>
      <c r="O52" s="31">
        <v>13500</v>
      </c>
      <c r="P52" s="31">
        <v>13077</v>
      </c>
      <c r="Q52" s="31">
        <v>12289</v>
      </c>
      <c r="R52" s="31">
        <v>11452</v>
      </c>
      <c r="S52" s="31">
        <v>10616</v>
      </c>
      <c r="T52" s="30">
        <f t="shared" si="4"/>
        <v>-836</v>
      </c>
      <c r="U52" s="33">
        <f t="shared" si="5"/>
        <v>-7.3000349283967871</v>
      </c>
      <c r="V52" s="18"/>
      <c r="W52" s="30">
        <f t="shared" si="13"/>
        <v>-1405</v>
      </c>
      <c r="X52" s="31">
        <f t="shared" si="13"/>
        <v>-1651</v>
      </c>
      <c r="Y52" s="31">
        <f t="shared" si="13"/>
        <v>-1412</v>
      </c>
      <c r="Z52" s="31">
        <f t="shared" si="13"/>
        <v>-1566</v>
      </c>
      <c r="AA52" s="31">
        <f t="shared" si="13"/>
        <v>-1765</v>
      </c>
      <c r="AB52" s="31">
        <f t="shared" si="13"/>
        <v>-1711</v>
      </c>
      <c r="AC52" s="11">
        <f t="shared" si="6"/>
        <v>-1657</v>
      </c>
      <c r="AD52" s="19">
        <f t="shared" si="6"/>
        <v>-1340</v>
      </c>
      <c r="AE52" s="13">
        <f t="shared" si="7"/>
        <v>317</v>
      </c>
      <c r="AG52" s="35">
        <f t="shared" si="14"/>
        <v>90.304995859784711</v>
      </c>
      <c r="AH52" s="36">
        <f t="shared" si="14"/>
        <v>88.061320413623548</v>
      </c>
      <c r="AI52" s="36">
        <f t="shared" si="14"/>
        <v>89.540740740740745</v>
      </c>
      <c r="AJ52" s="36">
        <f t="shared" si="14"/>
        <v>88.024776324845149</v>
      </c>
      <c r="AK52" s="36">
        <f t="shared" si="14"/>
        <v>85.637562047359424</v>
      </c>
      <c r="AL52" s="36">
        <f t="shared" si="14"/>
        <v>85.059378274537195</v>
      </c>
      <c r="AM52" s="33">
        <f t="shared" si="8"/>
        <v>85.53091163115613</v>
      </c>
      <c r="AN52" s="33">
        <f t="shared" si="8"/>
        <v>87.37754333082141</v>
      </c>
      <c r="AO52" s="630">
        <f t="shared" si="9"/>
        <v>1.8466316996652807</v>
      </c>
    </row>
    <row r="53" spans="1:41">
      <c r="A53" s="41" t="s">
        <v>22</v>
      </c>
      <c r="B53" s="11">
        <f>SUM(B54:B60)</f>
        <v>269244</v>
      </c>
      <c r="C53" s="12">
        <f t="shared" ref="C53:R53" si="17">SUM(C54:C60)</f>
        <v>268781</v>
      </c>
      <c r="D53" s="12">
        <f t="shared" si="17"/>
        <v>268657</v>
      </c>
      <c r="E53" s="12">
        <f t="shared" si="17"/>
        <v>262349</v>
      </c>
      <c r="F53" s="12">
        <f t="shared" si="17"/>
        <v>257551</v>
      </c>
      <c r="G53" s="13">
        <f t="shared" si="17"/>
        <v>246227</v>
      </c>
      <c r="H53" s="1203">
        <f t="shared" si="17"/>
        <v>246880</v>
      </c>
      <c r="I53" s="1208">
        <f t="shared" si="17"/>
        <v>234526</v>
      </c>
      <c r="J53" s="11">
        <f t="shared" si="2"/>
        <v>-12354</v>
      </c>
      <c r="K53" s="17">
        <f t="shared" si="3"/>
        <v>-5.0040505508749185</v>
      </c>
      <c r="L53" s="16"/>
      <c r="M53" s="11">
        <f t="shared" si="17"/>
        <v>292568</v>
      </c>
      <c r="N53" s="12">
        <f t="shared" si="17"/>
        <v>292447</v>
      </c>
      <c r="O53" s="12">
        <f t="shared" si="17"/>
        <v>287762</v>
      </c>
      <c r="P53" s="12">
        <f t="shared" si="17"/>
        <v>279700</v>
      </c>
      <c r="Q53" s="12">
        <f t="shared" si="17"/>
        <v>272476</v>
      </c>
      <c r="R53" s="12">
        <f t="shared" si="17"/>
        <v>260312</v>
      </c>
      <c r="S53" s="12">
        <v>246601</v>
      </c>
      <c r="T53" s="11">
        <f t="shared" si="4"/>
        <v>-13711</v>
      </c>
      <c r="U53" s="17">
        <f t="shared" si="5"/>
        <v>-5.2671409692983806</v>
      </c>
      <c r="V53" s="18"/>
      <c r="W53" s="11">
        <f t="shared" si="13"/>
        <v>-23324</v>
      </c>
      <c r="X53" s="12">
        <f t="shared" si="13"/>
        <v>-23666</v>
      </c>
      <c r="Y53" s="12">
        <f t="shared" si="13"/>
        <v>-19105</v>
      </c>
      <c r="Z53" s="12">
        <f t="shared" si="13"/>
        <v>-17351</v>
      </c>
      <c r="AA53" s="12">
        <f t="shared" si="13"/>
        <v>-14925</v>
      </c>
      <c r="AB53" s="12">
        <f t="shared" si="13"/>
        <v>-14085</v>
      </c>
      <c r="AC53" s="23">
        <f t="shared" si="6"/>
        <v>-13432</v>
      </c>
      <c r="AD53" s="27">
        <f t="shared" si="6"/>
        <v>-12075</v>
      </c>
      <c r="AE53" s="25">
        <f t="shared" si="7"/>
        <v>1357</v>
      </c>
      <c r="AG53" s="20">
        <f t="shared" si="14"/>
        <v>92.02783626370622</v>
      </c>
      <c r="AH53" s="21">
        <f t="shared" si="14"/>
        <v>91.907593512670672</v>
      </c>
      <c r="AI53" s="21">
        <f t="shared" si="14"/>
        <v>93.360832910530235</v>
      </c>
      <c r="AJ53" s="21">
        <f t="shared" si="14"/>
        <v>93.796567751161959</v>
      </c>
      <c r="AK53" s="21">
        <f t="shared" si="14"/>
        <v>94.522453353689855</v>
      </c>
      <c r="AL53" s="21">
        <f t="shared" si="14"/>
        <v>94.589185285349885</v>
      </c>
      <c r="AM53" s="17">
        <f t="shared" si="8"/>
        <v>94.840038108116403</v>
      </c>
      <c r="AN53" s="17">
        <f t="shared" si="8"/>
        <v>95.103426182375586</v>
      </c>
      <c r="AO53" s="633">
        <f t="shared" si="9"/>
        <v>0.26338807425918276</v>
      </c>
    </row>
    <row r="54" spans="1:41">
      <c r="A54" s="37" t="s">
        <v>59</v>
      </c>
      <c r="B54" s="11">
        <v>35759</v>
      </c>
      <c r="C54" s="12">
        <v>34634</v>
      </c>
      <c r="D54" s="12">
        <v>32996</v>
      </c>
      <c r="E54" s="12">
        <v>31325</v>
      </c>
      <c r="F54" s="12">
        <v>30759</v>
      </c>
      <c r="G54" s="13">
        <v>29824</v>
      </c>
      <c r="H54" s="1218">
        <v>29965</v>
      </c>
      <c r="I54" s="1219">
        <v>28340</v>
      </c>
      <c r="J54" s="11">
        <f t="shared" si="2"/>
        <v>-1625</v>
      </c>
      <c r="K54" s="17">
        <f t="shared" si="3"/>
        <v>-5.4229934924078096</v>
      </c>
      <c r="L54" s="16"/>
      <c r="M54" s="11">
        <v>36861</v>
      </c>
      <c r="N54" s="12">
        <v>36089</v>
      </c>
      <c r="O54" s="12">
        <v>34310</v>
      </c>
      <c r="P54" s="12">
        <v>32464</v>
      </c>
      <c r="Q54" s="12">
        <v>31158</v>
      </c>
      <c r="R54" s="12">
        <v>30129</v>
      </c>
      <c r="S54" s="12">
        <v>28355</v>
      </c>
      <c r="T54" s="11">
        <f t="shared" si="4"/>
        <v>-1774</v>
      </c>
      <c r="U54" s="17">
        <f t="shared" si="5"/>
        <v>-5.8880148693949348</v>
      </c>
      <c r="V54" s="18"/>
      <c r="W54" s="11">
        <f t="shared" si="13"/>
        <v>-1102</v>
      </c>
      <c r="X54" s="12">
        <f t="shared" si="13"/>
        <v>-1455</v>
      </c>
      <c r="Y54" s="12">
        <f t="shared" si="13"/>
        <v>-1314</v>
      </c>
      <c r="Z54" s="12">
        <f t="shared" si="13"/>
        <v>-1139</v>
      </c>
      <c r="AA54" s="12">
        <f t="shared" si="13"/>
        <v>-399</v>
      </c>
      <c r="AB54" s="12">
        <f t="shared" si="13"/>
        <v>-305</v>
      </c>
      <c r="AC54" s="11">
        <f t="shared" si="6"/>
        <v>-164</v>
      </c>
      <c r="AD54" s="19">
        <f t="shared" si="6"/>
        <v>-15</v>
      </c>
      <c r="AE54" s="13">
        <f t="shared" si="7"/>
        <v>149</v>
      </c>
      <c r="AG54" s="20">
        <f t="shared" si="14"/>
        <v>97.010390385502291</v>
      </c>
      <c r="AH54" s="21">
        <f t="shared" si="14"/>
        <v>95.968300590207548</v>
      </c>
      <c r="AI54" s="21">
        <f t="shared" si="14"/>
        <v>96.170212765957444</v>
      </c>
      <c r="AJ54" s="21">
        <f t="shared" si="14"/>
        <v>96.491498275012319</v>
      </c>
      <c r="AK54" s="21">
        <f t="shared" si="14"/>
        <v>98.719430001925673</v>
      </c>
      <c r="AL54" s="21">
        <f t="shared" si="14"/>
        <v>98.987686282319359</v>
      </c>
      <c r="AM54" s="17">
        <f t="shared" si="8"/>
        <v>99.45567393541107</v>
      </c>
      <c r="AN54" s="17">
        <f t="shared" si="8"/>
        <v>99.947099277023455</v>
      </c>
      <c r="AO54" s="630">
        <f t="shared" si="9"/>
        <v>0.49142534161238416</v>
      </c>
    </row>
    <row r="55" spans="1:41">
      <c r="A55" s="37" t="s">
        <v>60</v>
      </c>
      <c r="B55" s="11">
        <v>47772</v>
      </c>
      <c r="C55" s="12">
        <v>48019</v>
      </c>
      <c r="D55" s="12">
        <v>49729</v>
      </c>
      <c r="E55" s="12">
        <v>49074</v>
      </c>
      <c r="F55" s="12">
        <v>48486</v>
      </c>
      <c r="G55" s="13">
        <v>46612</v>
      </c>
      <c r="H55" s="1218">
        <v>46638</v>
      </c>
      <c r="I55" s="1219">
        <v>44379</v>
      </c>
      <c r="J55" s="11">
        <f t="shared" si="2"/>
        <v>-2259</v>
      </c>
      <c r="K55" s="17">
        <f t="shared" si="3"/>
        <v>-4.8436896950984174</v>
      </c>
      <c r="L55" s="16"/>
      <c r="M55" s="11">
        <v>51131</v>
      </c>
      <c r="N55" s="12">
        <v>51426</v>
      </c>
      <c r="O55" s="12">
        <v>52069</v>
      </c>
      <c r="P55" s="12">
        <v>51573</v>
      </c>
      <c r="Q55" s="12">
        <v>50523</v>
      </c>
      <c r="R55" s="12">
        <v>48567</v>
      </c>
      <c r="S55" s="12">
        <v>45892</v>
      </c>
      <c r="T55" s="11">
        <f t="shared" si="4"/>
        <v>-2675</v>
      </c>
      <c r="U55" s="17">
        <f t="shared" si="5"/>
        <v>-5.5078551279675505</v>
      </c>
      <c r="V55" s="18"/>
      <c r="W55" s="11">
        <f t="shared" si="13"/>
        <v>-3359</v>
      </c>
      <c r="X55" s="12">
        <f t="shared" si="13"/>
        <v>-3407</v>
      </c>
      <c r="Y55" s="12">
        <f t="shared" si="13"/>
        <v>-2340</v>
      </c>
      <c r="Z55" s="12">
        <f t="shared" si="13"/>
        <v>-2499</v>
      </c>
      <c r="AA55" s="12">
        <f t="shared" si="13"/>
        <v>-2037</v>
      </c>
      <c r="AB55" s="12">
        <f t="shared" si="13"/>
        <v>-1955</v>
      </c>
      <c r="AC55" s="11">
        <f t="shared" si="6"/>
        <v>-1929</v>
      </c>
      <c r="AD55" s="19">
        <f t="shared" si="6"/>
        <v>-1513</v>
      </c>
      <c r="AE55" s="13">
        <f t="shared" si="7"/>
        <v>416</v>
      </c>
      <c r="AG55" s="20">
        <f t="shared" si="14"/>
        <v>93.430599831804585</v>
      </c>
      <c r="AH55" s="21">
        <f t="shared" si="14"/>
        <v>93.374946525104036</v>
      </c>
      <c r="AI55" s="21">
        <f t="shared" si="14"/>
        <v>95.505963241083947</v>
      </c>
      <c r="AJ55" s="21">
        <f t="shared" si="14"/>
        <v>95.154441277412602</v>
      </c>
      <c r="AK55" s="21">
        <f t="shared" si="14"/>
        <v>95.96817291134731</v>
      </c>
      <c r="AL55" s="21">
        <f t="shared" si="14"/>
        <v>95.974632981242408</v>
      </c>
      <c r="AM55" s="17">
        <f t="shared" si="8"/>
        <v>96.028167274074988</v>
      </c>
      <c r="AN55" s="17">
        <f t="shared" si="8"/>
        <v>96.703129085679421</v>
      </c>
      <c r="AO55" s="630">
        <f t="shared" si="9"/>
        <v>0.67496181160443314</v>
      </c>
    </row>
    <row r="56" spans="1:41">
      <c r="A56" s="37" t="s">
        <v>61</v>
      </c>
      <c r="B56" s="11">
        <v>45777</v>
      </c>
      <c r="C56" s="12">
        <v>45284</v>
      </c>
      <c r="D56" s="12">
        <v>43571</v>
      </c>
      <c r="E56" s="12">
        <v>41291</v>
      </c>
      <c r="F56" s="12">
        <v>38618</v>
      </c>
      <c r="G56" s="13">
        <v>35386</v>
      </c>
      <c r="H56" s="1218">
        <v>35457</v>
      </c>
      <c r="I56" s="1219">
        <v>32688</v>
      </c>
      <c r="J56" s="11">
        <f t="shared" si="2"/>
        <v>-2769</v>
      </c>
      <c r="K56" s="17">
        <f t="shared" si="3"/>
        <v>-7.80945934512226</v>
      </c>
      <c r="L56" s="16"/>
      <c r="M56" s="11">
        <v>48454</v>
      </c>
      <c r="N56" s="12">
        <v>47685</v>
      </c>
      <c r="O56" s="12">
        <v>45460</v>
      </c>
      <c r="P56" s="12">
        <v>43302</v>
      </c>
      <c r="Q56" s="12">
        <v>40938</v>
      </c>
      <c r="R56" s="12">
        <v>37773</v>
      </c>
      <c r="S56" s="12">
        <v>34819</v>
      </c>
      <c r="T56" s="11">
        <f t="shared" si="4"/>
        <v>-2954</v>
      </c>
      <c r="U56" s="17">
        <f t="shared" si="5"/>
        <v>-7.8204008153972406</v>
      </c>
      <c r="V56" s="18"/>
      <c r="W56" s="11">
        <f t="shared" si="13"/>
        <v>-2677</v>
      </c>
      <c r="X56" s="12">
        <f t="shared" si="13"/>
        <v>-2401</v>
      </c>
      <c r="Y56" s="12">
        <f t="shared" si="13"/>
        <v>-1889</v>
      </c>
      <c r="Z56" s="12">
        <f t="shared" si="13"/>
        <v>-2011</v>
      </c>
      <c r="AA56" s="12">
        <f t="shared" si="13"/>
        <v>-2320</v>
      </c>
      <c r="AB56" s="12">
        <f t="shared" si="13"/>
        <v>-2387</v>
      </c>
      <c r="AC56" s="11">
        <f t="shared" si="6"/>
        <v>-2316</v>
      </c>
      <c r="AD56" s="19">
        <f t="shared" si="6"/>
        <v>-2131</v>
      </c>
      <c r="AE56" s="13">
        <f t="shared" si="7"/>
        <v>185</v>
      </c>
      <c r="AG56" s="20">
        <f t="shared" si="14"/>
        <v>94.475172328393938</v>
      </c>
      <c r="AH56" s="21">
        <f t="shared" si="14"/>
        <v>94.964873649994757</v>
      </c>
      <c r="AI56" s="21">
        <f t="shared" si="14"/>
        <v>95.844698636163656</v>
      </c>
      <c r="AJ56" s="21">
        <f t="shared" si="14"/>
        <v>95.355872707958071</v>
      </c>
      <c r="AK56" s="21">
        <f t="shared" si="14"/>
        <v>94.332893644047104</v>
      </c>
      <c r="AL56" s="21">
        <f t="shared" si="14"/>
        <v>93.680671379027345</v>
      </c>
      <c r="AM56" s="17">
        <f t="shared" si="8"/>
        <v>93.86863632753554</v>
      </c>
      <c r="AN56" s="17">
        <f t="shared" si="8"/>
        <v>93.879778281972477</v>
      </c>
      <c r="AO56" s="630">
        <f t="shared" si="9"/>
        <v>1.1141954436936885E-2</v>
      </c>
    </row>
    <row r="57" spans="1:41">
      <c r="A57" s="37" t="s">
        <v>62</v>
      </c>
      <c r="B57" s="11">
        <v>74788</v>
      </c>
      <c r="C57" s="12">
        <v>74587</v>
      </c>
      <c r="D57" s="12">
        <v>75831</v>
      </c>
      <c r="E57" s="12">
        <v>76403</v>
      </c>
      <c r="F57" s="12">
        <v>76947</v>
      </c>
      <c r="G57" s="13">
        <v>74509</v>
      </c>
      <c r="H57" s="1218">
        <v>74668</v>
      </c>
      <c r="I57" s="1219">
        <v>72112</v>
      </c>
      <c r="J57" s="11">
        <f t="shared" si="2"/>
        <v>-2556</v>
      </c>
      <c r="K57" s="17">
        <f t="shared" si="3"/>
        <v>-3.4231531579793217</v>
      </c>
      <c r="L57" s="16"/>
      <c r="M57" s="11">
        <v>83045</v>
      </c>
      <c r="N57" s="12">
        <v>83423</v>
      </c>
      <c r="O57" s="12">
        <v>83207</v>
      </c>
      <c r="P57" s="12">
        <v>81269</v>
      </c>
      <c r="Q57" s="12">
        <v>80518</v>
      </c>
      <c r="R57" s="12">
        <v>77419</v>
      </c>
      <c r="S57" s="12">
        <v>74316</v>
      </c>
      <c r="T57" s="11">
        <f t="shared" si="4"/>
        <v>-3103</v>
      </c>
      <c r="U57" s="17">
        <f t="shared" si="5"/>
        <v>-4.0080600369418358</v>
      </c>
      <c r="V57" s="18"/>
      <c r="W57" s="11">
        <f t="shared" si="13"/>
        <v>-8257</v>
      </c>
      <c r="X57" s="12">
        <f t="shared" si="13"/>
        <v>-8836</v>
      </c>
      <c r="Y57" s="12">
        <f t="shared" si="13"/>
        <v>-7376</v>
      </c>
      <c r="Z57" s="12">
        <f t="shared" si="13"/>
        <v>-4866</v>
      </c>
      <c r="AA57" s="12">
        <f t="shared" si="13"/>
        <v>-3571</v>
      </c>
      <c r="AB57" s="12">
        <f t="shared" si="13"/>
        <v>-2910</v>
      </c>
      <c r="AC57" s="11">
        <f t="shared" si="6"/>
        <v>-2751</v>
      </c>
      <c r="AD57" s="19">
        <f t="shared" si="6"/>
        <v>-2204</v>
      </c>
      <c r="AE57" s="13">
        <f t="shared" si="7"/>
        <v>547</v>
      </c>
      <c r="AG57" s="20">
        <f t="shared" si="14"/>
        <v>90.057197904750439</v>
      </c>
      <c r="AH57" s="21">
        <f t="shared" si="14"/>
        <v>89.408196780264433</v>
      </c>
      <c r="AI57" s="21">
        <f t="shared" si="14"/>
        <v>91.135361207590705</v>
      </c>
      <c r="AJ57" s="21">
        <f t="shared" si="14"/>
        <v>94.012477082282302</v>
      </c>
      <c r="AK57" s="21">
        <f t="shared" si="14"/>
        <v>95.564966839712866</v>
      </c>
      <c r="AL57" s="21">
        <f t="shared" si="14"/>
        <v>96.241232772316877</v>
      </c>
      <c r="AM57" s="17">
        <f t="shared" si="8"/>
        <v>96.446608713623277</v>
      </c>
      <c r="AN57" s="17">
        <f t="shared" si="8"/>
        <v>97.034286021852637</v>
      </c>
      <c r="AO57" s="630">
        <f t="shared" si="9"/>
        <v>0.5876773082293596</v>
      </c>
    </row>
    <row r="58" spans="1:41">
      <c r="A58" s="37" t="s">
        <v>63</v>
      </c>
      <c r="B58" s="11">
        <v>26843</v>
      </c>
      <c r="C58" s="12">
        <v>26938</v>
      </c>
      <c r="D58" s="12">
        <v>27484</v>
      </c>
      <c r="E58" s="12">
        <v>27068</v>
      </c>
      <c r="F58" s="12">
        <v>27833</v>
      </c>
      <c r="G58" s="13">
        <v>27713</v>
      </c>
      <c r="H58" s="1218">
        <v>27780</v>
      </c>
      <c r="I58" s="1219">
        <v>27185</v>
      </c>
      <c r="J58" s="11">
        <f t="shared" si="2"/>
        <v>-595</v>
      </c>
      <c r="K58" s="17">
        <f t="shared" si="3"/>
        <v>-2.1418286537077034</v>
      </c>
      <c r="L58" s="16"/>
      <c r="M58" s="11">
        <v>30470</v>
      </c>
      <c r="N58" s="12">
        <v>31634</v>
      </c>
      <c r="O58" s="12">
        <v>31960</v>
      </c>
      <c r="P58" s="12">
        <v>32477</v>
      </c>
      <c r="Q58" s="12">
        <v>33438</v>
      </c>
      <c r="R58" s="12">
        <v>33690</v>
      </c>
      <c r="S58" s="12">
        <v>33477</v>
      </c>
      <c r="T58" s="11">
        <f t="shared" si="4"/>
        <v>-213</v>
      </c>
      <c r="U58" s="17">
        <f t="shared" si="5"/>
        <v>-0.63223508459483535</v>
      </c>
      <c r="V58" s="18"/>
      <c r="W58" s="11">
        <f t="shared" si="13"/>
        <v>-3627</v>
      </c>
      <c r="X58" s="12">
        <f t="shared" si="13"/>
        <v>-4696</v>
      </c>
      <c r="Y58" s="12">
        <f t="shared" si="13"/>
        <v>-4476</v>
      </c>
      <c r="Z58" s="12">
        <f t="shared" si="13"/>
        <v>-5409</v>
      </c>
      <c r="AA58" s="12">
        <f t="shared" si="13"/>
        <v>-5605</v>
      </c>
      <c r="AB58" s="12">
        <f t="shared" si="13"/>
        <v>-5977</v>
      </c>
      <c r="AC58" s="11">
        <f t="shared" si="6"/>
        <v>-5910</v>
      </c>
      <c r="AD58" s="19">
        <f t="shared" si="6"/>
        <v>-6292</v>
      </c>
      <c r="AE58" s="13">
        <f t="shared" si="7"/>
        <v>-382</v>
      </c>
      <c r="AG58" s="20">
        <f t="shared" si="14"/>
        <v>88.096488349195937</v>
      </c>
      <c r="AH58" s="21">
        <f t="shared" si="14"/>
        <v>85.155212745779863</v>
      </c>
      <c r="AI58" s="21">
        <f t="shared" si="14"/>
        <v>85.994993742177712</v>
      </c>
      <c r="AJ58" s="21">
        <f t="shared" si="14"/>
        <v>83.345136558179632</v>
      </c>
      <c r="AK58" s="21">
        <f t="shared" si="14"/>
        <v>83.237633829774509</v>
      </c>
      <c r="AL58" s="21">
        <f t="shared" si="14"/>
        <v>82.258830513505487</v>
      </c>
      <c r="AM58" s="17">
        <f t="shared" si="8"/>
        <v>82.457702582368654</v>
      </c>
      <c r="AN58" s="17">
        <f t="shared" si="8"/>
        <v>81.205006422319798</v>
      </c>
      <c r="AO58" s="630">
        <f t="shared" si="9"/>
        <v>-1.2526961600488562</v>
      </c>
    </row>
    <row r="59" spans="1:41">
      <c r="A59" s="37" t="s">
        <v>64</v>
      </c>
      <c r="B59" s="11">
        <v>16241</v>
      </c>
      <c r="C59" s="12">
        <v>17430</v>
      </c>
      <c r="D59" s="12">
        <v>17220</v>
      </c>
      <c r="E59" s="12">
        <v>16500</v>
      </c>
      <c r="F59" s="12">
        <v>15916</v>
      </c>
      <c r="G59" s="13">
        <v>14643</v>
      </c>
      <c r="H59" s="1218">
        <v>14755</v>
      </c>
      <c r="I59" s="1219">
        <v>13680</v>
      </c>
      <c r="J59" s="11">
        <f t="shared" si="2"/>
        <v>-1075</v>
      </c>
      <c r="K59" s="17">
        <f t="shared" si="3"/>
        <v>-7.2856658759742459</v>
      </c>
      <c r="L59" s="16"/>
      <c r="M59" s="11">
        <v>18781</v>
      </c>
      <c r="N59" s="12">
        <v>18849</v>
      </c>
      <c r="O59" s="12">
        <v>18419</v>
      </c>
      <c r="P59" s="12">
        <v>17603</v>
      </c>
      <c r="Q59" s="12">
        <v>16636</v>
      </c>
      <c r="R59" s="12">
        <v>15224</v>
      </c>
      <c r="S59" s="12">
        <v>13879</v>
      </c>
      <c r="T59" s="11">
        <f t="shared" si="4"/>
        <v>-1345</v>
      </c>
      <c r="U59" s="17">
        <f t="shared" si="5"/>
        <v>-8.834734629532317</v>
      </c>
      <c r="V59" s="18"/>
      <c r="W59" s="11">
        <f t="shared" si="13"/>
        <v>-2540</v>
      </c>
      <c r="X59" s="12">
        <f t="shared" si="13"/>
        <v>-1419</v>
      </c>
      <c r="Y59" s="12">
        <f t="shared" si="13"/>
        <v>-1199</v>
      </c>
      <c r="Z59" s="12">
        <f t="shared" si="13"/>
        <v>-1103</v>
      </c>
      <c r="AA59" s="12">
        <f t="shared" si="13"/>
        <v>-720</v>
      </c>
      <c r="AB59" s="12">
        <f t="shared" si="13"/>
        <v>-581</v>
      </c>
      <c r="AC59" s="11">
        <f t="shared" si="6"/>
        <v>-469</v>
      </c>
      <c r="AD59" s="19">
        <f t="shared" si="6"/>
        <v>-199</v>
      </c>
      <c r="AE59" s="13">
        <f t="shared" si="7"/>
        <v>270</v>
      </c>
      <c r="AG59" s="20">
        <f t="shared" si="14"/>
        <v>86.47569352004686</v>
      </c>
      <c r="AH59" s="21">
        <f t="shared" si="14"/>
        <v>92.471749164411904</v>
      </c>
      <c r="AI59" s="21">
        <f t="shared" si="14"/>
        <v>93.490417503664688</v>
      </c>
      <c r="AJ59" s="21">
        <f t="shared" si="14"/>
        <v>93.734022609782414</v>
      </c>
      <c r="AK59" s="21">
        <f t="shared" si="14"/>
        <v>95.672036547246933</v>
      </c>
      <c r="AL59" s="21">
        <f t="shared" si="14"/>
        <v>96.18365738307935</v>
      </c>
      <c r="AM59" s="17">
        <f t="shared" si="8"/>
        <v>96.919337887545979</v>
      </c>
      <c r="AN59" s="17">
        <f t="shared" si="8"/>
        <v>98.566179119533103</v>
      </c>
      <c r="AO59" s="630">
        <f t="shared" si="9"/>
        <v>1.6468412319871248</v>
      </c>
    </row>
    <row r="60" spans="1:41">
      <c r="A60" s="37" t="s">
        <v>65</v>
      </c>
      <c r="B60" s="11">
        <v>22064</v>
      </c>
      <c r="C60" s="12">
        <v>21889</v>
      </c>
      <c r="D60" s="12">
        <v>21826</v>
      </c>
      <c r="E60" s="12">
        <v>20688</v>
      </c>
      <c r="F60" s="12">
        <v>18992</v>
      </c>
      <c r="G60" s="13">
        <v>17540</v>
      </c>
      <c r="H60" s="1218">
        <v>17617</v>
      </c>
      <c r="I60" s="1221">
        <v>16142</v>
      </c>
      <c r="J60" s="11">
        <f t="shared" si="2"/>
        <v>-1475</v>
      </c>
      <c r="K60" s="17">
        <f t="shared" si="3"/>
        <v>-8.3725946528920936</v>
      </c>
      <c r="L60" s="16"/>
      <c r="M60" s="11">
        <v>23826</v>
      </c>
      <c r="N60" s="12">
        <v>23341</v>
      </c>
      <c r="O60" s="12">
        <v>22337</v>
      </c>
      <c r="P60" s="12">
        <v>21012</v>
      </c>
      <c r="Q60" s="12">
        <v>19265</v>
      </c>
      <c r="R60" s="12">
        <v>17510</v>
      </c>
      <c r="S60" s="12">
        <v>15863</v>
      </c>
      <c r="T60" s="11">
        <f t="shared" si="4"/>
        <v>-1647</v>
      </c>
      <c r="U60" s="17">
        <f t="shared" si="5"/>
        <v>-9.4060536836093664</v>
      </c>
      <c r="V60" s="18"/>
      <c r="W60" s="11">
        <f t="shared" si="13"/>
        <v>-1762</v>
      </c>
      <c r="X60" s="12">
        <f t="shared" si="13"/>
        <v>-1452</v>
      </c>
      <c r="Y60" s="12">
        <f t="shared" si="13"/>
        <v>-511</v>
      </c>
      <c r="Z60" s="12">
        <f t="shared" si="13"/>
        <v>-324</v>
      </c>
      <c r="AA60" s="12">
        <f t="shared" si="13"/>
        <v>-273</v>
      </c>
      <c r="AB60" s="12">
        <f t="shared" si="13"/>
        <v>30</v>
      </c>
      <c r="AC60" s="30">
        <f t="shared" si="6"/>
        <v>107</v>
      </c>
      <c r="AD60" s="34">
        <f t="shared" si="6"/>
        <v>279</v>
      </c>
      <c r="AE60" s="32">
        <f t="shared" si="7"/>
        <v>172</v>
      </c>
      <c r="AG60" s="20">
        <f t="shared" si="14"/>
        <v>92.604717535465454</v>
      </c>
      <c r="AH60" s="21">
        <f t="shared" si="14"/>
        <v>93.779186838610173</v>
      </c>
      <c r="AI60" s="21">
        <f t="shared" si="14"/>
        <v>97.712315888436223</v>
      </c>
      <c r="AJ60" s="21">
        <f t="shared" si="14"/>
        <v>98.45802398629354</v>
      </c>
      <c r="AK60" s="21">
        <f t="shared" si="14"/>
        <v>98.582922398131316</v>
      </c>
      <c r="AL60" s="21">
        <f t="shared" si="14"/>
        <v>100.1713306681896</v>
      </c>
      <c r="AM60" s="17">
        <f t="shared" si="8"/>
        <v>100.61107938320959</v>
      </c>
      <c r="AN60" s="17">
        <f t="shared" si="8"/>
        <v>101.75880980898948</v>
      </c>
      <c r="AO60" s="634">
        <f t="shared" si="9"/>
        <v>1.1477304257798977</v>
      </c>
    </row>
    <row r="61" spans="1:41">
      <c r="A61" s="44" t="s">
        <v>23</v>
      </c>
      <c r="B61" s="23">
        <f>SUM(B62:B66)</f>
        <v>207661</v>
      </c>
      <c r="C61" s="24">
        <f t="shared" ref="C61:R61" si="18">SUM(C62:C66)</f>
        <v>205975</v>
      </c>
      <c r="D61" s="24">
        <f t="shared" si="18"/>
        <v>201177</v>
      </c>
      <c r="E61" s="24">
        <f t="shared" si="18"/>
        <v>191492</v>
      </c>
      <c r="F61" s="24">
        <f t="shared" si="18"/>
        <v>180798</v>
      </c>
      <c r="G61" s="25">
        <f t="shared" si="18"/>
        <v>169844</v>
      </c>
      <c r="H61" s="1220">
        <f t="shared" si="18"/>
        <v>169973</v>
      </c>
      <c r="I61" s="1208">
        <f t="shared" si="18"/>
        <v>157624</v>
      </c>
      <c r="J61" s="23">
        <f t="shared" si="2"/>
        <v>-12349</v>
      </c>
      <c r="K61" s="26">
        <f t="shared" si="3"/>
        <v>-7.2652715431274384</v>
      </c>
      <c r="L61" s="16"/>
      <c r="M61" s="23">
        <f t="shared" si="18"/>
        <v>208234</v>
      </c>
      <c r="N61" s="24">
        <f t="shared" si="18"/>
        <v>205841</v>
      </c>
      <c r="O61" s="24">
        <f t="shared" si="18"/>
        <v>200760</v>
      </c>
      <c r="P61" s="24">
        <f t="shared" si="18"/>
        <v>191193</v>
      </c>
      <c r="Q61" s="24">
        <f t="shared" si="18"/>
        <v>180607</v>
      </c>
      <c r="R61" s="24">
        <f t="shared" si="18"/>
        <v>170232</v>
      </c>
      <c r="S61" s="24">
        <v>157989</v>
      </c>
      <c r="T61" s="23">
        <f t="shared" si="4"/>
        <v>-12243</v>
      </c>
      <c r="U61" s="26">
        <f t="shared" si="5"/>
        <v>-7.1919498096715069</v>
      </c>
      <c r="V61" s="18"/>
      <c r="W61" s="23">
        <f t="shared" si="13"/>
        <v>-573</v>
      </c>
      <c r="X61" s="24">
        <f t="shared" si="13"/>
        <v>134</v>
      </c>
      <c r="Y61" s="24">
        <f t="shared" si="13"/>
        <v>417</v>
      </c>
      <c r="Z61" s="24">
        <f t="shared" si="13"/>
        <v>299</v>
      </c>
      <c r="AA61" s="24">
        <f t="shared" si="13"/>
        <v>191</v>
      </c>
      <c r="AB61" s="24">
        <f t="shared" si="13"/>
        <v>-388</v>
      </c>
      <c r="AC61" s="11">
        <f t="shared" si="6"/>
        <v>-259</v>
      </c>
      <c r="AD61" s="19">
        <f t="shared" si="6"/>
        <v>-365</v>
      </c>
      <c r="AE61" s="13">
        <f t="shared" si="7"/>
        <v>-106</v>
      </c>
      <c r="AG61" s="28">
        <f t="shared" si="14"/>
        <v>99.724828798371064</v>
      </c>
      <c r="AH61" s="29">
        <f t="shared" si="14"/>
        <v>100.06509878984264</v>
      </c>
      <c r="AI61" s="29">
        <f t="shared" si="14"/>
        <v>100.20771069934248</v>
      </c>
      <c r="AJ61" s="29">
        <f t="shared" si="14"/>
        <v>100.15638647858447</v>
      </c>
      <c r="AK61" s="29">
        <f t="shared" si="14"/>
        <v>100.10575448349176</v>
      </c>
      <c r="AL61" s="29">
        <f t="shared" si="14"/>
        <v>99.772075755439644</v>
      </c>
      <c r="AM61" s="26">
        <f t="shared" si="8"/>
        <v>99.847854692419759</v>
      </c>
      <c r="AN61" s="26">
        <f t="shared" si="8"/>
        <v>99.768971257492609</v>
      </c>
      <c r="AO61" s="630">
        <f t="shared" si="9"/>
        <v>-7.8883434927149665E-2</v>
      </c>
    </row>
    <row r="62" spans="1:41">
      <c r="A62" s="45" t="s">
        <v>66</v>
      </c>
      <c r="B62" s="11">
        <v>96063</v>
      </c>
      <c r="C62" s="12">
        <v>95817</v>
      </c>
      <c r="D62" s="12">
        <v>94665</v>
      </c>
      <c r="E62" s="12">
        <v>91166</v>
      </c>
      <c r="F62" s="12">
        <v>87326</v>
      </c>
      <c r="G62" s="13">
        <v>83834</v>
      </c>
      <c r="H62" s="1223">
        <v>83824</v>
      </c>
      <c r="I62" s="1219">
        <v>78610</v>
      </c>
      <c r="J62" s="11">
        <f t="shared" si="2"/>
        <v>-5214</v>
      </c>
      <c r="K62" s="17">
        <f t="shared" si="3"/>
        <v>-6.2201756060316855</v>
      </c>
      <c r="L62" s="16"/>
      <c r="M62" s="11">
        <v>94155</v>
      </c>
      <c r="N62" s="12">
        <v>93859</v>
      </c>
      <c r="O62" s="12">
        <v>92710</v>
      </c>
      <c r="P62" s="12">
        <v>89202</v>
      </c>
      <c r="Q62" s="12">
        <v>85592</v>
      </c>
      <c r="R62" s="12">
        <v>82250</v>
      </c>
      <c r="S62" s="12">
        <v>77489</v>
      </c>
      <c r="T62" s="11">
        <f t="shared" si="4"/>
        <v>-4761</v>
      </c>
      <c r="U62" s="17">
        <f t="shared" si="5"/>
        <v>-5.7884498480243165</v>
      </c>
      <c r="V62" s="18"/>
      <c r="W62" s="11">
        <f t="shared" si="13"/>
        <v>1908</v>
      </c>
      <c r="X62" s="12">
        <f t="shared" si="13"/>
        <v>1958</v>
      </c>
      <c r="Y62" s="12">
        <f t="shared" si="13"/>
        <v>1955</v>
      </c>
      <c r="Z62" s="12">
        <f t="shared" si="13"/>
        <v>1964</v>
      </c>
      <c r="AA62" s="12">
        <f t="shared" si="13"/>
        <v>1734</v>
      </c>
      <c r="AB62" s="12">
        <f t="shared" si="13"/>
        <v>1584</v>
      </c>
      <c r="AC62" s="11">
        <f t="shared" si="6"/>
        <v>1574</v>
      </c>
      <c r="AD62" s="19">
        <f t="shared" si="6"/>
        <v>1121</v>
      </c>
      <c r="AE62" s="13">
        <f t="shared" si="7"/>
        <v>-453</v>
      </c>
      <c r="AG62" s="20">
        <f t="shared" si="14"/>
        <v>102.02644575434125</v>
      </c>
      <c r="AH62" s="21">
        <f t="shared" si="14"/>
        <v>102.08610788523211</v>
      </c>
      <c r="AI62" s="21">
        <f t="shared" si="14"/>
        <v>102.1087261352605</v>
      </c>
      <c r="AJ62" s="21">
        <f t="shared" si="14"/>
        <v>102.20174435550773</v>
      </c>
      <c r="AK62" s="21">
        <f t="shared" si="14"/>
        <v>102.02589027011871</v>
      </c>
      <c r="AL62" s="21">
        <f t="shared" si="14"/>
        <v>101.92583586626141</v>
      </c>
      <c r="AM62" s="17">
        <f t="shared" si="8"/>
        <v>101.91367781155016</v>
      </c>
      <c r="AN62" s="17">
        <f t="shared" si="8"/>
        <v>101.44665694485668</v>
      </c>
      <c r="AO62" s="630">
        <f t="shared" si="9"/>
        <v>-0.46702086669347409</v>
      </c>
    </row>
    <row r="63" spans="1:41">
      <c r="A63" s="37" t="s">
        <v>67</v>
      </c>
      <c r="B63" s="11">
        <v>31760</v>
      </c>
      <c r="C63" s="12">
        <v>31189</v>
      </c>
      <c r="D63" s="12">
        <v>30021</v>
      </c>
      <c r="E63" s="12">
        <v>28469</v>
      </c>
      <c r="F63" s="12">
        <v>26344</v>
      </c>
      <c r="G63" s="13">
        <v>24297</v>
      </c>
      <c r="H63" s="1223">
        <v>24367</v>
      </c>
      <c r="I63" s="1219">
        <v>22497</v>
      </c>
      <c r="J63" s="11">
        <f t="shared" si="2"/>
        <v>-1870</v>
      </c>
      <c r="K63" s="17">
        <f t="shared" si="3"/>
        <v>-7.6743136208806986</v>
      </c>
      <c r="L63" s="16"/>
      <c r="M63" s="11">
        <v>32092</v>
      </c>
      <c r="N63" s="12">
        <v>31289</v>
      </c>
      <c r="O63" s="12">
        <v>30110</v>
      </c>
      <c r="P63" s="12">
        <v>28294</v>
      </c>
      <c r="Q63" s="12">
        <v>26501</v>
      </c>
      <c r="R63" s="12">
        <v>24288</v>
      </c>
      <c r="S63" s="12">
        <v>22129</v>
      </c>
      <c r="T63" s="11">
        <f t="shared" si="4"/>
        <v>-2159</v>
      </c>
      <c r="U63" s="17">
        <f t="shared" si="5"/>
        <v>-8.8891633728590254</v>
      </c>
      <c r="V63" s="18"/>
      <c r="W63" s="11">
        <f t="shared" si="13"/>
        <v>-332</v>
      </c>
      <c r="X63" s="12">
        <f t="shared" si="13"/>
        <v>-100</v>
      </c>
      <c r="Y63" s="12">
        <f t="shared" si="13"/>
        <v>-89</v>
      </c>
      <c r="Z63" s="12">
        <f t="shared" si="13"/>
        <v>175</v>
      </c>
      <c r="AA63" s="12">
        <f t="shared" si="13"/>
        <v>-157</v>
      </c>
      <c r="AB63" s="12">
        <f t="shared" si="13"/>
        <v>9</v>
      </c>
      <c r="AC63" s="11">
        <f t="shared" si="6"/>
        <v>79</v>
      </c>
      <c r="AD63" s="19">
        <f t="shared" si="6"/>
        <v>368</v>
      </c>
      <c r="AE63" s="13">
        <f t="shared" si="7"/>
        <v>289</v>
      </c>
      <c r="AG63" s="20">
        <f t="shared" si="14"/>
        <v>98.965474261498187</v>
      </c>
      <c r="AH63" s="21">
        <f t="shared" si="14"/>
        <v>99.68039886221996</v>
      </c>
      <c r="AI63" s="21">
        <f t="shared" si="14"/>
        <v>99.70441713716373</v>
      </c>
      <c r="AJ63" s="21">
        <f t="shared" si="14"/>
        <v>100.61850569025235</v>
      </c>
      <c r="AK63" s="21">
        <f t="shared" si="14"/>
        <v>99.407569525678269</v>
      </c>
      <c r="AL63" s="21">
        <f t="shared" si="14"/>
        <v>100.03705533596839</v>
      </c>
      <c r="AM63" s="17">
        <f t="shared" si="8"/>
        <v>100.32526350461133</v>
      </c>
      <c r="AN63" s="17">
        <f t="shared" si="8"/>
        <v>101.66297618509648</v>
      </c>
      <c r="AO63" s="630">
        <f t="shared" si="9"/>
        <v>1.3377126804851542</v>
      </c>
    </row>
    <row r="64" spans="1:41">
      <c r="A64" s="37" t="s">
        <v>68</v>
      </c>
      <c r="B64" s="11">
        <v>35887</v>
      </c>
      <c r="C64" s="12">
        <v>36676</v>
      </c>
      <c r="D64" s="12">
        <v>36256</v>
      </c>
      <c r="E64" s="12">
        <v>34671</v>
      </c>
      <c r="F64" s="12">
        <v>33058</v>
      </c>
      <c r="G64" s="13">
        <v>30601</v>
      </c>
      <c r="H64" s="1223">
        <v>30634</v>
      </c>
      <c r="I64" s="1219">
        <v>28550</v>
      </c>
      <c r="J64" s="11">
        <f t="shared" si="2"/>
        <v>-2084</v>
      </c>
      <c r="K64" s="17">
        <f t="shared" si="3"/>
        <v>-6.8028987399621332</v>
      </c>
      <c r="L64" s="16"/>
      <c r="M64" s="11">
        <v>36625</v>
      </c>
      <c r="N64" s="12">
        <v>36766</v>
      </c>
      <c r="O64" s="12">
        <v>36069</v>
      </c>
      <c r="P64" s="12">
        <v>34791</v>
      </c>
      <c r="Q64" s="12">
        <v>32814</v>
      </c>
      <c r="R64" s="12">
        <v>30805</v>
      </c>
      <c r="S64" s="12">
        <v>28989</v>
      </c>
      <c r="T64" s="11">
        <f t="shared" si="4"/>
        <v>-1816</v>
      </c>
      <c r="U64" s="17">
        <f t="shared" si="5"/>
        <v>-5.8951468917383547</v>
      </c>
      <c r="V64" s="18"/>
      <c r="W64" s="11">
        <f t="shared" si="13"/>
        <v>-738</v>
      </c>
      <c r="X64" s="12">
        <f t="shared" si="13"/>
        <v>-90</v>
      </c>
      <c r="Y64" s="12">
        <f t="shared" si="13"/>
        <v>187</v>
      </c>
      <c r="Z64" s="12">
        <f t="shared" si="13"/>
        <v>-120</v>
      </c>
      <c r="AA64" s="12">
        <f t="shared" si="13"/>
        <v>244</v>
      </c>
      <c r="AB64" s="12">
        <f t="shared" si="13"/>
        <v>-204</v>
      </c>
      <c r="AC64" s="11">
        <f t="shared" si="6"/>
        <v>-171</v>
      </c>
      <c r="AD64" s="19">
        <f t="shared" si="6"/>
        <v>-439</v>
      </c>
      <c r="AE64" s="13">
        <f t="shared" si="7"/>
        <v>-268</v>
      </c>
      <c r="AG64" s="20">
        <f t="shared" si="14"/>
        <v>97.984982935153582</v>
      </c>
      <c r="AH64" s="21">
        <f t="shared" si="14"/>
        <v>99.755208616656702</v>
      </c>
      <c r="AI64" s="21">
        <f t="shared" si="14"/>
        <v>100.51845074717902</v>
      </c>
      <c r="AJ64" s="21">
        <f t="shared" si="14"/>
        <v>99.655083211175295</v>
      </c>
      <c r="AK64" s="21">
        <f t="shared" si="14"/>
        <v>100.74358505515939</v>
      </c>
      <c r="AL64" s="21">
        <f t="shared" si="14"/>
        <v>99.337769842558018</v>
      </c>
      <c r="AM64" s="17">
        <f t="shared" si="8"/>
        <v>99.444895309203048</v>
      </c>
      <c r="AN64" s="17">
        <f t="shared" si="8"/>
        <v>98.485632481286004</v>
      </c>
      <c r="AO64" s="630">
        <f t="shared" si="9"/>
        <v>-0.95926282791704409</v>
      </c>
    </row>
    <row r="65" spans="1:41">
      <c r="A65" s="37" t="s">
        <v>69</v>
      </c>
      <c r="B65" s="11">
        <v>24205</v>
      </c>
      <c r="C65" s="12">
        <v>23155</v>
      </c>
      <c r="D65" s="12">
        <v>22196</v>
      </c>
      <c r="E65" s="12">
        <v>20391</v>
      </c>
      <c r="F65" s="12">
        <v>18584</v>
      </c>
      <c r="G65" s="13">
        <v>16956</v>
      </c>
      <c r="H65" s="1223">
        <v>16977</v>
      </c>
      <c r="I65" s="1219">
        <v>15262</v>
      </c>
      <c r="J65" s="11">
        <f t="shared" si="2"/>
        <v>-1715</v>
      </c>
      <c r="K65" s="17">
        <f t="shared" si="3"/>
        <v>-10.101902574070802</v>
      </c>
      <c r="L65" s="16"/>
      <c r="M65" s="11">
        <v>25136</v>
      </c>
      <c r="N65" s="12">
        <v>24298</v>
      </c>
      <c r="O65" s="12">
        <v>23270</v>
      </c>
      <c r="P65" s="12">
        <v>21439</v>
      </c>
      <c r="Q65" s="12">
        <v>19696</v>
      </c>
      <c r="R65" s="12">
        <v>18070</v>
      </c>
      <c r="S65" s="12">
        <v>16064</v>
      </c>
      <c r="T65" s="11">
        <f t="shared" si="4"/>
        <v>-2006</v>
      </c>
      <c r="U65" s="17">
        <f t="shared" si="5"/>
        <v>-11.101272827891533</v>
      </c>
      <c r="V65" s="18"/>
      <c r="W65" s="11">
        <f t="shared" si="13"/>
        <v>-931</v>
      </c>
      <c r="X65" s="12">
        <f t="shared" si="13"/>
        <v>-1143</v>
      </c>
      <c r="Y65" s="12">
        <f t="shared" si="13"/>
        <v>-1074</v>
      </c>
      <c r="Z65" s="12">
        <f t="shared" si="13"/>
        <v>-1048</v>
      </c>
      <c r="AA65" s="12">
        <f t="shared" si="13"/>
        <v>-1112</v>
      </c>
      <c r="AB65" s="12">
        <f t="shared" si="13"/>
        <v>-1114</v>
      </c>
      <c r="AC65" s="11">
        <f t="shared" si="6"/>
        <v>-1093</v>
      </c>
      <c r="AD65" s="19">
        <f t="shared" si="6"/>
        <v>-802</v>
      </c>
      <c r="AE65" s="13">
        <f t="shared" si="7"/>
        <v>291</v>
      </c>
      <c r="AG65" s="20">
        <f t="shared" si="14"/>
        <v>96.296148949713555</v>
      </c>
      <c r="AH65" s="21">
        <f t="shared" si="14"/>
        <v>95.295909128323316</v>
      </c>
      <c r="AI65" s="21">
        <f t="shared" si="14"/>
        <v>95.384615384615387</v>
      </c>
      <c r="AJ65" s="21">
        <f t="shared" si="14"/>
        <v>95.111712300013991</v>
      </c>
      <c r="AK65" s="21">
        <f t="shared" si="14"/>
        <v>94.354183590576767</v>
      </c>
      <c r="AL65" s="21">
        <f t="shared" si="14"/>
        <v>93.83508577753183</v>
      </c>
      <c r="AM65" s="17">
        <f t="shared" si="8"/>
        <v>93.951300498063091</v>
      </c>
      <c r="AN65" s="17">
        <f t="shared" si="8"/>
        <v>95.007470119521912</v>
      </c>
      <c r="AO65" s="630">
        <f t="shared" si="9"/>
        <v>1.056169621458821</v>
      </c>
    </row>
    <row r="66" spans="1:41">
      <c r="A66" s="39" t="s">
        <v>70</v>
      </c>
      <c r="B66" s="30">
        <v>19746</v>
      </c>
      <c r="C66" s="31">
        <v>19138</v>
      </c>
      <c r="D66" s="31">
        <v>18039</v>
      </c>
      <c r="E66" s="31">
        <v>16795</v>
      </c>
      <c r="F66" s="31">
        <v>15486</v>
      </c>
      <c r="G66" s="32">
        <v>14156</v>
      </c>
      <c r="H66" s="1224">
        <v>14171</v>
      </c>
      <c r="I66" s="1221">
        <v>12705</v>
      </c>
      <c r="J66" s="30">
        <f t="shared" si="2"/>
        <v>-1466</v>
      </c>
      <c r="K66" s="33">
        <f t="shared" si="3"/>
        <v>-10.345070919483453</v>
      </c>
      <c r="L66" s="16"/>
      <c r="M66" s="30">
        <v>20226</v>
      </c>
      <c r="N66" s="31">
        <v>19629</v>
      </c>
      <c r="O66" s="31">
        <v>18601</v>
      </c>
      <c r="P66" s="31">
        <v>17467</v>
      </c>
      <c r="Q66" s="31">
        <v>16004</v>
      </c>
      <c r="R66" s="31">
        <v>14819</v>
      </c>
      <c r="S66" s="31">
        <v>13318</v>
      </c>
      <c r="T66" s="30">
        <f t="shared" si="4"/>
        <v>-1501</v>
      </c>
      <c r="U66" s="33">
        <f t="shared" si="5"/>
        <v>-10.128888588973615</v>
      </c>
      <c r="V66" s="18"/>
      <c r="W66" s="30">
        <f t="shared" si="13"/>
        <v>-480</v>
      </c>
      <c r="X66" s="31">
        <f t="shared" si="13"/>
        <v>-491</v>
      </c>
      <c r="Y66" s="31">
        <f t="shared" si="13"/>
        <v>-562</v>
      </c>
      <c r="Z66" s="31">
        <f t="shared" si="13"/>
        <v>-672</v>
      </c>
      <c r="AA66" s="31">
        <f t="shared" si="13"/>
        <v>-518</v>
      </c>
      <c r="AB66" s="31">
        <f t="shared" si="13"/>
        <v>-663</v>
      </c>
      <c r="AC66" s="11">
        <f t="shared" si="6"/>
        <v>-648</v>
      </c>
      <c r="AD66" s="19">
        <f t="shared" si="6"/>
        <v>-613</v>
      </c>
      <c r="AE66" s="13">
        <f t="shared" si="7"/>
        <v>35</v>
      </c>
      <c r="AG66" s="35">
        <f t="shared" si="14"/>
        <v>97.62681696825868</v>
      </c>
      <c r="AH66" s="36">
        <f t="shared" si="14"/>
        <v>97.498599011666414</v>
      </c>
      <c r="AI66" s="36">
        <f t="shared" si="14"/>
        <v>96.978657061448317</v>
      </c>
      <c r="AJ66" s="36">
        <f t="shared" si="14"/>
        <v>96.152745176618765</v>
      </c>
      <c r="AK66" s="36">
        <f t="shared" si="14"/>
        <v>96.763309172706826</v>
      </c>
      <c r="AL66" s="36">
        <f t="shared" si="14"/>
        <v>95.526013901072943</v>
      </c>
      <c r="AM66" s="33">
        <f t="shared" si="8"/>
        <v>95.627235306026051</v>
      </c>
      <c r="AN66" s="33">
        <f t="shared" si="8"/>
        <v>95.39720678780597</v>
      </c>
      <c r="AO66" s="630">
        <f t="shared" si="9"/>
        <v>-0.23002851822008097</v>
      </c>
    </row>
    <row r="67" spans="1:41">
      <c r="A67" s="46" t="s">
        <v>24</v>
      </c>
      <c r="B67" s="11">
        <f>SUM(B68:B69)</f>
        <v>108704</v>
      </c>
      <c r="C67" s="12">
        <f t="shared" ref="C67:R67" si="19">SUM(C68:C69)</f>
        <v>111498</v>
      </c>
      <c r="D67" s="12">
        <f t="shared" si="19"/>
        <v>113423</v>
      </c>
      <c r="E67" s="12">
        <f t="shared" si="19"/>
        <v>110795</v>
      </c>
      <c r="F67" s="12">
        <f t="shared" si="19"/>
        <v>105480</v>
      </c>
      <c r="G67" s="13">
        <f t="shared" si="19"/>
        <v>101698</v>
      </c>
      <c r="H67" s="1220">
        <f t="shared" si="19"/>
        <v>101822</v>
      </c>
      <c r="I67" s="1208">
        <f t="shared" si="19"/>
        <v>97650</v>
      </c>
      <c r="J67" s="11">
        <f t="shared" si="2"/>
        <v>-4172</v>
      </c>
      <c r="K67" s="17">
        <f t="shared" si="3"/>
        <v>-4.0973463495118931</v>
      </c>
      <c r="L67" s="16"/>
      <c r="M67" s="11">
        <f t="shared" si="19"/>
        <v>115418</v>
      </c>
      <c r="N67" s="12">
        <f t="shared" si="19"/>
        <v>118736</v>
      </c>
      <c r="O67" s="12">
        <f t="shared" si="19"/>
        <v>119162</v>
      </c>
      <c r="P67" s="12">
        <f t="shared" si="19"/>
        <v>116022</v>
      </c>
      <c r="Q67" s="12">
        <f t="shared" si="19"/>
        <v>111020</v>
      </c>
      <c r="R67" s="12">
        <f t="shared" si="19"/>
        <v>106150</v>
      </c>
      <c r="S67" s="12">
        <v>101082</v>
      </c>
      <c r="T67" s="11">
        <f t="shared" si="4"/>
        <v>-5068</v>
      </c>
      <c r="U67" s="17">
        <f t="shared" si="5"/>
        <v>-4.7743758831841729</v>
      </c>
      <c r="V67" s="18"/>
      <c r="W67" s="11">
        <f t="shared" si="13"/>
        <v>-6714</v>
      </c>
      <c r="X67" s="12">
        <f t="shared" si="13"/>
        <v>-7238</v>
      </c>
      <c r="Y67" s="12">
        <f t="shared" si="13"/>
        <v>-5739</v>
      </c>
      <c r="Z67" s="12">
        <f t="shared" si="13"/>
        <v>-5227</v>
      </c>
      <c r="AA67" s="12">
        <f t="shared" si="13"/>
        <v>-5540</v>
      </c>
      <c r="AB67" s="12">
        <f t="shared" si="13"/>
        <v>-4452</v>
      </c>
      <c r="AC67" s="23">
        <f t="shared" si="6"/>
        <v>-4328</v>
      </c>
      <c r="AD67" s="27">
        <f t="shared" si="6"/>
        <v>-3432</v>
      </c>
      <c r="AE67" s="25">
        <f t="shared" si="7"/>
        <v>896</v>
      </c>
      <c r="AG67" s="20">
        <f t="shared" si="14"/>
        <v>94.182883085827157</v>
      </c>
      <c r="AH67" s="21">
        <f t="shared" si="14"/>
        <v>93.904123433499535</v>
      </c>
      <c r="AI67" s="21">
        <f t="shared" si="14"/>
        <v>95.183867340259482</v>
      </c>
      <c r="AJ67" s="21">
        <f t="shared" si="14"/>
        <v>95.494819947940911</v>
      </c>
      <c r="AK67" s="21">
        <f t="shared" si="14"/>
        <v>95.009908124662218</v>
      </c>
      <c r="AL67" s="21">
        <f t="shared" si="14"/>
        <v>95.80593499764484</v>
      </c>
      <c r="AM67" s="17">
        <f t="shared" si="8"/>
        <v>95.922750824305226</v>
      </c>
      <c r="AN67" s="17">
        <f t="shared" si="8"/>
        <v>96.604736748382507</v>
      </c>
      <c r="AO67" s="633">
        <f t="shared" si="9"/>
        <v>0.68198592407728142</v>
      </c>
    </row>
    <row r="68" spans="1:41">
      <c r="A68" s="37" t="s">
        <v>323</v>
      </c>
      <c r="B68" s="11">
        <v>38366</v>
      </c>
      <c r="C68" s="12">
        <v>41151</v>
      </c>
      <c r="D68" s="12">
        <v>43486</v>
      </c>
      <c r="E68" s="12">
        <v>42781</v>
      </c>
      <c r="F68" s="12">
        <v>40719</v>
      </c>
      <c r="G68" s="13">
        <v>39016</v>
      </c>
      <c r="H68" s="1223">
        <v>38931</v>
      </c>
      <c r="I68" s="1219">
        <v>37726</v>
      </c>
      <c r="J68" s="11">
        <f t="shared" si="2"/>
        <v>-1205</v>
      </c>
      <c r="K68" s="17">
        <f t="shared" si="3"/>
        <v>-3.0952197477588554</v>
      </c>
      <c r="L68" s="16"/>
      <c r="M68" s="11">
        <v>41796</v>
      </c>
      <c r="N68" s="12">
        <v>44752</v>
      </c>
      <c r="O68" s="12">
        <v>46325</v>
      </c>
      <c r="P68" s="12">
        <v>45235</v>
      </c>
      <c r="Q68" s="12">
        <v>43263</v>
      </c>
      <c r="R68" s="12">
        <v>41490</v>
      </c>
      <c r="S68" s="12">
        <v>39611</v>
      </c>
      <c r="T68" s="11">
        <f t="shared" si="4"/>
        <v>-1879</v>
      </c>
      <c r="U68" s="17">
        <f t="shared" si="5"/>
        <v>-4.5288021209930109</v>
      </c>
      <c r="V68" s="18"/>
      <c r="W68" s="11">
        <f t="shared" ref="W68:AB73" si="20">B68-M68</f>
        <v>-3430</v>
      </c>
      <c r="X68" s="12">
        <f t="shared" si="20"/>
        <v>-3601</v>
      </c>
      <c r="Y68" s="12">
        <f t="shared" si="20"/>
        <v>-2839</v>
      </c>
      <c r="Z68" s="12">
        <f t="shared" si="20"/>
        <v>-2454</v>
      </c>
      <c r="AA68" s="12">
        <f t="shared" si="20"/>
        <v>-2544</v>
      </c>
      <c r="AB68" s="12">
        <f t="shared" si="20"/>
        <v>-2474</v>
      </c>
      <c r="AC68" s="11">
        <f t="shared" si="6"/>
        <v>-2559</v>
      </c>
      <c r="AD68" s="19">
        <f t="shared" si="6"/>
        <v>-1885</v>
      </c>
      <c r="AE68" s="13">
        <f t="shared" si="7"/>
        <v>674</v>
      </c>
      <c r="AG68" s="20">
        <f t="shared" ref="AG68:AL73" si="21">B68/M68*100</f>
        <v>91.793473059622926</v>
      </c>
      <c r="AH68" s="21">
        <f t="shared" si="21"/>
        <v>91.953432248838041</v>
      </c>
      <c r="AI68" s="21">
        <f t="shared" si="21"/>
        <v>93.87155963302753</v>
      </c>
      <c r="AJ68" s="21">
        <f t="shared" si="21"/>
        <v>94.574997236653033</v>
      </c>
      <c r="AK68" s="21">
        <f t="shared" si="21"/>
        <v>94.119686568199157</v>
      </c>
      <c r="AL68" s="21">
        <f t="shared" si="21"/>
        <v>94.037117377681369</v>
      </c>
      <c r="AM68" s="17">
        <f t="shared" si="8"/>
        <v>93.832248734634845</v>
      </c>
      <c r="AN68" s="17">
        <f t="shared" si="8"/>
        <v>95.241220872989828</v>
      </c>
      <c r="AO68" s="630">
        <f t="shared" si="9"/>
        <v>1.4089721383549829</v>
      </c>
    </row>
    <row r="69" spans="1:41">
      <c r="A69" s="37" t="s">
        <v>71</v>
      </c>
      <c r="B69" s="11">
        <v>70338</v>
      </c>
      <c r="C69" s="12">
        <v>70347</v>
      </c>
      <c r="D69" s="12">
        <v>69937</v>
      </c>
      <c r="E69" s="12">
        <v>68014</v>
      </c>
      <c r="F69" s="12">
        <v>64761</v>
      </c>
      <c r="G69" s="13">
        <v>62682</v>
      </c>
      <c r="H69" s="1223">
        <v>62891</v>
      </c>
      <c r="I69" s="1221">
        <v>59924</v>
      </c>
      <c r="J69" s="11">
        <f>I69-H69</f>
        <v>-2967</v>
      </c>
      <c r="K69" s="17">
        <f>(I69-H69)/H69*100</f>
        <v>-4.7176861554117444</v>
      </c>
      <c r="L69" s="16"/>
      <c r="M69" s="11">
        <v>73622</v>
      </c>
      <c r="N69" s="12">
        <v>73984</v>
      </c>
      <c r="O69" s="12">
        <v>72837</v>
      </c>
      <c r="P69" s="12">
        <v>70787</v>
      </c>
      <c r="Q69" s="12">
        <v>67757</v>
      </c>
      <c r="R69" s="12">
        <v>64660</v>
      </c>
      <c r="S69" s="12">
        <v>61471</v>
      </c>
      <c r="T69" s="11">
        <f>S69-R69</f>
        <v>-3189</v>
      </c>
      <c r="U69" s="17">
        <f>(S69-R69)/R69*100</f>
        <v>-4.931951747602846</v>
      </c>
      <c r="V69" s="18"/>
      <c r="W69" s="11">
        <f t="shared" si="20"/>
        <v>-3284</v>
      </c>
      <c r="X69" s="12">
        <f t="shared" si="20"/>
        <v>-3637</v>
      </c>
      <c r="Y69" s="12">
        <f t="shared" si="20"/>
        <v>-2900</v>
      </c>
      <c r="Z69" s="12">
        <f t="shared" si="20"/>
        <v>-2773</v>
      </c>
      <c r="AA69" s="12">
        <f t="shared" si="20"/>
        <v>-2996</v>
      </c>
      <c r="AB69" s="12">
        <f t="shared" si="20"/>
        <v>-1978</v>
      </c>
      <c r="AC69" s="30">
        <f t="shared" ref="AC69:AD73" si="22">H69-R69</f>
        <v>-1769</v>
      </c>
      <c r="AD69" s="34">
        <f t="shared" si="22"/>
        <v>-1547</v>
      </c>
      <c r="AE69" s="32">
        <f>AD69-AC69</f>
        <v>222</v>
      </c>
      <c r="AG69" s="20">
        <f t="shared" si="21"/>
        <v>95.539376816712391</v>
      </c>
      <c r="AH69" s="21">
        <f t="shared" si="21"/>
        <v>95.0840722318339</v>
      </c>
      <c r="AI69" s="21">
        <f t="shared" si="21"/>
        <v>96.018507077446898</v>
      </c>
      <c r="AJ69" s="21">
        <f t="shared" si="21"/>
        <v>96.082614039301006</v>
      </c>
      <c r="AK69" s="21">
        <f t="shared" si="21"/>
        <v>95.578316631491944</v>
      </c>
      <c r="AL69" s="21">
        <f t="shared" si="21"/>
        <v>96.940921744509751</v>
      </c>
      <c r="AM69" s="17">
        <f t="shared" ref="AM69:AN73" si="23">H69/R69*100</f>
        <v>97.264150943396217</v>
      </c>
      <c r="AN69" s="17">
        <f t="shared" si="23"/>
        <v>97.483366140131125</v>
      </c>
      <c r="AO69" s="634">
        <f>AN69-AM69</f>
        <v>0.21921519673490764</v>
      </c>
    </row>
    <row r="70" spans="1:41">
      <c r="A70" s="47" t="s">
        <v>25</v>
      </c>
      <c r="B70" s="23">
        <f>SUM(B71:B73)</f>
        <v>164532</v>
      </c>
      <c r="C70" s="24">
        <f t="shared" ref="C70:R70" si="24">SUM(C71:C73)</f>
        <v>161161</v>
      </c>
      <c r="D70" s="24">
        <f t="shared" si="24"/>
        <v>157987</v>
      </c>
      <c r="E70" s="24">
        <f t="shared" si="24"/>
        <v>149915</v>
      </c>
      <c r="F70" s="24">
        <f t="shared" si="24"/>
        <v>142038</v>
      </c>
      <c r="G70" s="25">
        <f t="shared" si="24"/>
        <v>133952</v>
      </c>
      <c r="H70" s="1220">
        <f t="shared" si="24"/>
        <v>134055</v>
      </c>
      <c r="I70" s="1208">
        <f t="shared" si="24"/>
        <v>126997</v>
      </c>
      <c r="J70" s="23">
        <f>I70-H70</f>
        <v>-7058</v>
      </c>
      <c r="K70" s="26">
        <f>(I70-H70)/H70*100</f>
        <v>-5.265003170340532</v>
      </c>
      <c r="L70" s="16"/>
      <c r="M70" s="23">
        <f t="shared" si="24"/>
        <v>166216</v>
      </c>
      <c r="N70" s="24">
        <f t="shared" si="24"/>
        <v>162738</v>
      </c>
      <c r="O70" s="24">
        <f t="shared" si="24"/>
        <v>159111</v>
      </c>
      <c r="P70" s="24">
        <f t="shared" si="24"/>
        <v>151192</v>
      </c>
      <c r="Q70" s="24">
        <f t="shared" si="24"/>
        <v>143547</v>
      </c>
      <c r="R70" s="24">
        <f t="shared" si="24"/>
        <v>135147</v>
      </c>
      <c r="S70" s="24">
        <v>127340</v>
      </c>
      <c r="T70" s="23">
        <f>S70-R70</f>
        <v>-7807</v>
      </c>
      <c r="U70" s="26">
        <f>(S70-R70)/R70*100</f>
        <v>-5.7766728081274463</v>
      </c>
      <c r="V70" s="18"/>
      <c r="W70" s="23">
        <f t="shared" si="20"/>
        <v>-1684</v>
      </c>
      <c r="X70" s="24">
        <f t="shared" si="20"/>
        <v>-1577</v>
      </c>
      <c r="Y70" s="24">
        <f t="shared" si="20"/>
        <v>-1124</v>
      </c>
      <c r="Z70" s="24">
        <f t="shared" si="20"/>
        <v>-1277</v>
      </c>
      <c r="AA70" s="24">
        <f t="shared" si="20"/>
        <v>-1509</v>
      </c>
      <c r="AB70" s="24">
        <f t="shared" si="20"/>
        <v>-1195</v>
      </c>
      <c r="AC70" s="11">
        <f t="shared" si="22"/>
        <v>-1092</v>
      </c>
      <c r="AD70" s="19">
        <f t="shared" si="22"/>
        <v>-343</v>
      </c>
      <c r="AE70" s="13">
        <f>AD70-AC70</f>
        <v>749</v>
      </c>
      <c r="AG70" s="28">
        <f t="shared" si="21"/>
        <v>98.986860470712813</v>
      </c>
      <c r="AH70" s="29">
        <f t="shared" si="21"/>
        <v>99.030957735747023</v>
      </c>
      <c r="AI70" s="29">
        <f t="shared" si="21"/>
        <v>99.293574925680815</v>
      </c>
      <c r="AJ70" s="29">
        <f t="shared" si="21"/>
        <v>99.155378591459865</v>
      </c>
      <c r="AK70" s="29">
        <f t="shared" si="21"/>
        <v>98.948776358962562</v>
      </c>
      <c r="AL70" s="29">
        <f t="shared" si="21"/>
        <v>99.115777634723671</v>
      </c>
      <c r="AM70" s="26">
        <f t="shared" si="23"/>
        <v>99.191990943195179</v>
      </c>
      <c r="AN70" s="26">
        <f t="shared" si="23"/>
        <v>99.730642374744775</v>
      </c>
      <c r="AO70" s="630">
        <f>AN70-AM70</f>
        <v>0.53865143154959583</v>
      </c>
    </row>
    <row r="71" spans="1:41">
      <c r="A71" s="45" t="s">
        <v>72</v>
      </c>
      <c r="B71" s="11">
        <v>57167</v>
      </c>
      <c r="C71" s="12">
        <v>55761</v>
      </c>
      <c r="D71" s="12">
        <v>54740</v>
      </c>
      <c r="E71" s="12">
        <v>51708</v>
      </c>
      <c r="F71" s="12">
        <v>49148</v>
      </c>
      <c r="G71" s="13">
        <v>45415</v>
      </c>
      <c r="H71" s="1223">
        <v>45561</v>
      </c>
      <c r="I71" s="1219">
        <v>42315</v>
      </c>
      <c r="J71" s="11">
        <f>I71-H71</f>
        <v>-3246</v>
      </c>
      <c r="K71" s="17">
        <f>(I71-H71)/H71*100</f>
        <v>-7.1245143873049326</v>
      </c>
      <c r="L71" s="16"/>
      <c r="M71" s="11">
        <v>54047</v>
      </c>
      <c r="N71" s="12">
        <v>52839</v>
      </c>
      <c r="O71" s="12">
        <v>52248</v>
      </c>
      <c r="P71" s="12">
        <v>50030</v>
      </c>
      <c r="Q71" s="12">
        <v>47254</v>
      </c>
      <c r="R71" s="12">
        <v>44258</v>
      </c>
      <c r="S71" s="12">
        <v>41236</v>
      </c>
      <c r="T71" s="11">
        <f>S71-R71</f>
        <v>-3022</v>
      </c>
      <c r="U71" s="17">
        <f>(S71-R71)/R71*100</f>
        <v>-6.8281440643499476</v>
      </c>
      <c r="V71" s="18"/>
      <c r="W71" s="11">
        <f t="shared" si="20"/>
        <v>3120</v>
      </c>
      <c r="X71" s="12">
        <f t="shared" si="20"/>
        <v>2922</v>
      </c>
      <c r="Y71" s="12">
        <f t="shared" si="20"/>
        <v>2492</v>
      </c>
      <c r="Z71" s="12">
        <f t="shared" si="20"/>
        <v>1678</v>
      </c>
      <c r="AA71" s="12">
        <f t="shared" si="20"/>
        <v>1894</v>
      </c>
      <c r="AB71" s="12">
        <f t="shared" si="20"/>
        <v>1157</v>
      </c>
      <c r="AC71" s="11">
        <f t="shared" si="22"/>
        <v>1303</v>
      </c>
      <c r="AD71" s="19">
        <f t="shared" si="22"/>
        <v>1079</v>
      </c>
      <c r="AE71" s="13">
        <f>AD71-AC71</f>
        <v>-224</v>
      </c>
      <c r="AG71" s="20">
        <f t="shared" si="21"/>
        <v>105.77275334431144</v>
      </c>
      <c r="AH71" s="21">
        <f t="shared" si="21"/>
        <v>105.53000624538693</v>
      </c>
      <c r="AI71" s="21">
        <f t="shared" si="21"/>
        <v>104.7695605573419</v>
      </c>
      <c r="AJ71" s="21">
        <f t="shared" si="21"/>
        <v>103.35398760743556</v>
      </c>
      <c r="AK71" s="21">
        <f t="shared" si="21"/>
        <v>104.00812629618656</v>
      </c>
      <c r="AL71" s="21">
        <f t="shared" si="21"/>
        <v>102.61421663879977</v>
      </c>
      <c r="AM71" s="17">
        <f t="shared" si="23"/>
        <v>102.94410050160423</v>
      </c>
      <c r="AN71" s="17">
        <f t="shared" si="23"/>
        <v>102.61664564943254</v>
      </c>
      <c r="AO71" s="630">
        <f>AN71-AM71</f>
        <v>-0.3274548521716838</v>
      </c>
    </row>
    <row r="72" spans="1:41">
      <c r="A72" s="37" t="s">
        <v>73</v>
      </c>
      <c r="B72" s="11">
        <v>55847</v>
      </c>
      <c r="C72" s="12">
        <v>54596</v>
      </c>
      <c r="D72" s="12">
        <v>53263</v>
      </c>
      <c r="E72" s="12">
        <v>50952</v>
      </c>
      <c r="F72" s="12">
        <v>48118</v>
      </c>
      <c r="G72" s="13">
        <v>45413</v>
      </c>
      <c r="H72" s="1223">
        <v>45388</v>
      </c>
      <c r="I72" s="1219">
        <v>42860</v>
      </c>
      <c r="J72" s="11">
        <f>I72-H72</f>
        <v>-2528</v>
      </c>
      <c r="K72" s="17">
        <f>(I72-H72)/H72*100</f>
        <v>-5.5697541200317264</v>
      </c>
      <c r="L72" s="16"/>
      <c r="M72" s="11">
        <v>57526</v>
      </c>
      <c r="N72" s="12">
        <v>56664</v>
      </c>
      <c r="O72" s="12">
        <v>54979</v>
      </c>
      <c r="P72" s="12">
        <v>52283</v>
      </c>
      <c r="Q72" s="12">
        <v>49834</v>
      </c>
      <c r="R72" s="12">
        <v>46912</v>
      </c>
      <c r="S72" s="12">
        <v>44137</v>
      </c>
      <c r="T72" s="11">
        <f>S72-R72</f>
        <v>-2775</v>
      </c>
      <c r="U72" s="17">
        <f>(S72-R72)/R72*100</f>
        <v>-5.9153308321964531</v>
      </c>
      <c r="V72" s="18"/>
      <c r="W72" s="11">
        <f t="shared" si="20"/>
        <v>-1679</v>
      </c>
      <c r="X72" s="12">
        <f t="shared" si="20"/>
        <v>-2068</v>
      </c>
      <c r="Y72" s="12">
        <f t="shared" si="20"/>
        <v>-1716</v>
      </c>
      <c r="Z72" s="12">
        <f t="shared" si="20"/>
        <v>-1331</v>
      </c>
      <c r="AA72" s="12">
        <f t="shared" si="20"/>
        <v>-1716</v>
      </c>
      <c r="AB72" s="12">
        <f t="shared" si="20"/>
        <v>-1499</v>
      </c>
      <c r="AC72" s="11">
        <f t="shared" si="22"/>
        <v>-1524</v>
      </c>
      <c r="AD72" s="19">
        <f t="shared" si="22"/>
        <v>-1277</v>
      </c>
      <c r="AE72" s="13">
        <f>AD72-AC72</f>
        <v>247</v>
      </c>
      <c r="AG72" s="20">
        <f t="shared" si="21"/>
        <v>97.081319751069088</v>
      </c>
      <c r="AH72" s="21">
        <f t="shared" si="21"/>
        <v>96.350416490187769</v>
      </c>
      <c r="AI72" s="21">
        <f t="shared" si="21"/>
        <v>96.878808272249401</v>
      </c>
      <c r="AJ72" s="21">
        <f t="shared" si="21"/>
        <v>97.454239427729846</v>
      </c>
      <c r="AK72" s="21">
        <f t="shared" si="21"/>
        <v>96.556567805112977</v>
      </c>
      <c r="AL72" s="21">
        <f t="shared" si="21"/>
        <v>96.804655525238744</v>
      </c>
      <c r="AM72" s="17">
        <f t="shared" si="23"/>
        <v>96.751364256480215</v>
      </c>
      <c r="AN72" s="17">
        <f t="shared" si="23"/>
        <v>97.106735845209229</v>
      </c>
      <c r="AO72" s="630">
        <f>AN72-AM72</f>
        <v>0.35537158872901387</v>
      </c>
    </row>
    <row r="73" spans="1:41">
      <c r="A73" s="39" t="s">
        <v>74</v>
      </c>
      <c r="B73" s="30">
        <v>51518</v>
      </c>
      <c r="C73" s="31">
        <v>50804</v>
      </c>
      <c r="D73" s="31">
        <v>49984</v>
      </c>
      <c r="E73" s="31">
        <v>47255</v>
      </c>
      <c r="F73" s="31">
        <v>44772</v>
      </c>
      <c r="G73" s="32">
        <v>43124</v>
      </c>
      <c r="H73" s="1224">
        <v>43106</v>
      </c>
      <c r="I73" s="1221">
        <v>41822</v>
      </c>
      <c r="J73" s="30">
        <f>I73-H73</f>
        <v>-1284</v>
      </c>
      <c r="K73" s="33">
        <f>(I73-H73)/H73*100</f>
        <v>-2.978703660743284</v>
      </c>
      <c r="L73" s="16"/>
      <c r="M73" s="30">
        <v>54643</v>
      </c>
      <c r="N73" s="31">
        <v>53235</v>
      </c>
      <c r="O73" s="31">
        <v>51884</v>
      </c>
      <c r="P73" s="31">
        <v>48879</v>
      </c>
      <c r="Q73" s="31">
        <v>46459</v>
      </c>
      <c r="R73" s="31">
        <v>43977</v>
      </c>
      <c r="S73" s="31">
        <v>41967</v>
      </c>
      <c r="T73" s="30">
        <f>S73-R73</f>
        <v>-2010</v>
      </c>
      <c r="U73" s="33">
        <f>(S73-R73)/R73*100</f>
        <v>-4.5705709802851491</v>
      </c>
      <c r="V73" s="18"/>
      <c r="W73" s="30">
        <f t="shared" si="20"/>
        <v>-3125</v>
      </c>
      <c r="X73" s="31">
        <f t="shared" si="20"/>
        <v>-2431</v>
      </c>
      <c r="Y73" s="31">
        <f t="shared" si="20"/>
        <v>-1900</v>
      </c>
      <c r="Z73" s="31">
        <f t="shared" si="20"/>
        <v>-1624</v>
      </c>
      <c r="AA73" s="31">
        <f t="shared" si="20"/>
        <v>-1687</v>
      </c>
      <c r="AB73" s="31">
        <f t="shared" si="20"/>
        <v>-853</v>
      </c>
      <c r="AC73" s="30">
        <f t="shared" si="22"/>
        <v>-871</v>
      </c>
      <c r="AD73" s="34">
        <f t="shared" si="22"/>
        <v>-145</v>
      </c>
      <c r="AE73" s="32">
        <f>AD73-AC73</f>
        <v>726</v>
      </c>
      <c r="AG73" s="35">
        <f t="shared" si="21"/>
        <v>94.281060703109276</v>
      </c>
      <c r="AH73" s="36">
        <f t="shared" si="21"/>
        <v>95.433455433455435</v>
      </c>
      <c r="AI73" s="36">
        <f t="shared" si="21"/>
        <v>96.337984735178466</v>
      </c>
      <c r="AJ73" s="36">
        <f t="shared" si="21"/>
        <v>96.677509769021469</v>
      </c>
      <c r="AK73" s="36">
        <f t="shared" si="21"/>
        <v>96.368841343980719</v>
      </c>
      <c r="AL73" s="36">
        <f t="shared" si="21"/>
        <v>98.060349728267056</v>
      </c>
      <c r="AM73" s="33">
        <f t="shared" si="23"/>
        <v>98.019419241876435</v>
      </c>
      <c r="AN73" s="33">
        <f t="shared" si="23"/>
        <v>99.654490432959236</v>
      </c>
      <c r="AO73" s="634">
        <f>AN73-AM73</f>
        <v>1.6350711910828011</v>
      </c>
    </row>
    <row r="74" spans="1:41">
      <c r="A74" s="48" t="s">
        <v>75</v>
      </c>
      <c r="B74" s="18"/>
      <c r="C74" s="18"/>
      <c r="D74" s="18"/>
      <c r="E74" s="18"/>
      <c r="F74" s="18"/>
      <c r="G74" s="18"/>
      <c r="H74" s="18"/>
      <c r="I74" s="18"/>
      <c r="J74" s="18"/>
      <c r="K74" s="18"/>
      <c r="L74" s="18"/>
      <c r="M74" s="18"/>
      <c r="N74" s="18"/>
      <c r="O74" s="18"/>
      <c r="P74" s="18"/>
      <c r="Q74" s="18"/>
      <c r="R74" s="18"/>
      <c r="S74" s="18"/>
      <c r="T74" s="18"/>
      <c r="U74" s="49"/>
      <c r="V74" s="18"/>
      <c r="W74" s="18"/>
      <c r="X74" s="18"/>
      <c r="Y74" s="18"/>
      <c r="Z74" s="18"/>
      <c r="AA74" s="18"/>
      <c r="AB74" s="18"/>
      <c r="AC74" s="18"/>
      <c r="AD74" s="18"/>
      <c r="AE74" s="18"/>
      <c r="AO74" s="18"/>
    </row>
    <row r="75" spans="1:41">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O75" s="18"/>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8AB6-025E-4729-B2D2-EF1BD761673D}">
  <dimension ref="A1:M158"/>
  <sheetViews>
    <sheetView workbookViewId="0">
      <pane xSplit="2" ySplit="4" topLeftCell="C136" activePane="bottomRight" state="frozen"/>
      <selection pane="topRight" activeCell="C1" sqref="C1"/>
      <selection pane="bottomLeft" activeCell="A5" sqref="A5"/>
      <selection pane="bottomRight" activeCell="N149" sqref="N149"/>
    </sheetView>
  </sheetViews>
  <sheetFormatPr defaultColWidth="7.75" defaultRowHeight="11.25"/>
  <cols>
    <col min="1" max="1" width="18.75" style="955" customWidth="1"/>
    <col min="2" max="2" width="2" style="955" customWidth="1"/>
    <col min="3" max="6" width="8.75" style="955" customWidth="1"/>
    <col min="7" max="7" width="7.5" style="955" bestFit="1" customWidth="1"/>
    <col min="8" max="8" width="9.375" style="955" customWidth="1"/>
    <col min="9" max="9" width="9" style="955" bestFit="1" customWidth="1"/>
    <col min="10" max="10" width="11.25" style="955" customWidth="1"/>
    <col min="11" max="11" width="6.75" style="955" customWidth="1"/>
    <col min="12" max="256" width="7.75" style="955"/>
    <col min="257" max="257" width="18.75" style="955" customWidth="1"/>
    <col min="258" max="258" width="2" style="955" customWidth="1"/>
    <col min="259" max="262" width="8.75" style="955" customWidth="1"/>
    <col min="263" max="263" width="7.5" style="955" bestFit="1" customWidth="1"/>
    <col min="264" max="264" width="9.375" style="955" customWidth="1"/>
    <col min="265" max="265" width="7.5" style="955" bestFit="1" customWidth="1"/>
    <col min="266" max="266" width="11.25" style="955" customWidth="1"/>
    <col min="267" max="267" width="6.75" style="955" customWidth="1"/>
    <col min="268" max="512" width="7.75" style="955"/>
    <col min="513" max="513" width="18.75" style="955" customWidth="1"/>
    <col min="514" max="514" width="2" style="955" customWidth="1"/>
    <col min="515" max="518" width="8.75" style="955" customWidth="1"/>
    <col min="519" max="519" width="7.5" style="955" bestFit="1" customWidth="1"/>
    <col min="520" max="520" width="9.375" style="955" customWidth="1"/>
    <col min="521" max="521" width="7.5" style="955" bestFit="1" customWidth="1"/>
    <col min="522" max="522" width="11.25" style="955" customWidth="1"/>
    <col min="523" max="523" width="6.75" style="955" customWidth="1"/>
    <col min="524" max="768" width="7.75" style="955"/>
    <col min="769" max="769" width="18.75" style="955" customWidth="1"/>
    <col min="770" max="770" width="2" style="955" customWidth="1"/>
    <col min="771" max="774" width="8.75" style="955" customWidth="1"/>
    <col min="775" max="775" width="7.5" style="955" bestFit="1" customWidth="1"/>
    <col min="776" max="776" width="9.375" style="955" customWidth="1"/>
    <col min="777" max="777" width="7.5" style="955" bestFit="1" customWidth="1"/>
    <col min="778" max="778" width="11.25" style="955" customWidth="1"/>
    <col min="779" max="779" width="6.75" style="955" customWidth="1"/>
    <col min="780" max="1024" width="7.75" style="955"/>
    <col min="1025" max="1025" width="18.75" style="955" customWidth="1"/>
    <col min="1026" max="1026" width="2" style="955" customWidth="1"/>
    <col min="1027" max="1030" width="8.75" style="955" customWidth="1"/>
    <col min="1031" max="1031" width="7.5" style="955" bestFit="1" customWidth="1"/>
    <col min="1032" max="1032" width="9.375" style="955" customWidth="1"/>
    <col min="1033" max="1033" width="7.5" style="955" bestFit="1" customWidth="1"/>
    <col min="1034" max="1034" width="11.25" style="955" customWidth="1"/>
    <col min="1035" max="1035" width="6.75" style="955" customWidth="1"/>
    <col min="1036" max="1280" width="7.75" style="955"/>
    <col min="1281" max="1281" width="18.75" style="955" customWidth="1"/>
    <col min="1282" max="1282" width="2" style="955" customWidth="1"/>
    <col min="1283" max="1286" width="8.75" style="955" customWidth="1"/>
    <col min="1287" max="1287" width="7.5" style="955" bestFit="1" customWidth="1"/>
    <col min="1288" max="1288" width="9.375" style="955" customWidth="1"/>
    <col min="1289" max="1289" width="7.5" style="955" bestFit="1" customWidth="1"/>
    <col min="1290" max="1290" width="11.25" style="955" customWidth="1"/>
    <col min="1291" max="1291" width="6.75" style="955" customWidth="1"/>
    <col min="1292" max="1536" width="7.75" style="955"/>
    <col min="1537" max="1537" width="18.75" style="955" customWidth="1"/>
    <col min="1538" max="1538" width="2" style="955" customWidth="1"/>
    <col min="1539" max="1542" width="8.75" style="955" customWidth="1"/>
    <col min="1543" max="1543" width="7.5" style="955" bestFit="1" customWidth="1"/>
    <col min="1544" max="1544" width="9.375" style="955" customWidth="1"/>
    <col min="1545" max="1545" width="7.5" style="955" bestFit="1" customWidth="1"/>
    <col min="1546" max="1546" width="11.25" style="955" customWidth="1"/>
    <col min="1547" max="1547" width="6.75" style="955" customWidth="1"/>
    <col min="1548" max="1792" width="7.75" style="955"/>
    <col min="1793" max="1793" width="18.75" style="955" customWidth="1"/>
    <col min="1794" max="1794" width="2" style="955" customWidth="1"/>
    <col min="1795" max="1798" width="8.75" style="955" customWidth="1"/>
    <col min="1799" max="1799" width="7.5" style="955" bestFit="1" customWidth="1"/>
    <col min="1800" max="1800" width="9.375" style="955" customWidth="1"/>
    <col min="1801" max="1801" width="7.5" style="955" bestFit="1" customWidth="1"/>
    <col min="1802" max="1802" width="11.25" style="955" customWidth="1"/>
    <col min="1803" max="1803" width="6.75" style="955" customWidth="1"/>
    <col min="1804" max="2048" width="7.75" style="955"/>
    <col min="2049" max="2049" width="18.75" style="955" customWidth="1"/>
    <col min="2050" max="2050" width="2" style="955" customWidth="1"/>
    <col min="2051" max="2054" width="8.75" style="955" customWidth="1"/>
    <col min="2055" max="2055" width="7.5" style="955" bestFit="1" customWidth="1"/>
    <col min="2056" max="2056" width="9.375" style="955" customWidth="1"/>
    <col min="2057" max="2057" width="7.5" style="955" bestFit="1" customWidth="1"/>
    <col min="2058" max="2058" width="11.25" style="955" customWidth="1"/>
    <col min="2059" max="2059" width="6.75" style="955" customWidth="1"/>
    <col min="2060" max="2304" width="7.75" style="955"/>
    <col min="2305" max="2305" width="18.75" style="955" customWidth="1"/>
    <col min="2306" max="2306" width="2" style="955" customWidth="1"/>
    <col min="2307" max="2310" width="8.75" style="955" customWidth="1"/>
    <col min="2311" max="2311" width="7.5" style="955" bestFit="1" customWidth="1"/>
    <col min="2312" max="2312" width="9.375" style="955" customWidth="1"/>
    <col min="2313" max="2313" width="7.5" style="955" bestFit="1" customWidth="1"/>
    <col min="2314" max="2314" width="11.25" style="955" customWidth="1"/>
    <col min="2315" max="2315" width="6.75" style="955" customWidth="1"/>
    <col min="2316" max="2560" width="7.75" style="955"/>
    <col min="2561" max="2561" width="18.75" style="955" customWidth="1"/>
    <col min="2562" max="2562" width="2" style="955" customWidth="1"/>
    <col min="2563" max="2566" width="8.75" style="955" customWidth="1"/>
    <col min="2567" max="2567" width="7.5" style="955" bestFit="1" customWidth="1"/>
    <col min="2568" max="2568" width="9.375" style="955" customWidth="1"/>
    <col min="2569" max="2569" width="7.5" style="955" bestFit="1" customWidth="1"/>
    <col min="2570" max="2570" width="11.25" style="955" customWidth="1"/>
    <col min="2571" max="2571" width="6.75" style="955" customWidth="1"/>
    <col min="2572" max="2816" width="7.75" style="955"/>
    <col min="2817" max="2817" width="18.75" style="955" customWidth="1"/>
    <col min="2818" max="2818" width="2" style="955" customWidth="1"/>
    <col min="2819" max="2822" width="8.75" style="955" customWidth="1"/>
    <col min="2823" max="2823" width="7.5" style="955" bestFit="1" customWidth="1"/>
    <col min="2824" max="2824" width="9.375" style="955" customWidth="1"/>
    <col min="2825" max="2825" width="7.5" style="955" bestFit="1" customWidth="1"/>
    <col min="2826" max="2826" width="11.25" style="955" customWidth="1"/>
    <col min="2827" max="2827" width="6.75" style="955" customWidth="1"/>
    <col min="2828" max="3072" width="7.75" style="955"/>
    <col min="3073" max="3073" width="18.75" style="955" customWidth="1"/>
    <col min="3074" max="3074" width="2" style="955" customWidth="1"/>
    <col min="3075" max="3078" width="8.75" style="955" customWidth="1"/>
    <col min="3079" max="3079" width="7.5" style="955" bestFit="1" customWidth="1"/>
    <col min="3080" max="3080" width="9.375" style="955" customWidth="1"/>
    <col min="3081" max="3081" width="7.5" style="955" bestFit="1" customWidth="1"/>
    <col min="3082" max="3082" width="11.25" style="955" customWidth="1"/>
    <col min="3083" max="3083" width="6.75" style="955" customWidth="1"/>
    <col min="3084" max="3328" width="7.75" style="955"/>
    <col min="3329" max="3329" width="18.75" style="955" customWidth="1"/>
    <col min="3330" max="3330" width="2" style="955" customWidth="1"/>
    <col min="3331" max="3334" width="8.75" style="955" customWidth="1"/>
    <col min="3335" max="3335" width="7.5" style="955" bestFit="1" customWidth="1"/>
    <col min="3336" max="3336" width="9.375" style="955" customWidth="1"/>
    <col min="3337" max="3337" width="7.5" style="955" bestFit="1" customWidth="1"/>
    <col min="3338" max="3338" width="11.25" style="955" customWidth="1"/>
    <col min="3339" max="3339" width="6.75" style="955" customWidth="1"/>
    <col min="3340" max="3584" width="7.75" style="955"/>
    <col min="3585" max="3585" width="18.75" style="955" customWidth="1"/>
    <col min="3586" max="3586" width="2" style="955" customWidth="1"/>
    <col min="3587" max="3590" width="8.75" style="955" customWidth="1"/>
    <col min="3591" max="3591" width="7.5" style="955" bestFit="1" customWidth="1"/>
    <col min="3592" max="3592" width="9.375" style="955" customWidth="1"/>
    <col min="3593" max="3593" width="7.5" style="955" bestFit="1" customWidth="1"/>
    <col min="3594" max="3594" width="11.25" style="955" customWidth="1"/>
    <col min="3595" max="3595" width="6.75" style="955" customWidth="1"/>
    <col min="3596" max="3840" width="7.75" style="955"/>
    <col min="3841" max="3841" width="18.75" style="955" customWidth="1"/>
    <col min="3842" max="3842" width="2" style="955" customWidth="1"/>
    <col min="3843" max="3846" width="8.75" style="955" customWidth="1"/>
    <col min="3847" max="3847" width="7.5" style="955" bestFit="1" customWidth="1"/>
    <col min="3848" max="3848" width="9.375" style="955" customWidth="1"/>
    <col min="3849" max="3849" width="7.5" style="955" bestFit="1" customWidth="1"/>
    <col min="3850" max="3850" width="11.25" style="955" customWidth="1"/>
    <col min="3851" max="3851" width="6.75" style="955" customWidth="1"/>
    <col min="3852" max="4096" width="7.75" style="955"/>
    <col min="4097" max="4097" width="18.75" style="955" customWidth="1"/>
    <col min="4098" max="4098" width="2" style="955" customWidth="1"/>
    <col min="4099" max="4102" width="8.75" style="955" customWidth="1"/>
    <col min="4103" max="4103" width="7.5" style="955" bestFit="1" customWidth="1"/>
    <col min="4104" max="4104" width="9.375" style="955" customWidth="1"/>
    <col min="4105" max="4105" width="7.5" style="955" bestFit="1" customWidth="1"/>
    <col min="4106" max="4106" width="11.25" style="955" customWidth="1"/>
    <col min="4107" max="4107" width="6.75" style="955" customWidth="1"/>
    <col min="4108" max="4352" width="7.75" style="955"/>
    <col min="4353" max="4353" width="18.75" style="955" customWidth="1"/>
    <col min="4354" max="4354" width="2" style="955" customWidth="1"/>
    <col min="4355" max="4358" width="8.75" style="955" customWidth="1"/>
    <col min="4359" max="4359" width="7.5" style="955" bestFit="1" customWidth="1"/>
    <col min="4360" max="4360" width="9.375" style="955" customWidth="1"/>
    <col min="4361" max="4361" width="7.5" style="955" bestFit="1" customWidth="1"/>
    <col min="4362" max="4362" width="11.25" style="955" customWidth="1"/>
    <col min="4363" max="4363" width="6.75" style="955" customWidth="1"/>
    <col min="4364" max="4608" width="7.75" style="955"/>
    <col min="4609" max="4609" width="18.75" style="955" customWidth="1"/>
    <col min="4610" max="4610" width="2" style="955" customWidth="1"/>
    <col min="4611" max="4614" width="8.75" style="955" customWidth="1"/>
    <col min="4615" max="4615" width="7.5" style="955" bestFit="1" customWidth="1"/>
    <col min="4616" max="4616" width="9.375" style="955" customWidth="1"/>
    <col min="4617" max="4617" width="7.5" style="955" bestFit="1" customWidth="1"/>
    <col min="4618" max="4618" width="11.25" style="955" customWidth="1"/>
    <col min="4619" max="4619" width="6.75" style="955" customWidth="1"/>
    <col min="4620" max="4864" width="7.75" style="955"/>
    <col min="4865" max="4865" width="18.75" style="955" customWidth="1"/>
    <col min="4866" max="4866" width="2" style="955" customWidth="1"/>
    <col min="4867" max="4870" width="8.75" style="955" customWidth="1"/>
    <col min="4871" max="4871" width="7.5" style="955" bestFit="1" customWidth="1"/>
    <col min="4872" max="4872" width="9.375" style="955" customWidth="1"/>
    <col min="4873" max="4873" width="7.5" style="955" bestFit="1" customWidth="1"/>
    <col min="4874" max="4874" width="11.25" style="955" customWidth="1"/>
    <col min="4875" max="4875" width="6.75" style="955" customWidth="1"/>
    <col min="4876" max="5120" width="7.75" style="955"/>
    <col min="5121" max="5121" width="18.75" style="955" customWidth="1"/>
    <col min="5122" max="5122" width="2" style="955" customWidth="1"/>
    <col min="5123" max="5126" width="8.75" style="955" customWidth="1"/>
    <col min="5127" max="5127" width="7.5" style="955" bestFit="1" customWidth="1"/>
    <col min="5128" max="5128" width="9.375" style="955" customWidth="1"/>
    <col min="5129" max="5129" width="7.5" style="955" bestFit="1" customWidth="1"/>
    <col min="5130" max="5130" width="11.25" style="955" customWidth="1"/>
    <col min="5131" max="5131" width="6.75" style="955" customWidth="1"/>
    <col min="5132" max="5376" width="7.75" style="955"/>
    <col min="5377" max="5377" width="18.75" style="955" customWidth="1"/>
    <col min="5378" max="5378" width="2" style="955" customWidth="1"/>
    <col min="5379" max="5382" width="8.75" style="955" customWidth="1"/>
    <col min="5383" max="5383" width="7.5" style="955" bestFit="1" customWidth="1"/>
    <col min="5384" max="5384" width="9.375" style="955" customWidth="1"/>
    <col min="5385" max="5385" width="7.5" style="955" bestFit="1" customWidth="1"/>
    <col min="5386" max="5386" width="11.25" style="955" customWidth="1"/>
    <col min="5387" max="5387" width="6.75" style="955" customWidth="1"/>
    <col min="5388" max="5632" width="7.75" style="955"/>
    <col min="5633" max="5633" width="18.75" style="955" customWidth="1"/>
    <col min="5634" max="5634" width="2" style="955" customWidth="1"/>
    <col min="5635" max="5638" width="8.75" style="955" customWidth="1"/>
    <col min="5639" max="5639" width="7.5" style="955" bestFit="1" customWidth="1"/>
    <col min="5640" max="5640" width="9.375" style="955" customWidth="1"/>
    <col min="5641" max="5641" width="7.5" style="955" bestFit="1" customWidth="1"/>
    <col min="5642" max="5642" width="11.25" style="955" customWidth="1"/>
    <col min="5643" max="5643" width="6.75" style="955" customWidth="1"/>
    <col min="5644" max="5888" width="7.75" style="955"/>
    <col min="5889" max="5889" width="18.75" style="955" customWidth="1"/>
    <col min="5890" max="5890" width="2" style="955" customWidth="1"/>
    <col min="5891" max="5894" width="8.75" style="955" customWidth="1"/>
    <col min="5895" max="5895" width="7.5" style="955" bestFit="1" customWidth="1"/>
    <col min="5896" max="5896" width="9.375" style="955" customWidth="1"/>
    <col min="5897" max="5897" width="7.5" style="955" bestFit="1" customWidth="1"/>
    <col min="5898" max="5898" width="11.25" style="955" customWidth="1"/>
    <col min="5899" max="5899" width="6.75" style="955" customWidth="1"/>
    <col min="5900" max="6144" width="7.75" style="955"/>
    <col min="6145" max="6145" width="18.75" style="955" customWidth="1"/>
    <col min="6146" max="6146" width="2" style="955" customWidth="1"/>
    <col min="6147" max="6150" width="8.75" style="955" customWidth="1"/>
    <col min="6151" max="6151" width="7.5" style="955" bestFit="1" customWidth="1"/>
    <col min="6152" max="6152" width="9.375" style="955" customWidth="1"/>
    <col min="6153" max="6153" width="7.5" style="955" bestFit="1" customWidth="1"/>
    <col min="6154" max="6154" width="11.25" style="955" customWidth="1"/>
    <col min="6155" max="6155" width="6.75" style="955" customWidth="1"/>
    <col min="6156" max="6400" width="7.75" style="955"/>
    <col min="6401" max="6401" width="18.75" style="955" customWidth="1"/>
    <col min="6402" max="6402" width="2" style="955" customWidth="1"/>
    <col min="6403" max="6406" width="8.75" style="955" customWidth="1"/>
    <col min="6407" max="6407" width="7.5" style="955" bestFit="1" customWidth="1"/>
    <col min="6408" max="6408" width="9.375" style="955" customWidth="1"/>
    <col min="6409" max="6409" width="7.5" style="955" bestFit="1" customWidth="1"/>
    <col min="6410" max="6410" width="11.25" style="955" customWidth="1"/>
    <col min="6411" max="6411" width="6.75" style="955" customWidth="1"/>
    <col min="6412" max="6656" width="7.75" style="955"/>
    <col min="6657" max="6657" width="18.75" style="955" customWidth="1"/>
    <col min="6658" max="6658" width="2" style="955" customWidth="1"/>
    <col min="6659" max="6662" width="8.75" style="955" customWidth="1"/>
    <col min="6663" max="6663" width="7.5" style="955" bestFit="1" customWidth="1"/>
    <col min="6664" max="6664" width="9.375" style="955" customWidth="1"/>
    <col min="6665" max="6665" width="7.5" style="955" bestFit="1" customWidth="1"/>
    <col min="6666" max="6666" width="11.25" style="955" customWidth="1"/>
    <col min="6667" max="6667" width="6.75" style="955" customWidth="1"/>
    <col min="6668" max="6912" width="7.75" style="955"/>
    <col min="6913" max="6913" width="18.75" style="955" customWidth="1"/>
    <col min="6914" max="6914" width="2" style="955" customWidth="1"/>
    <col min="6915" max="6918" width="8.75" style="955" customWidth="1"/>
    <col min="6919" max="6919" width="7.5" style="955" bestFit="1" customWidth="1"/>
    <col min="6920" max="6920" width="9.375" style="955" customWidth="1"/>
    <col min="6921" max="6921" width="7.5" style="955" bestFit="1" customWidth="1"/>
    <col min="6922" max="6922" width="11.25" style="955" customWidth="1"/>
    <col min="6923" max="6923" width="6.75" style="955" customWidth="1"/>
    <col min="6924" max="7168" width="7.75" style="955"/>
    <col min="7169" max="7169" width="18.75" style="955" customWidth="1"/>
    <col min="7170" max="7170" width="2" style="955" customWidth="1"/>
    <col min="7171" max="7174" width="8.75" style="955" customWidth="1"/>
    <col min="7175" max="7175" width="7.5" style="955" bestFit="1" customWidth="1"/>
    <col min="7176" max="7176" width="9.375" style="955" customWidth="1"/>
    <col min="7177" max="7177" width="7.5" style="955" bestFit="1" customWidth="1"/>
    <col min="7178" max="7178" width="11.25" style="955" customWidth="1"/>
    <col min="7179" max="7179" width="6.75" style="955" customWidth="1"/>
    <col min="7180" max="7424" width="7.75" style="955"/>
    <col min="7425" max="7425" width="18.75" style="955" customWidth="1"/>
    <col min="7426" max="7426" width="2" style="955" customWidth="1"/>
    <col min="7427" max="7430" width="8.75" style="955" customWidth="1"/>
    <col min="7431" max="7431" width="7.5" style="955" bestFit="1" customWidth="1"/>
    <col min="7432" max="7432" width="9.375" style="955" customWidth="1"/>
    <col min="7433" max="7433" width="7.5" style="955" bestFit="1" customWidth="1"/>
    <col min="7434" max="7434" width="11.25" style="955" customWidth="1"/>
    <col min="7435" max="7435" width="6.75" style="955" customWidth="1"/>
    <col min="7436" max="7680" width="7.75" style="955"/>
    <col min="7681" max="7681" width="18.75" style="955" customWidth="1"/>
    <col min="7682" max="7682" width="2" style="955" customWidth="1"/>
    <col min="7683" max="7686" width="8.75" style="955" customWidth="1"/>
    <col min="7687" max="7687" width="7.5" style="955" bestFit="1" customWidth="1"/>
    <col min="7688" max="7688" width="9.375" style="955" customWidth="1"/>
    <col min="7689" max="7689" width="7.5" style="955" bestFit="1" customWidth="1"/>
    <col min="7690" max="7690" width="11.25" style="955" customWidth="1"/>
    <col min="7691" max="7691" width="6.75" style="955" customWidth="1"/>
    <col min="7692" max="7936" width="7.75" style="955"/>
    <col min="7937" max="7937" width="18.75" style="955" customWidth="1"/>
    <col min="7938" max="7938" width="2" style="955" customWidth="1"/>
    <col min="7939" max="7942" width="8.75" style="955" customWidth="1"/>
    <col min="7943" max="7943" width="7.5" style="955" bestFit="1" customWidth="1"/>
    <col min="7944" max="7944" width="9.375" style="955" customWidth="1"/>
    <col min="7945" max="7945" width="7.5" style="955" bestFit="1" customWidth="1"/>
    <col min="7946" max="7946" width="11.25" style="955" customWidth="1"/>
    <col min="7947" max="7947" width="6.75" style="955" customWidth="1"/>
    <col min="7948" max="8192" width="7.75" style="955"/>
    <col min="8193" max="8193" width="18.75" style="955" customWidth="1"/>
    <col min="8194" max="8194" width="2" style="955" customWidth="1"/>
    <col min="8195" max="8198" width="8.75" style="955" customWidth="1"/>
    <col min="8199" max="8199" width="7.5" style="955" bestFit="1" customWidth="1"/>
    <col min="8200" max="8200" width="9.375" style="955" customWidth="1"/>
    <col min="8201" max="8201" width="7.5" style="955" bestFit="1" customWidth="1"/>
    <col min="8202" max="8202" width="11.25" style="955" customWidth="1"/>
    <col min="8203" max="8203" width="6.75" style="955" customWidth="1"/>
    <col min="8204" max="8448" width="7.75" style="955"/>
    <col min="8449" max="8449" width="18.75" style="955" customWidth="1"/>
    <col min="8450" max="8450" width="2" style="955" customWidth="1"/>
    <col min="8451" max="8454" width="8.75" style="955" customWidth="1"/>
    <col min="8455" max="8455" width="7.5" style="955" bestFit="1" customWidth="1"/>
    <col min="8456" max="8456" width="9.375" style="955" customWidth="1"/>
    <col min="8457" max="8457" width="7.5" style="955" bestFit="1" customWidth="1"/>
    <col min="8458" max="8458" width="11.25" style="955" customWidth="1"/>
    <col min="8459" max="8459" width="6.75" style="955" customWidth="1"/>
    <col min="8460" max="8704" width="7.75" style="955"/>
    <col min="8705" max="8705" width="18.75" style="955" customWidth="1"/>
    <col min="8706" max="8706" width="2" style="955" customWidth="1"/>
    <col min="8707" max="8710" width="8.75" style="955" customWidth="1"/>
    <col min="8711" max="8711" width="7.5" style="955" bestFit="1" customWidth="1"/>
    <col min="8712" max="8712" width="9.375" style="955" customWidth="1"/>
    <col min="8713" max="8713" width="7.5" style="955" bestFit="1" customWidth="1"/>
    <col min="8714" max="8714" width="11.25" style="955" customWidth="1"/>
    <col min="8715" max="8715" width="6.75" style="955" customWidth="1"/>
    <col min="8716" max="8960" width="7.75" style="955"/>
    <col min="8961" max="8961" width="18.75" style="955" customWidth="1"/>
    <col min="8962" max="8962" width="2" style="955" customWidth="1"/>
    <col min="8963" max="8966" width="8.75" style="955" customWidth="1"/>
    <col min="8967" max="8967" width="7.5" style="955" bestFit="1" customWidth="1"/>
    <col min="8968" max="8968" width="9.375" style="955" customWidth="1"/>
    <col min="8969" max="8969" width="7.5" style="955" bestFit="1" customWidth="1"/>
    <col min="8970" max="8970" width="11.25" style="955" customWidth="1"/>
    <col min="8971" max="8971" width="6.75" style="955" customWidth="1"/>
    <col min="8972" max="9216" width="7.75" style="955"/>
    <col min="9217" max="9217" width="18.75" style="955" customWidth="1"/>
    <col min="9218" max="9218" width="2" style="955" customWidth="1"/>
    <col min="9219" max="9222" width="8.75" style="955" customWidth="1"/>
    <col min="9223" max="9223" width="7.5" style="955" bestFit="1" customWidth="1"/>
    <col min="9224" max="9224" width="9.375" style="955" customWidth="1"/>
    <col min="9225" max="9225" width="7.5" style="955" bestFit="1" customWidth="1"/>
    <col min="9226" max="9226" width="11.25" style="955" customWidth="1"/>
    <col min="9227" max="9227" width="6.75" style="955" customWidth="1"/>
    <col min="9228" max="9472" width="7.75" style="955"/>
    <col min="9473" max="9473" width="18.75" style="955" customWidth="1"/>
    <col min="9474" max="9474" width="2" style="955" customWidth="1"/>
    <col min="9475" max="9478" width="8.75" style="955" customWidth="1"/>
    <col min="9479" max="9479" width="7.5" style="955" bestFit="1" customWidth="1"/>
    <col min="9480" max="9480" width="9.375" style="955" customWidth="1"/>
    <col min="9481" max="9481" width="7.5" style="955" bestFit="1" customWidth="1"/>
    <col min="9482" max="9482" width="11.25" style="955" customWidth="1"/>
    <col min="9483" max="9483" width="6.75" style="955" customWidth="1"/>
    <col min="9484" max="9728" width="7.75" style="955"/>
    <col min="9729" max="9729" width="18.75" style="955" customWidth="1"/>
    <col min="9730" max="9730" width="2" style="955" customWidth="1"/>
    <col min="9731" max="9734" width="8.75" style="955" customWidth="1"/>
    <col min="9735" max="9735" width="7.5" style="955" bestFit="1" customWidth="1"/>
    <col min="9736" max="9736" width="9.375" style="955" customWidth="1"/>
    <col min="9737" max="9737" width="7.5" style="955" bestFit="1" customWidth="1"/>
    <col min="9738" max="9738" width="11.25" style="955" customWidth="1"/>
    <col min="9739" max="9739" width="6.75" style="955" customWidth="1"/>
    <col min="9740" max="9984" width="7.75" style="955"/>
    <col min="9985" max="9985" width="18.75" style="955" customWidth="1"/>
    <col min="9986" max="9986" width="2" style="955" customWidth="1"/>
    <col min="9987" max="9990" width="8.75" style="955" customWidth="1"/>
    <col min="9991" max="9991" width="7.5" style="955" bestFit="1" customWidth="1"/>
    <col min="9992" max="9992" width="9.375" style="955" customWidth="1"/>
    <col min="9993" max="9993" width="7.5" style="955" bestFit="1" customWidth="1"/>
    <col min="9994" max="9994" width="11.25" style="955" customWidth="1"/>
    <col min="9995" max="9995" width="6.75" style="955" customWidth="1"/>
    <col min="9996" max="10240" width="7.75" style="955"/>
    <col min="10241" max="10241" width="18.75" style="955" customWidth="1"/>
    <col min="10242" max="10242" width="2" style="955" customWidth="1"/>
    <col min="10243" max="10246" width="8.75" style="955" customWidth="1"/>
    <col min="10247" max="10247" width="7.5" style="955" bestFit="1" customWidth="1"/>
    <col min="10248" max="10248" width="9.375" style="955" customWidth="1"/>
    <col min="10249" max="10249" width="7.5" style="955" bestFit="1" customWidth="1"/>
    <col min="10250" max="10250" width="11.25" style="955" customWidth="1"/>
    <col min="10251" max="10251" width="6.75" style="955" customWidth="1"/>
    <col min="10252" max="10496" width="7.75" style="955"/>
    <col min="10497" max="10497" width="18.75" style="955" customWidth="1"/>
    <col min="10498" max="10498" width="2" style="955" customWidth="1"/>
    <col min="10499" max="10502" width="8.75" style="955" customWidth="1"/>
    <col min="10503" max="10503" width="7.5" style="955" bestFit="1" customWidth="1"/>
    <col min="10504" max="10504" width="9.375" style="955" customWidth="1"/>
    <col min="10505" max="10505" width="7.5" style="955" bestFit="1" customWidth="1"/>
    <col min="10506" max="10506" width="11.25" style="955" customWidth="1"/>
    <col min="10507" max="10507" width="6.75" style="955" customWidth="1"/>
    <col min="10508" max="10752" width="7.75" style="955"/>
    <col min="10753" max="10753" width="18.75" style="955" customWidth="1"/>
    <col min="10754" max="10754" width="2" style="955" customWidth="1"/>
    <col min="10755" max="10758" width="8.75" style="955" customWidth="1"/>
    <col min="10759" max="10759" width="7.5" style="955" bestFit="1" customWidth="1"/>
    <col min="10760" max="10760" width="9.375" style="955" customWidth="1"/>
    <col min="10761" max="10761" width="7.5" style="955" bestFit="1" customWidth="1"/>
    <col min="10762" max="10762" width="11.25" style="955" customWidth="1"/>
    <col min="10763" max="10763" width="6.75" style="955" customWidth="1"/>
    <col min="10764" max="11008" width="7.75" style="955"/>
    <col min="11009" max="11009" width="18.75" style="955" customWidth="1"/>
    <col min="11010" max="11010" width="2" style="955" customWidth="1"/>
    <col min="11011" max="11014" width="8.75" style="955" customWidth="1"/>
    <col min="11015" max="11015" width="7.5" style="955" bestFit="1" customWidth="1"/>
    <col min="11016" max="11016" width="9.375" style="955" customWidth="1"/>
    <col min="11017" max="11017" width="7.5" style="955" bestFit="1" customWidth="1"/>
    <col min="11018" max="11018" width="11.25" style="955" customWidth="1"/>
    <col min="11019" max="11019" width="6.75" style="955" customWidth="1"/>
    <col min="11020" max="11264" width="7.75" style="955"/>
    <col min="11265" max="11265" width="18.75" style="955" customWidth="1"/>
    <col min="11266" max="11266" width="2" style="955" customWidth="1"/>
    <col min="11267" max="11270" width="8.75" style="955" customWidth="1"/>
    <col min="11271" max="11271" width="7.5" style="955" bestFit="1" customWidth="1"/>
    <col min="11272" max="11272" width="9.375" style="955" customWidth="1"/>
    <col min="11273" max="11273" width="7.5" style="955" bestFit="1" customWidth="1"/>
    <col min="11274" max="11274" width="11.25" style="955" customWidth="1"/>
    <col min="11275" max="11275" width="6.75" style="955" customWidth="1"/>
    <col min="11276" max="11520" width="7.75" style="955"/>
    <col min="11521" max="11521" width="18.75" style="955" customWidth="1"/>
    <col min="11522" max="11522" width="2" style="955" customWidth="1"/>
    <col min="11523" max="11526" width="8.75" style="955" customWidth="1"/>
    <col min="11527" max="11527" width="7.5" style="955" bestFit="1" customWidth="1"/>
    <col min="11528" max="11528" width="9.375" style="955" customWidth="1"/>
    <col min="11529" max="11529" width="7.5" style="955" bestFit="1" customWidth="1"/>
    <col min="11530" max="11530" width="11.25" style="955" customWidth="1"/>
    <col min="11531" max="11531" width="6.75" style="955" customWidth="1"/>
    <col min="11532" max="11776" width="7.75" style="955"/>
    <col min="11777" max="11777" width="18.75" style="955" customWidth="1"/>
    <col min="11778" max="11778" width="2" style="955" customWidth="1"/>
    <col min="11779" max="11782" width="8.75" style="955" customWidth="1"/>
    <col min="11783" max="11783" width="7.5" style="955" bestFit="1" customWidth="1"/>
    <col min="11784" max="11784" width="9.375" style="955" customWidth="1"/>
    <col min="11785" max="11785" width="7.5" style="955" bestFit="1" customWidth="1"/>
    <col min="11786" max="11786" width="11.25" style="955" customWidth="1"/>
    <col min="11787" max="11787" width="6.75" style="955" customWidth="1"/>
    <col min="11788" max="12032" width="7.75" style="955"/>
    <col min="12033" max="12033" width="18.75" style="955" customWidth="1"/>
    <col min="12034" max="12034" width="2" style="955" customWidth="1"/>
    <col min="12035" max="12038" width="8.75" style="955" customWidth="1"/>
    <col min="12039" max="12039" width="7.5" style="955" bestFit="1" customWidth="1"/>
    <col min="12040" max="12040" width="9.375" style="955" customWidth="1"/>
    <col min="12041" max="12041" width="7.5" style="955" bestFit="1" customWidth="1"/>
    <col min="12042" max="12042" width="11.25" style="955" customWidth="1"/>
    <col min="12043" max="12043" width="6.75" style="955" customWidth="1"/>
    <col min="12044" max="12288" width="7.75" style="955"/>
    <col min="12289" max="12289" width="18.75" style="955" customWidth="1"/>
    <col min="12290" max="12290" width="2" style="955" customWidth="1"/>
    <col min="12291" max="12294" width="8.75" style="955" customWidth="1"/>
    <col min="12295" max="12295" width="7.5" style="955" bestFit="1" customWidth="1"/>
    <col min="12296" max="12296" width="9.375" style="955" customWidth="1"/>
    <col min="12297" max="12297" width="7.5" style="955" bestFit="1" customWidth="1"/>
    <col min="12298" max="12298" width="11.25" style="955" customWidth="1"/>
    <col min="12299" max="12299" width="6.75" style="955" customWidth="1"/>
    <col min="12300" max="12544" width="7.75" style="955"/>
    <col min="12545" max="12545" width="18.75" style="955" customWidth="1"/>
    <col min="12546" max="12546" width="2" style="955" customWidth="1"/>
    <col min="12547" max="12550" width="8.75" style="955" customWidth="1"/>
    <col min="12551" max="12551" width="7.5" style="955" bestFit="1" customWidth="1"/>
    <col min="12552" max="12552" width="9.375" style="955" customWidth="1"/>
    <col min="12553" max="12553" width="7.5" style="955" bestFit="1" customWidth="1"/>
    <col min="12554" max="12554" width="11.25" style="955" customWidth="1"/>
    <col min="12555" max="12555" width="6.75" style="955" customWidth="1"/>
    <col min="12556" max="12800" width="7.75" style="955"/>
    <col min="12801" max="12801" width="18.75" style="955" customWidth="1"/>
    <col min="12802" max="12802" width="2" style="955" customWidth="1"/>
    <col min="12803" max="12806" width="8.75" style="955" customWidth="1"/>
    <col min="12807" max="12807" width="7.5" style="955" bestFit="1" customWidth="1"/>
    <col min="12808" max="12808" width="9.375" style="955" customWidth="1"/>
    <col min="12809" max="12809" width="7.5" style="955" bestFit="1" customWidth="1"/>
    <col min="12810" max="12810" width="11.25" style="955" customWidth="1"/>
    <col min="12811" max="12811" width="6.75" style="955" customWidth="1"/>
    <col min="12812" max="13056" width="7.75" style="955"/>
    <col min="13057" max="13057" width="18.75" style="955" customWidth="1"/>
    <col min="13058" max="13058" width="2" style="955" customWidth="1"/>
    <col min="13059" max="13062" width="8.75" style="955" customWidth="1"/>
    <col min="13063" max="13063" width="7.5" style="955" bestFit="1" customWidth="1"/>
    <col min="13064" max="13064" width="9.375" style="955" customWidth="1"/>
    <col min="13065" max="13065" width="7.5" style="955" bestFit="1" customWidth="1"/>
    <col min="13066" max="13066" width="11.25" style="955" customWidth="1"/>
    <col min="13067" max="13067" width="6.75" style="955" customWidth="1"/>
    <col min="13068" max="13312" width="7.75" style="955"/>
    <col min="13313" max="13313" width="18.75" style="955" customWidth="1"/>
    <col min="13314" max="13314" width="2" style="955" customWidth="1"/>
    <col min="13315" max="13318" width="8.75" style="955" customWidth="1"/>
    <col min="13319" max="13319" width="7.5" style="955" bestFit="1" customWidth="1"/>
    <col min="13320" max="13320" width="9.375" style="955" customWidth="1"/>
    <col min="13321" max="13321" width="7.5" style="955" bestFit="1" customWidth="1"/>
    <col min="13322" max="13322" width="11.25" style="955" customWidth="1"/>
    <col min="13323" max="13323" width="6.75" style="955" customWidth="1"/>
    <col min="13324" max="13568" width="7.75" style="955"/>
    <col min="13569" max="13569" width="18.75" style="955" customWidth="1"/>
    <col min="13570" max="13570" width="2" style="955" customWidth="1"/>
    <col min="13571" max="13574" width="8.75" style="955" customWidth="1"/>
    <col min="13575" max="13575" width="7.5" style="955" bestFit="1" customWidth="1"/>
    <col min="13576" max="13576" width="9.375" style="955" customWidth="1"/>
    <col min="13577" max="13577" width="7.5" style="955" bestFit="1" customWidth="1"/>
    <col min="13578" max="13578" width="11.25" style="955" customWidth="1"/>
    <col min="13579" max="13579" width="6.75" style="955" customWidth="1"/>
    <col min="13580" max="13824" width="7.75" style="955"/>
    <col min="13825" max="13825" width="18.75" style="955" customWidth="1"/>
    <col min="13826" max="13826" width="2" style="955" customWidth="1"/>
    <col min="13827" max="13830" width="8.75" style="955" customWidth="1"/>
    <col min="13831" max="13831" width="7.5" style="955" bestFit="1" customWidth="1"/>
    <col min="13832" max="13832" width="9.375" style="955" customWidth="1"/>
    <col min="13833" max="13833" width="7.5" style="955" bestFit="1" customWidth="1"/>
    <col min="13834" max="13834" width="11.25" style="955" customWidth="1"/>
    <col min="13835" max="13835" width="6.75" style="955" customWidth="1"/>
    <col min="13836" max="14080" width="7.75" style="955"/>
    <col min="14081" max="14081" width="18.75" style="955" customWidth="1"/>
    <col min="14082" max="14082" width="2" style="955" customWidth="1"/>
    <col min="14083" max="14086" width="8.75" style="955" customWidth="1"/>
    <col min="14087" max="14087" width="7.5" style="955" bestFit="1" customWidth="1"/>
    <col min="14088" max="14088" width="9.375" style="955" customWidth="1"/>
    <col min="14089" max="14089" width="7.5" style="955" bestFit="1" customWidth="1"/>
    <col min="14090" max="14090" width="11.25" style="955" customWidth="1"/>
    <col min="14091" max="14091" width="6.75" style="955" customWidth="1"/>
    <col min="14092" max="14336" width="7.75" style="955"/>
    <col min="14337" max="14337" width="18.75" style="955" customWidth="1"/>
    <col min="14338" max="14338" width="2" style="955" customWidth="1"/>
    <col min="14339" max="14342" width="8.75" style="955" customWidth="1"/>
    <col min="14343" max="14343" width="7.5" style="955" bestFit="1" customWidth="1"/>
    <col min="14344" max="14344" width="9.375" style="955" customWidth="1"/>
    <col min="14345" max="14345" width="7.5" style="955" bestFit="1" customWidth="1"/>
    <col min="14346" max="14346" width="11.25" style="955" customWidth="1"/>
    <col min="14347" max="14347" width="6.75" style="955" customWidth="1"/>
    <col min="14348" max="14592" width="7.75" style="955"/>
    <col min="14593" max="14593" width="18.75" style="955" customWidth="1"/>
    <col min="14594" max="14594" width="2" style="955" customWidth="1"/>
    <col min="14595" max="14598" width="8.75" style="955" customWidth="1"/>
    <col min="14599" max="14599" width="7.5" style="955" bestFit="1" customWidth="1"/>
    <col min="14600" max="14600" width="9.375" style="955" customWidth="1"/>
    <col min="14601" max="14601" width="7.5" style="955" bestFit="1" customWidth="1"/>
    <col min="14602" max="14602" width="11.25" style="955" customWidth="1"/>
    <col min="14603" max="14603" width="6.75" style="955" customWidth="1"/>
    <col min="14604" max="14848" width="7.75" style="955"/>
    <col min="14849" max="14849" width="18.75" style="955" customWidth="1"/>
    <col min="14850" max="14850" width="2" style="955" customWidth="1"/>
    <col min="14851" max="14854" width="8.75" style="955" customWidth="1"/>
    <col min="14855" max="14855" width="7.5" style="955" bestFit="1" customWidth="1"/>
    <col min="14856" max="14856" width="9.375" style="955" customWidth="1"/>
    <col min="14857" max="14857" width="7.5" style="955" bestFit="1" customWidth="1"/>
    <col min="14858" max="14858" width="11.25" style="955" customWidth="1"/>
    <col min="14859" max="14859" width="6.75" style="955" customWidth="1"/>
    <col min="14860" max="15104" width="7.75" style="955"/>
    <col min="15105" max="15105" width="18.75" style="955" customWidth="1"/>
    <col min="15106" max="15106" width="2" style="955" customWidth="1"/>
    <col min="15107" max="15110" width="8.75" style="955" customWidth="1"/>
    <col min="15111" max="15111" width="7.5" style="955" bestFit="1" customWidth="1"/>
    <col min="15112" max="15112" width="9.375" style="955" customWidth="1"/>
    <col min="15113" max="15113" width="7.5" style="955" bestFit="1" customWidth="1"/>
    <col min="15114" max="15114" width="11.25" style="955" customWidth="1"/>
    <col min="15115" max="15115" width="6.75" style="955" customWidth="1"/>
    <col min="15116" max="15360" width="7.75" style="955"/>
    <col min="15361" max="15361" width="18.75" style="955" customWidth="1"/>
    <col min="15362" max="15362" width="2" style="955" customWidth="1"/>
    <col min="15363" max="15366" width="8.75" style="955" customWidth="1"/>
    <col min="15367" max="15367" width="7.5" style="955" bestFit="1" customWidth="1"/>
    <col min="15368" max="15368" width="9.375" style="955" customWidth="1"/>
    <col min="15369" max="15369" width="7.5" style="955" bestFit="1" customWidth="1"/>
    <col min="15370" max="15370" width="11.25" style="955" customWidth="1"/>
    <col min="15371" max="15371" width="6.75" style="955" customWidth="1"/>
    <col min="15372" max="15616" width="7.75" style="955"/>
    <col min="15617" max="15617" width="18.75" style="955" customWidth="1"/>
    <col min="15618" max="15618" width="2" style="955" customWidth="1"/>
    <col min="15619" max="15622" width="8.75" style="955" customWidth="1"/>
    <col min="15623" max="15623" width="7.5" style="955" bestFit="1" customWidth="1"/>
    <col min="15624" max="15624" width="9.375" style="955" customWidth="1"/>
    <col min="15625" max="15625" width="7.5" style="955" bestFit="1" customWidth="1"/>
    <col min="15626" max="15626" width="11.25" style="955" customWidth="1"/>
    <col min="15627" max="15627" width="6.75" style="955" customWidth="1"/>
    <col min="15628" max="15872" width="7.75" style="955"/>
    <col min="15873" max="15873" width="18.75" style="955" customWidth="1"/>
    <col min="15874" max="15874" width="2" style="955" customWidth="1"/>
    <col min="15875" max="15878" width="8.75" style="955" customWidth="1"/>
    <col min="15879" max="15879" width="7.5" style="955" bestFit="1" customWidth="1"/>
    <col min="15880" max="15880" width="9.375" style="955" customWidth="1"/>
    <col min="15881" max="15881" width="7.5" style="955" bestFit="1" customWidth="1"/>
    <col min="15882" max="15882" width="11.25" style="955" customWidth="1"/>
    <col min="15883" max="15883" width="6.75" style="955" customWidth="1"/>
    <col min="15884" max="16128" width="7.75" style="955"/>
    <col min="16129" max="16129" width="18.75" style="955" customWidth="1"/>
    <col min="16130" max="16130" width="2" style="955" customWidth="1"/>
    <col min="16131" max="16134" width="8.75" style="955" customWidth="1"/>
    <col min="16135" max="16135" width="7.5" style="955" bestFit="1" customWidth="1"/>
    <col min="16136" max="16136" width="9.375" style="955" customWidth="1"/>
    <col min="16137" max="16137" width="7.5" style="955" bestFit="1" customWidth="1"/>
    <col min="16138" max="16138" width="11.25" style="955" customWidth="1"/>
    <col min="16139" max="16139" width="6.75" style="955" customWidth="1"/>
    <col min="16140" max="16384" width="7.75" style="955"/>
  </cols>
  <sheetData>
    <row r="1" spans="1:11" s="954" customFormat="1" ht="17.25">
      <c r="A1" s="952" t="s">
        <v>844</v>
      </c>
      <c r="B1" s="953"/>
    </row>
    <row r="2" spans="1:11">
      <c r="K2" s="956" t="s">
        <v>845</v>
      </c>
    </row>
    <row r="3" spans="1:11" ht="17.100000000000001" customHeight="1">
      <c r="A3" s="1405" t="s">
        <v>846</v>
      </c>
      <c r="B3" s="1406"/>
      <c r="C3" s="1409" t="s">
        <v>847</v>
      </c>
      <c r="D3" s="1411" t="s">
        <v>848</v>
      </c>
      <c r="E3" s="1412"/>
      <c r="F3" s="1413"/>
      <c r="G3" s="1414" t="s">
        <v>849</v>
      </c>
      <c r="H3" s="957" t="s">
        <v>850</v>
      </c>
      <c r="I3" s="1409" t="s">
        <v>851</v>
      </c>
      <c r="J3" s="957" t="s">
        <v>852</v>
      </c>
      <c r="K3" s="1403" t="s">
        <v>853</v>
      </c>
    </row>
    <row r="4" spans="1:11" ht="17.100000000000001" customHeight="1">
      <c r="A4" s="1407"/>
      <c r="B4" s="1408"/>
      <c r="C4" s="1410"/>
      <c r="D4" s="958" t="s">
        <v>854</v>
      </c>
      <c r="E4" s="958" t="s">
        <v>343</v>
      </c>
      <c r="F4" s="958" t="s">
        <v>344</v>
      </c>
      <c r="G4" s="1415"/>
      <c r="H4" s="959" t="s">
        <v>855</v>
      </c>
      <c r="I4" s="1410"/>
      <c r="J4" s="959" t="s">
        <v>856</v>
      </c>
      <c r="K4" s="1404"/>
    </row>
    <row r="5" spans="1:11" ht="15" customHeight="1">
      <c r="A5" s="960" t="s">
        <v>857</v>
      </c>
      <c r="B5" s="961"/>
      <c r="C5" s="962">
        <v>321066</v>
      </c>
      <c r="D5" s="962">
        <v>1367763</v>
      </c>
      <c r="E5" s="962" t="s">
        <v>858</v>
      </c>
      <c r="F5" s="962" t="s">
        <v>858</v>
      </c>
      <c r="G5" s="963">
        <v>4.26</v>
      </c>
      <c r="H5" s="964" t="s">
        <v>858</v>
      </c>
      <c r="I5" s="965" t="s">
        <v>858</v>
      </c>
      <c r="J5" s="964">
        <v>100</v>
      </c>
      <c r="K5" s="964" t="s">
        <v>858</v>
      </c>
    </row>
    <row r="6" spans="1:11" ht="15" customHeight="1">
      <c r="A6" s="955" t="s">
        <v>859</v>
      </c>
      <c r="B6" s="966"/>
      <c r="C6" s="967">
        <v>320082</v>
      </c>
      <c r="D6" s="967">
        <v>1418372</v>
      </c>
      <c r="E6" s="967" t="s">
        <v>858</v>
      </c>
      <c r="F6" s="967" t="s">
        <v>858</v>
      </c>
      <c r="G6" s="968">
        <v>4.43</v>
      </c>
      <c r="H6" s="969" t="s">
        <v>858</v>
      </c>
      <c r="I6" s="970">
        <v>50609</v>
      </c>
      <c r="J6" s="969">
        <v>103.7</v>
      </c>
      <c r="K6" s="969" t="s">
        <v>858</v>
      </c>
    </row>
    <row r="7" spans="1:11" ht="15" customHeight="1">
      <c r="A7" s="955" t="s">
        <v>860</v>
      </c>
      <c r="B7" s="966"/>
      <c r="C7" s="967">
        <v>319910</v>
      </c>
      <c r="D7" s="967">
        <v>1424275</v>
      </c>
      <c r="E7" s="967" t="s">
        <v>858</v>
      </c>
      <c r="F7" s="967" t="s">
        <v>858</v>
      </c>
      <c r="G7" s="968">
        <v>4.45</v>
      </c>
      <c r="H7" s="969" t="s">
        <v>858</v>
      </c>
      <c r="I7" s="970">
        <v>5903</v>
      </c>
      <c r="J7" s="969">
        <v>104.1</v>
      </c>
      <c r="K7" s="969" t="s">
        <v>858</v>
      </c>
    </row>
    <row r="8" spans="1:11" ht="15" customHeight="1">
      <c r="A8" s="955" t="s">
        <v>861</v>
      </c>
      <c r="B8" s="966"/>
      <c r="C8" s="967">
        <v>319684</v>
      </c>
      <c r="D8" s="967">
        <v>1448881</v>
      </c>
      <c r="E8" s="967">
        <v>740067</v>
      </c>
      <c r="F8" s="967">
        <v>708814</v>
      </c>
      <c r="G8" s="968">
        <v>4.53</v>
      </c>
      <c r="H8" s="969" t="s">
        <v>858</v>
      </c>
      <c r="I8" s="970">
        <v>24606</v>
      </c>
      <c r="J8" s="969">
        <v>105.9</v>
      </c>
      <c r="K8" s="969">
        <v>104.4</v>
      </c>
    </row>
    <row r="9" spans="1:11" ht="15" customHeight="1">
      <c r="A9" s="955" t="s">
        <v>862</v>
      </c>
      <c r="B9" s="966"/>
      <c r="C9" s="967">
        <v>317934</v>
      </c>
      <c r="D9" s="967">
        <v>1445662</v>
      </c>
      <c r="E9" s="967">
        <v>735053</v>
      </c>
      <c r="F9" s="967">
        <v>710609</v>
      </c>
      <c r="G9" s="968">
        <v>4.55</v>
      </c>
      <c r="H9" s="969" t="s">
        <v>858</v>
      </c>
      <c r="I9" s="970">
        <v>-3219</v>
      </c>
      <c r="J9" s="969">
        <v>105.7</v>
      </c>
      <c r="K9" s="969">
        <v>103.4</v>
      </c>
    </row>
    <row r="10" spans="1:11" ht="15" customHeight="1">
      <c r="A10" s="955" t="s">
        <v>863</v>
      </c>
      <c r="B10" s="966"/>
      <c r="C10" s="967">
        <v>318199</v>
      </c>
      <c r="D10" s="967">
        <v>1462477</v>
      </c>
      <c r="E10" s="967">
        <v>744096</v>
      </c>
      <c r="F10" s="967">
        <v>718381</v>
      </c>
      <c r="G10" s="968">
        <v>4.5999999999999996</v>
      </c>
      <c r="H10" s="969" t="s">
        <v>858</v>
      </c>
      <c r="I10" s="970">
        <v>16815</v>
      </c>
      <c r="J10" s="969">
        <v>106.9</v>
      </c>
      <c r="K10" s="969">
        <v>103.6</v>
      </c>
    </row>
    <row r="11" spans="1:11" ht="15" customHeight="1">
      <c r="A11" s="955" t="s">
        <v>864</v>
      </c>
      <c r="B11" s="966"/>
      <c r="C11" s="967">
        <v>319933</v>
      </c>
      <c r="D11" s="967">
        <v>1471976</v>
      </c>
      <c r="E11" s="967">
        <v>750170</v>
      </c>
      <c r="F11" s="967">
        <v>721806</v>
      </c>
      <c r="G11" s="968">
        <v>4.5999999999999996</v>
      </c>
      <c r="H11" s="969" t="s">
        <v>858</v>
      </c>
      <c r="I11" s="970">
        <v>9499</v>
      </c>
      <c r="J11" s="969">
        <v>107.6</v>
      </c>
      <c r="K11" s="969">
        <v>103.9</v>
      </c>
    </row>
    <row r="12" spans="1:11" ht="15" customHeight="1">
      <c r="A12" s="955" t="s">
        <v>865</v>
      </c>
      <c r="B12" s="966"/>
      <c r="C12" s="967">
        <v>313303</v>
      </c>
      <c r="D12" s="967">
        <v>1493155</v>
      </c>
      <c r="E12" s="967" t="s">
        <v>858</v>
      </c>
      <c r="F12" s="967" t="s">
        <v>858</v>
      </c>
      <c r="G12" s="968">
        <v>4.7699999999999996</v>
      </c>
      <c r="H12" s="969" t="s">
        <v>858</v>
      </c>
      <c r="I12" s="970">
        <v>21179</v>
      </c>
      <c r="J12" s="969">
        <v>109.2</v>
      </c>
      <c r="K12" s="969" t="s">
        <v>858</v>
      </c>
    </row>
    <row r="13" spans="1:11" ht="15" customHeight="1">
      <c r="A13" s="955" t="s">
        <v>866</v>
      </c>
      <c r="B13" s="966"/>
      <c r="C13" s="967">
        <v>330612</v>
      </c>
      <c r="D13" s="967">
        <v>1512730</v>
      </c>
      <c r="E13" s="967">
        <v>768291</v>
      </c>
      <c r="F13" s="967">
        <v>744439</v>
      </c>
      <c r="G13" s="968">
        <v>4.58</v>
      </c>
      <c r="H13" s="969">
        <v>181.5</v>
      </c>
      <c r="I13" s="970">
        <v>19575</v>
      </c>
      <c r="J13" s="969">
        <v>110.6</v>
      </c>
      <c r="K13" s="969">
        <v>103.2</v>
      </c>
    </row>
    <row r="14" spans="1:11" ht="15" customHeight="1">
      <c r="A14" s="955" t="s">
        <v>867</v>
      </c>
      <c r="B14" s="966"/>
      <c r="C14" s="967">
        <v>311523</v>
      </c>
      <c r="D14" s="967">
        <v>1535434</v>
      </c>
      <c r="E14" s="967">
        <v>779904</v>
      </c>
      <c r="F14" s="967">
        <v>755530</v>
      </c>
      <c r="G14" s="968">
        <v>4.93</v>
      </c>
      <c r="H14" s="969" t="s">
        <v>858</v>
      </c>
      <c r="I14" s="970">
        <v>22704</v>
      </c>
      <c r="J14" s="969">
        <v>112.3</v>
      </c>
      <c r="K14" s="969">
        <v>103.2</v>
      </c>
    </row>
    <row r="15" spans="1:11" ht="15" customHeight="1">
      <c r="A15" s="955" t="s">
        <v>868</v>
      </c>
      <c r="B15" s="966"/>
      <c r="C15" s="967">
        <v>313781</v>
      </c>
      <c r="D15" s="967">
        <v>1558269</v>
      </c>
      <c r="E15" s="967">
        <v>790823</v>
      </c>
      <c r="F15" s="967">
        <v>767446</v>
      </c>
      <c r="G15" s="968">
        <v>4.97</v>
      </c>
      <c r="H15" s="969" t="s">
        <v>858</v>
      </c>
      <c r="I15" s="970">
        <v>22835</v>
      </c>
      <c r="J15" s="969">
        <v>113.9</v>
      </c>
      <c r="K15" s="969">
        <v>103</v>
      </c>
    </row>
    <row r="16" spans="1:11" ht="15" customHeight="1">
      <c r="A16" s="955" t="s">
        <v>869</v>
      </c>
      <c r="B16" s="966"/>
      <c r="C16" s="967">
        <v>314534</v>
      </c>
      <c r="D16" s="967">
        <v>1568971</v>
      </c>
      <c r="E16" s="967">
        <v>801935</v>
      </c>
      <c r="F16" s="967">
        <v>767036</v>
      </c>
      <c r="G16" s="968">
        <v>4.99</v>
      </c>
      <c r="H16" s="969" t="s">
        <v>858</v>
      </c>
      <c r="I16" s="970">
        <v>10702</v>
      </c>
      <c r="J16" s="969">
        <v>114.7</v>
      </c>
      <c r="K16" s="969">
        <v>104.5</v>
      </c>
    </row>
    <row r="17" spans="1:11" ht="15" customHeight="1">
      <c r="A17" s="955" t="s">
        <v>870</v>
      </c>
      <c r="B17" s="966"/>
      <c r="C17" s="967">
        <v>313155</v>
      </c>
      <c r="D17" s="967">
        <v>1579343</v>
      </c>
      <c r="E17" s="967" t="s">
        <v>858</v>
      </c>
      <c r="F17" s="967" t="s">
        <v>858</v>
      </c>
      <c r="G17" s="968">
        <v>5.04</v>
      </c>
      <c r="H17" s="969" t="s">
        <v>858</v>
      </c>
      <c r="I17" s="970">
        <v>10372</v>
      </c>
      <c r="J17" s="969">
        <v>115.5</v>
      </c>
      <c r="K17" s="969" t="s">
        <v>858</v>
      </c>
    </row>
    <row r="18" spans="1:11" ht="15" customHeight="1">
      <c r="A18" s="955" t="s">
        <v>871</v>
      </c>
      <c r="B18" s="966"/>
      <c r="C18" s="967">
        <v>315903</v>
      </c>
      <c r="D18" s="967">
        <v>1594867</v>
      </c>
      <c r="E18" s="967" t="s">
        <v>858</v>
      </c>
      <c r="F18" s="967" t="s">
        <v>858</v>
      </c>
      <c r="G18" s="968">
        <v>5.05</v>
      </c>
      <c r="H18" s="969">
        <v>191.3</v>
      </c>
      <c r="I18" s="970">
        <v>15524</v>
      </c>
      <c r="J18" s="969">
        <v>116.6</v>
      </c>
      <c r="K18" s="969" t="s">
        <v>858</v>
      </c>
    </row>
    <row r="19" spans="1:11" ht="15" customHeight="1">
      <c r="A19" s="955" t="s">
        <v>872</v>
      </c>
      <c r="B19" s="966"/>
      <c r="C19" s="967">
        <v>316686</v>
      </c>
      <c r="D19" s="967">
        <v>1600814</v>
      </c>
      <c r="E19" s="967" t="s">
        <v>858</v>
      </c>
      <c r="F19" s="967" t="s">
        <v>858</v>
      </c>
      <c r="G19" s="968">
        <v>5.05</v>
      </c>
      <c r="H19" s="969" t="s">
        <v>858</v>
      </c>
      <c r="I19" s="970">
        <v>5947</v>
      </c>
      <c r="J19" s="969">
        <v>117</v>
      </c>
      <c r="K19" s="969" t="s">
        <v>858</v>
      </c>
    </row>
    <row r="20" spans="1:11" ht="15" customHeight="1">
      <c r="A20" s="955" t="s">
        <v>873</v>
      </c>
      <c r="B20" s="966"/>
      <c r="C20" s="967">
        <v>318307</v>
      </c>
      <c r="D20" s="967">
        <v>1612772</v>
      </c>
      <c r="E20" s="967" t="s">
        <v>858</v>
      </c>
      <c r="F20" s="967" t="s">
        <v>858</v>
      </c>
      <c r="G20" s="968">
        <v>5.07</v>
      </c>
      <c r="H20" s="969" t="s">
        <v>858</v>
      </c>
      <c r="I20" s="970">
        <v>11958</v>
      </c>
      <c r="J20" s="969">
        <v>117.9</v>
      </c>
      <c r="K20" s="969" t="s">
        <v>858</v>
      </c>
    </row>
    <row r="21" spans="1:11" ht="15" customHeight="1">
      <c r="A21" s="955" t="s">
        <v>874</v>
      </c>
      <c r="B21" s="966"/>
      <c r="C21" s="967">
        <v>318470</v>
      </c>
      <c r="D21" s="967">
        <v>1627595</v>
      </c>
      <c r="E21" s="967" t="s">
        <v>858</v>
      </c>
      <c r="F21" s="967" t="s">
        <v>858</v>
      </c>
      <c r="G21" s="968">
        <v>5.1100000000000003</v>
      </c>
      <c r="H21" s="969" t="s">
        <v>858</v>
      </c>
      <c r="I21" s="970">
        <v>14823</v>
      </c>
      <c r="J21" s="969">
        <v>119</v>
      </c>
      <c r="K21" s="969" t="s">
        <v>858</v>
      </c>
    </row>
    <row r="22" spans="1:11" ht="15" customHeight="1">
      <c r="A22" s="955" t="s">
        <v>875</v>
      </c>
      <c r="B22" s="966"/>
      <c r="C22" s="967">
        <v>324848</v>
      </c>
      <c r="D22" s="967">
        <v>1626338</v>
      </c>
      <c r="E22" s="967" t="s">
        <v>858</v>
      </c>
      <c r="F22" s="967" t="s">
        <v>858</v>
      </c>
      <c r="G22" s="968">
        <v>5.01</v>
      </c>
      <c r="H22" s="969" t="s">
        <v>858</v>
      </c>
      <c r="I22" s="970">
        <v>-1257</v>
      </c>
      <c r="J22" s="969">
        <v>118.9</v>
      </c>
      <c r="K22" s="969" t="s">
        <v>858</v>
      </c>
    </row>
    <row r="23" spans="1:11" ht="15" customHeight="1">
      <c r="A23" s="955" t="s">
        <v>876</v>
      </c>
      <c r="B23" s="966"/>
      <c r="C23" s="967">
        <v>329113</v>
      </c>
      <c r="D23" s="967">
        <v>1667878</v>
      </c>
      <c r="E23" s="967" t="s">
        <v>858</v>
      </c>
      <c r="F23" s="967" t="s">
        <v>858</v>
      </c>
      <c r="G23" s="968">
        <v>5.07</v>
      </c>
      <c r="H23" s="969">
        <v>200</v>
      </c>
      <c r="I23" s="970">
        <v>41540</v>
      </c>
      <c r="J23" s="969">
        <v>121.9</v>
      </c>
      <c r="K23" s="969" t="s">
        <v>858</v>
      </c>
    </row>
    <row r="24" spans="1:11" ht="15" customHeight="1">
      <c r="A24" s="955" t="s">
        <v>877</v>
      </c>
      <c r="B24" s="966"/>
      <c r="C24" s="967">
        <v>338274</v>
      </c>
      <c r="D24" s="967">
        <v>1709043</v>
      </c>
      <c r="E24" s="967">
        <v>868080</v>
      </c>
      <c r="F24" s="967">
        <v>840963</v>
      </c>
      <c r="G24" s="968">
        <v>5.05</v>
      </c>
      <c r="H24" s="969" t="s">
        <v>858</v>
      </c>
      <c r="I24" s="970">
        <v>41165</v>
      </c>
      <c r="J24" s="969">
        <v>125</v>
      </c>
      <c r="K24" s="969">
        <v>103.2</v>
      </c>
    </row>
    <row r="25" spans="1:11" ht="15" customHeight="1">
      <c r="A25" s="955" t="s">
        <v>878</v>
      </c>
      <c r="B25" s="966"/>
      <c r="C25" s="967">
        <v>341659</v>
      </c>
      <c r="D25" s="967">
        <v>1736581</v>
      </c>
      <c r="E25" s="967">
        <v>884594</v>
      </c>
      <c r="F25" s="967">
        <v>851987</v>
      </c>
      <c r="G25" s="968">
        <v>5.08</v>
      </c>
      <c r="H25" s="969" t="s">
        <v>858</v>
      </c>
      <c r="I25" s="970">
        <v>27538</v>
      </c>
      <c r="J25" s="969">
        <v>127</v>
      </c>
      <c r="K25" s="969">
        <v>103.8</v>
      </c>
    </row>
    <row r="26" spans="1:11" ht="15" customHeight="1">
      <c r="A26" s="955" t="s">
        <v>879</v>
      </c>
      <c r="B26" s="966"/>
      <c r="C26" s="967">
        <v>344919</v>
      </c>
      <c r="D26" s="967">
        <v>1764889</v>
      </c>
      <c r="E26" s="967">
        <v>900644</v>
      </c>
      <c r="F26" s="967">
        <v>864245</v>
      </c>
      <c r="G26" s="968">
        <v>5.12</v>
      </c>
      <c r="H26" s="969" t="s">
        <v>858</v>
      </c>
      <c r="I26" s="970">
        <v>28308</v>
      </c>
      <c r="J26" s="969">
        <v>129</v>
      </c>
      <c r="K26" s="969">
        <v>104.2</v>
      </c>
    </row>
    <row r="27" spans="1:11" ht="15" customHeight="1">
      <c r="A27" s="955" t="s">
        <v>880</v>
      </c>
      <c r="B27" s="966"/>
      <c r="C27" s="967">
        <v>349096</v>
      </c>
      <c r="D27" s="967">
        <v>1779100</v>
      </c>
      <c r="E27" s="967">
        <v>909228</v>
      </c>
      <c r="F27" s="967">
        <v>869872</v>
      </c>
      <c r="G27" s="968">
        <v>5.0999999999999996</v>
      </c>
      <c r="H27" s="969" t="s">
        <v>858</v>
      </c>
      <c r="I27" s="970">
        <v>14211</v>
      </c>
      <c r="J27" s="969">
        <v>130.1</v>
      </c>
      <c r="K27" s="969">
        <v>104.5</v>
      </c>
    </row>
    <row r="28" spans="1:11" ht="15" customHeight="1">
      <c r="A28" s="955" t="s">
        <v>881</v>
      </c>
      <c r="B28" s="966"/>
      <c r="C28" s="967">
        <v>354314</v>
      </c>
      <c r="D28" s="967">
        <v>1806296</v>
      </c>
      <c r="E28" s="967">
        <v>924599</v>
      </c>
      <c r="F28" s="967">
        <v>881697</v>
      </c>
      <c r="G28" s="968">
        <v>5.0999999999999996</v>
      </c>
      <c r="H28" s="969">
        <v>216.6</v>
      </c>
      <c r="I28" s="970">
        <v>27196</v>
      </c>
      <c r="J28" s="969">
        <v>132.1</v>
      </c>
      <c r="K28" s="969">
        <v>104.9</v>
      </c>
    </row>
    <row r="29" spans="1:11" ht="15" customHeight="1">
      <c r="A29" s="955" t="s">
        <v>882</v>
      </c>
      <c r="B29" s="966"/>
      <c r="C29" s="967">
        <v>356771</v>
      </c>
      <c r="D29" s="967">
        <v>1826165</v>
      </c>
      <c r="E29" s="967">
        <v>932561</v>
      </c>
      <c r="F29" s="967">
        <v>893604</v>
      </c>
      <c r="G29" s="968">
        <v>5.12</v>
      </c>
      <c r="H29" s="969">
        <v>219</v>
      </c>
      <c r="I29" s="970">
        <v>19869</v>
      </c>
      <c r="J29" s="969">
        <v>133.5</v>
      </c>
      <c r="K29" s="969">
        <v>104.4</v>
      </c>
    </row>
    <row r="30" spans="1:11" ht="15" customHeight="1">
      <c r="A30" s="955" t="s">
        <v>883</v>
      </c>
      <c r="B30" s="966"/>
      <c r="C30" s="967">
        <v>359244</v>
      </c>
      <c r="D30" s="967">
        <v>1836319</v>
      </c>
      <c r="E30" s="967">
        <v>934093</v>
      </c>
      <c r="F30" s="967">
        <v>902226</v>
      </c>
      <c r="G30" s="968">
        <v>5.1100000000000003</v>
      </c>
      <c r="H30" s="969">
        <v>220.2</v>
      </c>
      <c r="I30" s="970">
        <v>10154</v>
      </c>
      <c r="J30" s="969">
        <v>134.30000000000001</v>
      </c>
      <c r="K30" s="969">
        <v>103.5</v>
      </c>
    </row>
    <row r="31" spans="1:11" ht="15" customHeight="1">
      <c r="A31" s="955" t="s">
        <v>884</v>
      </c>
      <c r="B31" s="966"/>
      <c r="C31" s="967">
        <v>365059</v>
      </c>
      <c r="D31" s="967">
        <v>1871195</v>
      </c>
      <c r="E31" s="967">
        <v>956798</v>
      </c>
      <c r="F31" s="967">
        <v>914397</v>
      </c>
      <c r="G31" s="968">
        <v>5.13</v>
      </c>
      <c r="H31" s="969">
        <v>224.4</v>
      </c>
      <c r="I31" s="970">
        <v>34876</v>
      </c>
      <c r="J31" s="969">
        <v>136.80000000000001</v>
      </c>
      <c r="K31" s="969">
        <v>104.6</v>
      </c>
    </row>
    <row r="32" spans="1:11" ht="15" customHeight="1">
      <c r="A32" s="955" t="s">
        <v>885</v>
      </c>
      <c r="B32" s="966"/>
      <c r="C32" s="967">
        <v>371605</v>
      </c>
      <c r="D32" s="967">
        <v>1907295</v>
      </c>
      <c r="E32" s="967">
        <v>979612</v>
      </c>
      <c r="F32" s="967">
        <v>927683</v>
      </c>
      <c r="G32" s="968">
        <v>5.13</v>
      </c>
      <c r="H32" s="969">
        <v>228.7</v>
      </c>
      <c r="I32" s="970">
        <v>36100</v>
      </c>
      <c r="J32" s="969">
        <v>139.4</v>
      </c>
      <c r="K32" s="969">
        <v>105.6</v>
      </c>
    </row>
    <row r="33" spans="1:11" ht="15" customHeight="1">
      <c r="A33" s="955" t="s">
        <v>886</v>
      </c>
      <c r="B33" s="966"/>
      <c r="C33" s="967">
        <v>379024</v>
      </c>
      <c r="D33" s="967">
        <v>1937884</v>
      </c>
      <c r="E33" s="967">
        <v>996082</v>
      </c>
      <c r="F33" s="967">
        <v>941802</v>
      </c>
      <c r="G33" s="968">
        <v>5.1100000000000003</v>
      </c>
      <c r="H33" s="969">
        <v>232.3</v>
      </c>
      <c r="I33" s="970">
        <v>30589</v>
      </c>
      <c r="J33" s="969">
        <v>141.69999999999999</v>
      </c>
      <c r="K33" s="969">
        <v>105.8</v>
      </c>
    </row>
    <row r="34" spans="1:11" ht="15" customHeight="1">
      <c r="A34" s="955" t="s">
        <v>887</v>
      </c>
      <c r="B34" s="966"/>
      <c r="C34" s="967">
        <v>387083</v>
      </c>
      <c r="D34" s="967">
        <v>1975340</v>
      </c>
      <c r="E34" s="967">
        <v>1014685</v>
      </c>
      <c r="F34" s="967">
        <v>960655</v>
      </c>
      <c r="G34" s="968">
        <v>5.0999999999999996</v>
      </c>
      <c r="H34" s="969">
        <v>236.9</v>
      </c>
      <c r="I34" s="970">
        <v>37456</v>
      </c>
      <c r="J34" s="969">
        <v>144.4</v>
      </c>
      <c r="K34" s="969">
        <v>105.6</v>
      </c>
    </row>
    <row r="35" spans="1:11" ht="15" customHeight="1">
      <c r="A35" s="955" t="s">
        <v>888</v>
      </c>
      <c r="B35" s="966"/>
      <c r="C35" s="967">
        <v>393189</v>
      </c>
      <c r="D35" s="967">
        <v>2004865</v>
      </c>
      <c r="E35" s="967">
        <v>1029829</v>
      </c>
      <c r="F35" s="967">
        <v>975036</v>
      </c>
      <c r="G35" s="968">
        <v>5.0999999999999996</v>
      </c>
      <c r="H35" s="969">
        <v>240.4</v>
      </c>
      <c r="I35" s="970">
        <v>29525</v>
      </c>
      <c r="J35" s="969">
        <v>146.6</v>
      </c>
      <c r="K35" s="969">
        <v>105.6</v>
      </c>
    </row>
    <row r="36" spans="1:11" ht="15" customHeight="1">
      <c r="A36" s="955" t="s">
        <v>889</v>
      </c>
      <c r="B36" s="966"/>
      <c r="C36" s="967">
        <v>396215</v>
      </c>
      <c r="D36" s="967">
        <v>2022985</v>
      </c>
      <c r="E36" s="967">
        <v>1039040</v>
      </c>
      <c r="F36" s="967">
        <v>983945</v>
      </c>
      <c r="G36" s="968">
        <v>5.1100000000000003</v>
      </c>
      <c r="H36" s="969">
        <v>242.7</v>
      </c>
      <c r="I36" s="970">
        <v>18120</v>
      </c>
      <c r="J36" s="969">
        <v>147.9</v>
      </c>
      <c r="K36" s="969">
        <v>105.6</v>
      </c>
    </row>
    <row r="37" spans="1:11" ht="15" customHeight="1">
      <c r="A37" s="955" t="s">
        <v>890</v>
      </c>
      <c r="B37" s="966"/>
      <c r="C37" s="967">
        <v>401730</v>
      </c>
      <c r="D37" s="967">
        <v>2052907</v>
      </c>
      <c r="E37" s="967">
        <v>1053957</v>
      </c>
      <c r="F37" s="967">
        <v>998950</v>
      </c>
      <c r="G37" s="968">
        <v>5.1100000000000003</v>
      </c>
      <c r="H37" s="969">
        <v>246.2</v>
      </c>
      <c r="I37" s="970">
        <v>29922</v>
      </c>
      <c r="J37" s="969">
        <v>150.1</v>
      </c>
      <c r="K37" s="969">
        <v>105.5</v>
      </c>
    </row>
    <row r="38" spans="1:11" ht="15" customHeight="1">
      <c r="A38" s="955" t="s">
        <v>891</v>
      </c>
      <c r="B38" s="966"/>
      <c r="C38" s="967">
        <v>408562</v>
      </c>
      <c r="D38" s="967">
        <v>2087722</v>
      </c>
      <c r="E38" s="967">
        <v>1070039</v>
      </c>
      <c r="F38" s="967">
        <v>1017683</v>
      </c>
      <c r="G38" s="968">
        <v>5.1100000000000003</v>
      </c>
      <c r="H38" s="969">
        <v>250.5</v>
      </c>
      <c r="I38" s="970">
        <v>34815</v>
      </c>
      <c r="J38" s="969">
        <v>152.6</v>
      </c>
      <c r="K38" s="969">
        <v>105.1</v>
      </c>
    </row>
    <row r="39" spans="1:11" ht="15" customHeight="1">
      <c r="A39" s="955" t="s">
        <v>892</v>
      </c>
      <c r="B39" s="966"/>
      <c r="C39" s="967">
        <v>406418</v>
      </c>
      <c r="D39" s="967">
        <v>2134592</v>
      </c>
      <c r="E39" s="967">
        <v>1094435</v>
      </c>
      <c r="F39" s="967">
        <v>1040157</v>
      </c>
      <c r="G39" s="968">
        <v>5.25</v>
      </c>
      <c r="H39" s="969">
        <v>256.10000000000002</v>
      </c>
      <c r="I39" s="970">
        <v>46870</v>
      </c>
      <c r="J39" s="969">
        <v>156.1</v>
      </c>
      <c r="K39" s="969">
        <v>105.2</v>
      </c>
    </row>
    <row r="40" spans="1:11" ht="15" customHeight="1">
      <c r="A40" s="955" t="s">
        <v>893</v>
      </c>
      <c r="B40" s="966"/>
      <c r="C40" s="967">
        <v>410209</v>
      </c>
      <c r="D40" s="967">
        <v>2163184</v>
      </c>
      <c r="E40" s="967">
        <v>1110238</v>
      </c>
      <c r="F40" s="967">
        <v>1052946</v>
      </c>
      <c r="G40" s="968">
        <v>5.27</v>
      </c>
      <c r="H40" s="969">
        <v>259.5</v>
      </c>
      <c r="I40" s="970">
        <v>28592</v>
      </c>
      <c r="J40" s="969">
        <v>158.19999999999999</v>
      </c>
      <c r="K40" s="969">
        <v>105.4</v>
      </c>
    </row>
    <row r="41" spans="1:11" ht="15" customHeight="1">
      <c r="A41" s="955" t="s">
        <v>894</v>
      </c>
      <c r="B41" s="966"/>
      <c r="C41" s="967">
        <v>417542</v>
      </c>
      <c r="D41" s="967">
        <v>2214932</v>
      </c>
      <c r="E41" s="967">
        <v>1135934</v>
      </c>
      <c r="F41" s="967">
        <v>1078998</v>
      </c>
      <c r="G41" s="968">
        <v>5.3</v>
      </c>
      <c r="H41" s="969">
        <v>265.7</v>
      </c>
      <c r="I41" s="970">
        <v>51748</v>
      </c>
      <c r="J41" s="969">
        <v>161.9</v>
      </c>
      <c r="K41" s="969">
        <v>105.3</v>
      </c>
    </row>
    <row r="42" spans="1:11" ht="15" customHeight="1">
      <c r="A42" s="955" t="s">
        <v>895</v>
      </c>
      <c r="B42" s="966"/>
      <c r="C42" s="967">
        <v>426678</v>
      </c>
      <c r="D42" s="967">
        <v>2266026</v>
      </c>
      <c r="E42" s="967">
        <v>1162311</v>
      </c>
      <c r="F42" s="967">
        <v>1103715</v>
      </c>
      <c r="G42" s="968">
        <v>5.31</v>
      </c>
      <c r="H42" s="969">
        <v>271.8</v>
      </c>
      <c r="I42" s="970">
        <v>51094</v>
      </c>
      <c r="J42" s="969">
        <v>165.7</v>
      </c>
      <c r="K42" s="969">
        <v>105.3</v>
      </c>
    </row>
    <row r="43" spans="1:11" ht="15" customHeight="1">
      <c r="A43" s="955" t="s">
        <v>896</v>
      </c>
      <c r="B43" s="966"/>
      <c r="C43" s="967">
        <v>436826</v>
      </c>
      <c r="D43" s="967">
        <v>2299727</v>
      </c>
      <c r="E43" s="967">
        <v>1177417</v>
      </c>
      <c r="F43" s="967">
        <v>1122310</v>
      </c>
      <c r="G43" s="968">
        <v>5.26</v>
      </c>
      <c r="H43" s="969">
        <v>275.89999999999998</v>
      </c>
      <c r="I43" s="970">
        <v>33701</v>
      </c>
      <c r="J43" s="969">
        <v>168.1</v>
      </c>
      <c r="K43" s="969">
        <v>104.9</v>
      </c>
    </row>
    <row r="44" spans="1:11" ht="15" customHeight="1">
      <c r="A44" s="955" t="s">
        <v>897</v>
      </c>
      <c r="B44" s="966"/>
      <c r="C44" s="967">
        <v>457015</v>
      </c>
      <c r="D44" s="967">
        <v>2311390</v>
      </c>
      <c r="E44" s="967">
        <v>1180303</v>
      </c>
      <c r="F44" s="967">
        <v>1131087</v>
      </c>
      <c r="G44" s="968">
        <v>5.0599999999999996</v>
      </c>
      <c r="H44" s="969">
        <v>277.2</v>
      </c>
      <c r="I44" s="970">
        <v>11663</v>
      </c>
      <c r="J44" s="969">
        <v>169</v>
      </c>
      <c r="K44" s="969">
        <v>104.4</v>
      </c>
    </row>
    <row r="45" spans="1:11" ht="15" customHeight="1">
      <c r="A45" s="955" t="s">
        <v>898</v>
      </c>
      <c r="B45" s="966"/>
      <c r="C45" s="967">
        <v>467767</v>
      </c>
      <c r="D45" s="967">
        <v>2389698</v>
      </c>
      <c r="E45" s="967">
        <v>1224775</v>
      </c>
      <c r="F45" s="967">
        <v>1164923</v>
      </c>
      <c r="G45" s="968">
        <v>5.1100000000000003</v>
      </c>
      <c r="H45" s="969">
        <v>286.7</v>
      </c>
      <c r="I45" s="970">
        <v>78308</v>
      </c>
      <c r="J45" s="969">
        <v>174.7</v>
      </c>
      <c r="K45" s="969">
        <v>105.1</v>
      </c>
    </row>
    <row r="46" spans="1:11" ht="15" customHeight="1">
      <c r="A46" s="955" t="s">
        <v>899</v>
      </c>
      <c r="B46" s="966" t="s">
        <v>900</v>
      </c>
      <c r="C46" s="967">
        <v>492529</v>
      </c>
      <c r="D46" s="967">
        <v>2301799</v>
      </c>
      <c r="E46" s="967">
        <v>1175426</v>
      </c>
      <c r="F46" s="967">
        <v>1126373</v>
      </c>
      <c r="G46" s="968">
        <v>4.67</v>
      </c>
      <c r="H46" s="969">
        <v>276.10000000000002</v>
      </c>
      <c r="I46" s="970">
        <v>-87899</v>
      </c>
      <c r="J46" s="969">
        <v>168.3</v>
      </c>
      <c r="K46" s="969">
        <v>104.4</v>
      </c>
    </row>
    <row r="47" spans="1:11" ht="15" customHeight="1">
      <c r="A47" s="955" t="s">
        <v>901</v>
      </c>
      <c r="B47" s="966"/>
      <c r="C47" s="967">
        <v>489096</v>
      </c>
      <c r="D47" s="967">
        <v>2473157</v>
      </c>
      <c r="E47" s="967">
        <v>1270256</v>
      </c>
      <c r="F47" s="967">
        <v>1202901</v>
      </c>
      <c r="G47" s="968">
        <v>5.0599999999999996</v>
      </c>
      <c r="H47" s="969">
        <v>296.8</v>
      </c>
      <c r="I47" s="970">
        <v>171358</v>
      </c>
      <c r="J47" s="969">
        <v>180.8</v>
      </c>
      <c r="K47" s="969">
        <v>105.6</v>
      </c>
    </row>
    <row r="48" spans="1:11" ht="15" customHeight="1">
      <c r="A48" s="955" t="s">
        <v>902</v>
      </c>
      <c r="B48" s="966"/>
      <c r="C48" s="967">
        <v>500830</v>
      </c>
      <c r="D48" s="967">
        <v>2529515</v>
      </c>
      <c r="E48" s="967">
        <v>1299880</v>
      </c>
      <c r="F48" s="967">
        <v>1229635</v>
      </c>
      <c r="G48" s="968">
        <v>5.05</v>
      </c>
      <c r="H48" s="969">
        <v>303.5</v>
      </c>
      <c r="I48" s="970">
        <v>56358</v>
      </c>
      <c r="J48" s="969">
        <v>184.9</v>
      </c>
      <c r="K48" s="969">
        <v>105.7</v>
      </c>
    </row>
    <row r="49" spans="1:11" ht="15" customHeight="1">
      <c r="A49" s="955" t="s">
        <v>903</v>
      </c>
      <c r="B49" s="966"/>
      <c r="C49" s="967">
        <v>511503</v>
      </c>
      <c r="D49" s="967">
        <v>2599156</v>
      </c>
      <c r="E49" s="967">
        <v>1334340</v>
      </c>
      <c r="F49" s="967">
        <v>1264816</v>
      </c>
      <c r="G49" s="968">
        <v>5.08</v>
      </c>
      <c r="H49" s="969">
        <v>311.89999999999998</v>
      </c>
      <c r="I49" s="970">
        <v>69641</v>
      </c>
      <c r="J49" s="969">
        <v>190</v>
      </c>
      <c r="K49" s="969">
        <v>105.5</v>
      </c>
    </row>
    <row r="50" spans="1:11" ht="15" customHeight="1">
      <c r="A50" s="955" t="s">
        <v>904</v>
      </c>
      <c r="B50" s="966"/>
      <c r="C50" s="967">
        <v>523383</v>
      </c>
      <c r="D50" s="967">
        <v>2656817</v>
      </c>
      <c r="E50" s="967">
        <v>1364301</v>
      </c>
      <c r="F50" s="967">
        <v>1292516</v>
      </c>
      <c r="G50" s="968">
        <v>5.08</v>
      </c>
      <c r="H50" s="969">
        <v>318.7</v>
      </c>
      <c r="I50" s="970">
        <v>57661</v>
      </c>
      <c r="J50" s="969">
        <v>194.2</v>
      </c>
      <c r="K50" s="969">
        <v>105.6</v>
      </c>
    </row>
    <row r="51" spans="1:11" ht="15" customHeight="1">
      <c r="A51" s="955" t="s">
        <v>905</v>
      </c>
      <c r="B51" s="966" t="s">
        <v>900</v>
      </c>
      <c r="C51" s="967">
        <v>531072</v>
      </c>
      <c r="D51" s="967">
        <v>2454679</v>
      </c>
      <c r="E51" s="967">
        <v>1239326</v>
      </c>
      <c r="F51" s="967">
        <v>1215353</v>
      </c>
      <c r="G51" s="968">
        <v>4.62</v>
      </c>
      <c r="H51" s="969">
        <v>294.5</v>
      </c>
      <c r="I51" s="970">
        <v>-202138</v>
      </c>
      <c r="J51" s="969">
        <v>179.5</v>
      </c>
      <c r="K51" s="969">
        <v>102</v>
      </c>
    </row>
    <row r="52" spans="1:11" ht="15" customHeight="1">
      <c r="A52" s="971" t="s">
        <v>906</v>
      </c>
      <c r="B52" s="966"/>
      <c r="C52" s="967">
        <v>517745</v>
      </c>
      <c r="D52" s="967">
        <v>2563879</v>
      </c>
      <c r="E52" s="967">
        <v>1303566</v>
      </c>
      <c r="F52" s="967">
        <v>1260313</v>
      </c>
      <c r="G52" s="968">
        <v>4.95</v>
      </c>
      <c r="H52" s="969">
        <v>307.60000000000002</v>
      </c>
      <c r="I52" s="970">
        <v>109200</v>
      </c>
      <c r="J52" s="969">
        <v>187.5</v>
      </c>
      <c r="K52" s="969">
        <v>103.4</v>
      </c>
    </row>
    <row r="53" spans="1:11" ht="15" customHeight="1">
      <c r="A53" s="955" t="s">
        <v>907</v>
      </c>
      <c r="B53" s="966"/>
      <c r="C53" s="967">
        <v>529308</v>
      </c>
      <c r="D53" s="967">
        <v>2623346</v>
      </c>
      <c r="E53" s="967">
        <v>1332516</v>
      </c>
      <c r="F53" s="967">
        <v>1290830</v>
      </c>
      <c r="G53" s="968">
        <v>4.96</v>
      </c>
      <c r="H53" s="969">
        <v>314.60000000000002</v>
      </c>
      <c r="I53" s="970">
        <v>59467</v>
      </c>
      <c r="J53" s="969">
        <v>191.8</v>
      </c>
      <c r="K53" s="969">
        <v>103.2</v>
      </c>
    </row>
    <row r="54" spans="1:11" ht="15" customHeight="1">
      <c r="A54" s="955" t="s">
        <v>908</v>
      </c>
      <c r="B54" s="966"/>
      <c r="C54" s="967">
        <v>540578</v>
      </c>
      <c r="D54" s="967">
        <v>2676693</v>
      </c>
      <c r="E54" s="967">
        <v>1359819</v>
      </c>
      <c r="F54" s="967">
        <v>1316874</v>
      </c>
      <c r="G54" s="968">
        <v>4.95</v>
      </c>
      <c r="H54" s="969">
        <v>321.10000000000002</v>
      </c>
      <c r="I54" s="970">
        <v>53347</v>
      </c>
      <c r="J54" s="969">
        <v>195.7</v>
      </c>
      <c r="K54" s="969">
        <v>103.3</v>
      </c>
    </row>
    <row r="55" spans="1:11">
      <c r="A55" s="955" t="s">
        <v>909</v>
      </c>
      <c r="B55" s="966"/>
      <c r="C55" s="967">
        <v>550631</v>
      </c>
      <c r="D55" s="967">
        <v>2716881</v>
      </c>
      <c r="E55" s="967">
        <v>1380180</v>
      </c>
      <c r="F55" s="967">
        <v>1336701</v>
      </c>
      <c r="G55" s="968">
        <v>4.93</v>
      </c>
      <c r="H55" s="969">
        <v>326</v>
      </c>
      <c r="I55" s="970">
        <v>40188</v>
      </c>
      <c r="J55" s="969">
        <v>198.6</v>
      </c>
      <c r="K55" s="969">
        <v>103.3</v>
      </c>
    </row>
    <row r="56" spans="1:11">
      <c r="A56" s="955" t="s">
        <v>910</v>
      </c>
      <c r="B56" s="966" t="s">
        <v>900</v>
      </c>
      <c r="C56" s="967">
        <v>562599</v>
      </c>
      <c r="D56" s="967">
        <v>2646301</v>
      </c>
      <c r="E56" s="967">
        <v>1332918</v>
      </c>
      <c r="F56" s="967">
        <v>1313383</v>
      </c>
      <c r="G56" s="968">
        <v>4.7</v>
      </c>
      <c r="H56" s="969">
        <v>317.39999999999998</v>
      </c>
      <c r="I56" s="970">
        <v>-70580</v>
      </c>
      <c r="J56" s="969">
        <v>193.5</v>
      </c>
      <c r="K56" s="969">
        <v>101.5</v>
      </c>
    </row>
    <row r="57" spans="1:11">
      <c r="A57" s="955" t="s">
        <v>911</v>
      </c>
      <c r="B57" s="966"/>
      <c r="C57" s="967">
        <v>569177</v>
      </c>
      <c r="D57" s="967">
        <v>2683600</v>
      </c>
      <c r="E57" s="967">
        <v>1351100</v>
      </c>
      <c r="F57" s="967">
        <v>1332500</v>
      </c>
      <c r="G57" s="968">
        <v>4.71</v>
      </c>
      <c r="H57" s="969">
        <v>322</v>
      </c>
      <c r="I57" s="970">
        <v>37299</v>
      </c>
      <c r="J57" s="969">
        <v>196.2</v>
      </c>
      <c r="K57" s="969">
        <v>101.4</v>
      </c>
    </row>
    <row r="58" spans="1:11">
      <c r="A58" s="955" t="s">
        <v>912</v>
      </c>
      <c r="B58" s="966"/>
      <c r="C58" s="967">
        <v>576025</v>
      </c>
      <c r="D58" s="967">
        <v>2721400</v>
      </c>
      <c r="E58" s="967">
        <v>1369600</v>
      </c>
      <c r="F58" s="967">
        <v>1351800</v>
      </c>
      <c r="G58" s="968">
        <v>4.72</v>
      </c>
      <c r="H58" s="969">
        <v>325.5</v>
      </c>
      <c r="I58" s="970">
        <v>37800</v>
      </c>
      <c r="J58" s="969">
        <v>199</v>
      </c>
      <c r="K58" s="969">
        <v>101.3</v>
      </c>
    </row>
    <row r="59" spans="1:11">
      <c r="A59" s="955" t="s">
        <v>913</v>
      </c>
      <c r="B59" s="966"/>
      <c r="C59" s="967">
        <v>582777</v>
      </c>
      <c r="D59" s="967">
        <v>2759700</v>
      </c>
      <c r="E59" s="967">
        <v>1388300</v>
      </c>
      <c r="F59" s="967">
        <v>1371400</v>
      </c>
      <c r="G59" s="968">
        <v>4.74</v>
      </c>
      <c r="H59" s="969">
        <v>331.1</v>
      </c>
      <c r="I59" s="970">
        <v>38300</v>
      </c>
      <c r="J59" s="969">
        <v>201.8</v>
      </c>
      <c r="K59" s="969">
        <v>101.2</v>
      </c>
    </row>
    <row r="60" spans="1:11">
      <c r="A60" s="955" t="s">
        <v>914</v>
      </c>
      <c r="B60" s="966"/>
      <c r="C60" s="967">
        <v>589570</v>
      </c>
      <c r="D60" s="967">
        <v>2798600</v>
      </c>
      <c r="E60" s="967">
        <v>1407300</v>
      </c>
      <c r="F60" s="967">
        <v>1391300</v>
      </c>
      <c r="G60" s="968">
        <v>4.75</v>
      </c>
      <c r="H60" s="969">
        <v>335.8</v>
      </c>
      <c r="I60" s="970">
        <v>38900</v>
      </c>
      <c r="J60" s="969">
        <v>204.6</v>
      </c>
      <c r="K60" s="969">
        <v>101.2</v>
      </c>
    </row>
    <row r="61" spans="1:11">
      <c r="A61" s="955" t="s">
        <v>915</v>
      </c>
      <c r="B61" s="966" t="s">
        <v>900</v>
      </c>
      <c r="C61" s="967">
        <v>611130</v>
      </c>
      <c r="D61" s="967">
        <v>2923249</v>
      </c>
      <c r="E61" s="967">
        <v>1466284</v>
      </c>
      <c r="F61" s="967">
        <v>1456965</v>
      </c>
      <c r="G61" s="968">
        <v>4.78</v>
      </c>
      <c r="H61" s="969">
        <v>350.8</v>
      </c>
      <c r="I61" s="970">
        <v>124649</v>
      </c>
      <c r="J61" s="969">
        <v>213.7</v>
      </c>
      <c r="K61" s="969">
        <v>100.6</v>
      </c>
    </row>
    <row r="62" spans="1:11">
      <c r="A62" s="955" t="s">
        <v>916</v>
      </c>
      <c r="B62" s="966"/>
      <c r="C62" s="967">
        <v>620882</v>
      </c>
      <c r="D62" s="967">
        <v>2981100</v>
      </c>
      <c r="E62" s="967">
        <v>1494500</v>
      </c>
      <c r="F62" s="967">
        <v>1486600</v>
      </c>
      <c r="G62" s="968">
        <v>4.8</v>
      </c>
      <c r="H62" s="969">
        <v>357.7</v>
      </c>
      <c r="I62" s="970">
        <v>57851</v>
      </c>
      <c r="J62" s="969">
        <v>218</v>
      </c>
      <c r="K62" s="969">
        <v>100.5</v>
      </c>
    </row>
    <row r="63" spans="1:11">
      <c r="A63" s="955" t="s">
        <v>917</v>
      </c>
      <c r="B63" s="966"/>
      <c r="C63" s="967">
        <v>630628</v>
      </c>
      <c r="D63" s="967">
        <v>3038500</v>
      </c>
      <c r="E63" s="967">
        <v>1521700</v>
      </c>
      <c r="F63" s="967">
        <v>1516800</v>
      </c>
      <c r="G63" s="968">
        <v>4.82</v>
      </c>
      <c r="H63" s="969">
        <v>364.6</v>
      </c>
      <c r="I63" s="970">
        <v>57400</v>
      </c>
      <c r="J63" s="969">
        <v>222.2</v>
      </c>
      <c r="K63" s="969">
        <v>100.3</v>
      </c>
    </row>
    <row r="64" spans="1:11">
      <c r="A64" s="955" t="s">
        <v>918</v>
      </c>
      <c r="B64" s="966"/>
      <c r="C64" s="967">
        <v>647030</v>
      </c>
      <c r="D64" s="967">
        <v>3094400</v>
      </c>
      <c r="E64" s="967">
        <v>1548700</v>
      </c>
      <c r="F64" s="967">
        <v>1545700</v>
      </c>
      <c r="G64" s="968">
        <v>4.78</v>
      </c>
      <c r="H64" s="969">
        <v>371.3</v>
      </c>
      <c r="I64" s="970">
        <v>55900</v>
      </c>
      <c r="J64" s="969">
        <v>226.2</v>
      </c>
      <c r="K64" s="969">
        <v>100.2</v>
      </c>
    </row>
    <row r="65" spans="1:11">
      <c r="A65" s="955" t="s">
        <v>919</v>
      </c>
      <c r="B65" s="966"/>
      <c r="C65" s="967">
        <v>658400</v>
      </c>
      <c r="D65" s="967">
        <v>3132000</v>
      </c>
      <c r="E65" s="967">
        <v>1567000</v>
      </c>
      <c r="F65" s="967">
        <v>1565000</v>
      </c>
      <c r="G65" s="968">
        <v>4.76</v>
      </c>
      <c r="H65" s="969">
        <v>375.7</v>
      </c>
      <c r="I65" s="970">
        <v>37600</v>
      </c>
      <c r="J65" s="969">
        <v>229</v>
      </c>
      <c r="K65" s="969">
        <v>100.1</v>
      </c>
    </row>
    <row r="66" spans="1:11">
      <c r="A66" s="955" t="s">
        <v>920</v>
      </c>
      <c r="B66" s="966" t="s">
        <v>900</v>
      </c>
      <c r="C66" s="967">
        <v>681219</v>
      </c>
      <c r="D66" s="967">
        <v>3221232</v>
      </c>
      <c r="E66" s="967">
        <v>1622778</v>
      </c>
      <c r="F66" s="967">
        <v>1598454</v>
      </c>
      <c r="G66" s="968">
        <v>4.7300000000000004</v>
      </c>
      <c r="H66" s="969">
        <v>386.5</v>
      </c>
      <c r="I66" s="970">
        <v>89232</v>
      </c>
      <c r="J66" s="969">
        <v>235.51097668236386</v>
      </c>
      <c r="K66" s="969">
        <v>101.5</v>
      </c>
    </row>
    <row r="67" spans="1:11">
      <c r="A67" s="955" t="s">
        <v>921</v>
      </c>
      <c r="B67" s="966"/>
      <c r="C67" s="967" t="s">
        <v>858</v>
      </c>
      <c r="D67" s="967">
        <v>3297000</v>
      </c>
      <c r="E67" s="967">
        <v>1660000</v>
      </c>
      <c r="F67" s="967">
        <v>1636000</v>
      </c>
      <c r="G67" s="968" t="s">
        <v>858</v>
      </c>
      <c r="H67" s="969" t="s">
        <v>858</v>
      </c>
      <c r="I67" s="970">
        <v>75768</v>
      </c>
      <c r="J67" s="969">
        <v>241.0505328774064</v>
      </c>
      <c r="K67" s="969">
        <v>101.46699266503667</v>
      </c>
    </row>
    <row r="68" spans="1:11">
      <c r="A68" s="955" t="s">
        <v>922</v>
      </c>
      <c r="B68" s="966"/>
      <c r="C68" s="967" t="s">
        <v>858</v>
      </c>
      <c r="D68" s="967">
        <v>3376000</v>
      </c>
      <c r="E68" s="967">
        <v>1700000</v>
      </c>
      <c r="F68" s="967">
        <v>1677000</v>
      </c>
      <c r="G68" s="968" t="s">
        <v>858</v>
      </c>
      <c r="H68" s="969" t="s">
        <v>858</v>
      </c>
      <c r="I68" s="970">
        <v>79000</v>
      </c>
      <c r="J68" s="969">
        <v>246.82638732002547</v>
      </c>
      <c r="K68" s="969">
        <v>101.37149672033392</v>
      </c>
    </row>
    <row r="69" spans="1:11">
      <c r="A69" s="955" t="s">
        <v>923</v>
      </c>
      <c r="B69" s="966"/>
      <c r="C69" s="967" t="s">
        <v>858</v>
      </c>
      <c r="D69" s="967">
        <v>3405000</v>
      </c>
      <c r="E69" s="967">
        <v>1737000</v>
      </c>
      <c r="F69" s="967">
        <v>1668000</v>
      </c>
      <c r="G69" s="968" t="s">
        <v>858</v>
      </c>
      <c r="H69" s="969" t="s">
        <v>858</v>
      </c>
      <c r="I69" s="970">
        <v>29000</v>
      </c>
      <c r="J69" s="969">
        <v>248.94663768503756</v>
      </c>
      <c r="K69" s="969">
        <v>104.13669064748201</v>
      </c>
    </row>
    <row r="70" spans="1:11">
      <c r="A70" s="955" t="s">
        <v>924</v>
      </c>
      <c r="B70" s="966"/>
      <c r="C70" s="967" t="s">
        <v>858</v>
      </c>
      <c r="D70" s="967">
        <v>3224376</v>
      </c>
      <c r="E70" s="967">
        <v>1558440</v>
      </c>
      <c r="F70" s="967">
        <v>1665936</v>
      </c>
      <c r="G70" s="968" t="s">
        <v>858</v>
      </c>
      <c r="H70" s="969">
        <v>387</v>
      </c>
      <c r="I70" s="970">
        <v>-180624</v>
      </c>
      <c r="J70" s="969">
        <v>235.7</v>
      </c>
      <c r="K70" s="969">
        <v>93.5</v>
      </c>
    </row>
    <row r="71" spans="1:11">
      <c r="A71" s="955" t="s">
        <v>925</v>
      </c>
      <c r="B71" s="966"/>
      <c r="C71" s="967" t="s">
        <v>858</v>
      </c>
      <c r="D71" s="967">
        <v>2821892</v>
      </c>
      <c r="E71" s="967">
        <v>1344778</v>
      </c>
      <c r="F71" s="967">
        <v>1477114</v>
      </c>
      <c r="G71" s="968" t="s">
        <v>858</v>
      </c>
      <c r="H71" s="969">
        <v>338.7</v>
      </c>
      <c r="I71" s="970">
        <v>-402484</v>
      </c>
      <c r="J71" s="969">
        <v>206.3</v>
      </c>
      <c r="K71" s="969">
        <v>91</v>
      </c>
    </row>
    <row r="72" spans="1:11">
      <c r="A72" s="955" t="s">
        <v>926</v>
      </c>
      <c r="B72" s="966"/>
      <c r="C72" s="967" t="s">
        <v>858</v>
      </c>
      <c r="D72" s="967">
        <v>2826192</v>
      </c>
      <c r="E72" s="967">
        <v>1362854</v>
      </c>
      <c r="F72" s="967">
        <v>1463338</v>
      </c>
      <c r="G72" s="968" t="s">
        <v>858</v>
      </c>
      <c r="H72" s="969">
        <v>339.2</v>
      </c>
      <c r="I72" s="970">
        <v>4300</v>
      </c>
      <c r="J72" s="969">
        <v>206.6</v>
      </c>
      <c r="K72" s="969">
        <v>93.1</v>
      </c>
    </row>
    <row r="73" spans="1:11">
      <c r="A73" s="955" t="s">
        <v>927</v>
      </c>
      <c r="B73" s="966" t="s">
        <v>900</v>
      </c>
      <c r="C73" s="967">
        <v>673990</v>
      </c>
      <c r="D73" s="967">
        <v>3057444</v>
      </c>
      <c r="E73" s="967">
        <v>1505493</v>
      </c>
      <c r="F73" s="967">
        <v>1551951</v>
      </c>
      <c r="G73" s="968">
        <v>4.54</v>
      </c>
      <c r="H73" s="969">
        <v>366.8</v>
      </c>
      <c r="I73" s="970">
        <v>231252</v>
      </c>
      <c r="J73" s="969">
        <v>223.5</v>
      </c>
      <c r="K73" s="969">
        <v>97</v>
      </c>
    </row>
    <row r="74" spans="1:11">
      <c r="A74" s="955" t="s">
        <v>928</v>
      </c>
      <c r="B74" s="966"/>
      <c r="C74" s="967">
        <v>683054</v>
      </c>
      <c r="D74" s="967">
        <v>3156888</v>
      </c>
      <c r="E74" s="967">
        <v>1559048</v>
      </c>
      <c r="F74" s="967">
        <v>1597840</v>
      </c>
      <c r="G74" s="968">
        <v>4.62</v>
      </c>
      <c r="H74" s="969">
        <v>378.8</v>
      </c>
      <c r="I74" s="970">
        <v>99444</v>
      </c>
      <c r="J74" s="969">
        <v>230.8</v>
      </c>
      <c r="K74" s="969">
        <v>97.6</v>
      </c>
    </row>
    <row r="75" spans="1:11">
      <c r="A75" s="955" t="s">
        <v>929</v>
      </c>
      <c r="B75" s="966"/>
      <c r="C75" s="967" t="s">
        <v>858</v>
      </c>
      <c r="D75" s="967">
        <v>3236000</v>
      </c>
      <c r="E75" s="967">
        <v>1589000</v>
      </c>
      <c r="F75" s="967">
        <v>1647000</v>
      </c>
      <c r="G75" s="968" t="s">
        <v>858</v>
      </c>
      <c r="H75" s="969" t="s">
        <v>858</v>
      </c>
      <c r="I75" s="970">
        <v>79112</v>
      </c>
      <c r="J75" s="969">
        <v>236.6</v>
      </c>
      <c r="K75" s="969">
        <v>96.5</v>
      </c>
    </row>
    <row r="76" spans="1:11">
      <c r="A76" s="955" t="s">
        <v>930</v>
      </c>
      <c r="B76" s="966" t="s">
        <v>900</v>
      </c>
      <c r="C76" s="967">
        <v>713901</v>
      </c>
      <c r="D76" s="967">
        <v>3309935</v>
      </c>
      <c r="E76" s="967">
        <v>1622755</v>
      </c>
      <c r="F76" s="967">
        <v>1687180</v>
      </c>
      <c r="G76" s="968">
        <v>4.6399999999999997</v>
      </c>
      <c r="H76" s="969">
        <v>397.1</v>
      </c>
      <c r="I76" s="970">
        <v>73935</v>
      </c>
      <c r="J76" s="969">
        <v>242</v>
      </c>
      <c r="K76" s="969">
        <v>96.2</v>
      </c>
    </row>
    <row r="77" spans="1:11">
      <c r="A77" s="955" t="s">
        <v>931</v>
      </c>
      <c r="B77" s="966"/>
      <c r="C77" s="967" t="s">
        <v>858</v>
      </c>
      <c r="D77" s="967">
        <v>3410351</v>
      </c>
      <c r="E77" s="967">
        <v>1676169</v>
      </c>
      <c r="F77" s="967">
        <v>1734182</v>
      </c>
      <c r="G77" s="968" t="s">
        <v>858</v>
      </c>
      <c r="H77" s="969">
        <v>409.3</v>
      </c>
      <c r="I77" s="970">
        <v>100416</v>
      </c>
      <c r="J77" s="969">
        <v>249.3</v>
      </c>
      <c r="K77" s="969">
        <v>96.7</v>
      </c>
    </row>
    <row r="78" spans="1:11">
      <c r="A78" s="955" t="s">
        <v>932</v>
      </c>
      <c r="B78" s="966"/>
      <c r="C78" s="967" t="s">
        <v>858</v>
      </c>
      <c r="D78" s="967">
        <v>3473860</v>
      </c>
      <c r="E78" s="967">
        <v>1709725</v>
      </c>
      <c r="F78" s="967">
        <v>1764135</v>
      </c>
      <c r="G78" s="968" t="s">
        <v>858</v>
      </c>
      <c r="H78" s="969">
        <v>416.9</v>
      </c>
      <c r="I78" s="970">
        <v>63509</v>
      </c>
      <c r="J78" s="969">
        <v>254</v>
      </c>
      <c r="K78" s="969">
        <v>96.9</v>
      </c>
    </row>
    <row r="79" spans="1:11">
      <c r="A79" s="955" t="s">
        <v>933</v>
      </c>
      <c r="B79" s="966"/>
      <c r="C79" s="967" t="s">
        <v>858</v>
      </c>
      <c r="D79" s="967">
        <v>3534122</v>
      </c>
      <c r="E79" s="967">
        <v>1741091</v>
      </c>
      <c r="F79" s="967">
        <v>1793031</v>
      </c>
      <c r="G79" s="968" t="s">
        <v>858</v>
      </c>
      <c r="H79" s="969">
        <v>414.1</v>
      </c>
      <c r="I79" s="970">
        <v>60262</v>
      </c>
      <c r="J79" s="969">
        <v>258.39999999999998</v>
      </c>
      <c r="K79" s="969">
        <v>97.1</v>
      </c>
    </row>
    <row r="80" spans="1:11">
      <c r="A80" s="955" t="s">
        <v>934</v>
      </c>
      <c r="B80" s="966"/>
      <c r="C80" s="967" t="s">
        <v>858</v>
      </c>
      <c r="D80" s="967">
        <v>3582777</v>
      </c>
      <c r="E80" s="967">
        <v>1767355</v>
      </c>
      <c r="F80" s="967">
        <v>1815422</v>
      </c>
      <c r="G80" s="968" t="s">
        <v>858</v>
      </c>
      <c r="H80" s="969">
        <v>430</v>
      </c>
      <c r="I80" s="970">
        <v>48655</v>
      </c>
      <c r="J80" s="969">
        <v>261.89999999999998</v>
      </c>
      <c r="K80" s="969">
        <v>97.4</v>
      </c>
    </row>
    <row r="81" spans="1:11">
      <c r="A81" s="955" t="s">
        <v>935</v>
      </c>
      <c r="B81" s="966" t="s">
        <v>900</v>
      </c>
      <c r="C81" s="967">
        <v>785747</v>
      </c>
      <c r="D81" s="967">
        <v>3620947</v>
      </c>
      <c r="E81" s="967">
        <v>1773488</v>
      </c>
      <c r="F81" s="967">
        <v>1847459</v>
      </c>
      <c r="G81" s="968">
        <v>4.6100000000000003</v>
      </c>
      <c r="H81" s="969">
        <v>434.4</v>
      </c>
      <c r="I81" s="970">
        <v>38170</v>
      </c>
      <c r="J81" s="969">
        <v>264.7</v>
      </c>
      <c r="K81" s="969">
        <v>96</v>
      </c>
    </row>
    <row r="82" spans="1:11">
      <c r="A82" s="955" t="s">
        <v>936</v>
      </c>
      <c r="B82" s="966"/>
      <c r="C82" s="967">
        <v>803353</v>
      </c>
      <c r="D82" s="967">
        <v>3674305</v>
      </c>
      <c r="E82" s="967">
        <v>1800159</v>
      </c>
      <c r="F82" s="967">
        <v>1874146</v>
      </c>
      <c r="G82" s="968">
        <v>4.57</v>
      </c>
      <c r="H82" s="969">
        <v>441.1</v>
      </c>
      <c r="I82" s="970">
        <v>53358</v>
      </c>
      <c r="J82" s="969">
        <v>268.60000000000002</v>
      </c>
      <c r="K82" s="969">
        <v>96.1</v>
      </c>
    </row>
    <row r="83" spans="1:11">
      <c r="A83" s="955" t="s">
        <v>937</v>
      </c>
      <c r="B83" s="966"/>
      <c r="C83" s="967">
        <v>830154</v>
      </c>
      <c r="D83" s="967">
        <v>3757075</v>
      </c>
      <c r="E83" s="967">
        <v>1846655</v>
      </c>
      <c r="F83" s="967">
        <v>1910420</v>
      </c>
      <c r="G83" s="968">
        <v>4.53</v>
      </c>
      <c r="H83" s="969">
        <v>450.9</v>
      </c>
      <c r="I83" s="970">
        <v>82770</v>
      </c>
      <c r="J83" s="969">
        <v>274.7</v>
      </c>
      <c r="K83" s="969">
        <v>96.7</v>
      </c>
    </row>
    <row r="84" spans="1:11">
      <c r="A84" s="955" t="s">
        <v>938</v>
      </c>
      <c r="B84" s="966"/>
      <c r="C84" s="967">
        <v>850546</v>
      </c>
      <c r="D84" s="967">
        <v>3812219</v>
      </c>
      <c r="E84" s="967">
        <v>1872532</v>
      </c>
      <c r="F84" s="967">
        <v>1939687</v>
      </c>
      <c r="G84" s="968">
        <v>4.4800000000000004</v>
      </c>
      <c r="H84" s="969">
        <v>457.8</v>
      </c>
      <c r="I84" s="970">
        <v>55144</v>
      </c>
      <c r="J84" s="969">
        <v>278.7</v>
      </c>
      <c r="K84" s="969">
        <v>96.5</v>
      </c>
    </row>
    <row r="85" spans="1:11">
      <c r="A85" s="955" t="s">
        <v>939</v>
      </c>
      <c r="B85" s="966"/>
      <c r="C85" s="967">
        <v>867690</v>
      </c>
      <c r="D85" s="967">
        <v>3863141</v>
      </c>
      <c r="E85" s="967">
        <v>1900356</v>
      </c>
      <c r="F85" s="967">
        <v>1962785</v>
      </c>
      <c r="G85" s="968">
        <v>4.45</v>
      </c>
      <c r="H85" s="969">
        <v>463.8</v>
      </c>
      <c r="I85" s="970">
        <v>50922</v>
      </c>
      <c r="J85" s="969">
        <v>282.39999999999998</v>
      </c>
      <c r="K85" s="969">
        <v>96.8</v>
      </c>
    </row>
    <row r="86" spans="1:11">
      <c r="A86" s="955" t="s">
        <v>940</v>
      </c>
      <c r="B86" s="966" t="s">
        <v>900</v>
      </c>
      <c r="C86" s="967">
        <v>909121</v>
      </c>
      <c r="D86" s="967">
        <v>3906487</v>
      </c>
      <c r="E86" s="967">
        <v>1917887</v>
      </c>
      <c r="F86" s="967">
        <v>1988600</v>
      </c>
      <c r="G86" s="968">
        <v>4.3</v>
      </c>
      <c r="H86" s="969">
        <v>469</v>
      </c>
      <c r="I86" s="970">
        <v>43346</v>
      </c>
      <c r="J86" s="969">
        <v>285.60000000000002</v>
      </c>
      <c r="K86" s="969">
        <v>96.4</v>
      </c>
    </row>
    <row r="87" spans="1:11">
      <c r="A87" s="955" t="s">
        <v>941</v>
      </c>
      <c r="B87" s="966"/>
      <c r="C87" s="967">
        <v>943608</v>
      </c>
      <c r="D87" s="967">
        <v>3988070</v>
      </c>
      <c r="E87" s="967">
        <v>1963359</v>
      </c>
      <c r="F87" s="967">
        <v>2024711</v>
      </c>
      <c r="G87" s="968">
        <v>4.2300000000000004</v>
      </c>
      <c r="H87" s="969">
        <v>478.8</v>
      </c>
      <c r="I87" s="970">
        <v>81583</v>
      </c>
      <c r="J87" s="969">
        <v>291.60000000000002</v>
      </c>
      <c r="K87" s="969">
        <v>97</v>
      </c>
    </row>
    <row r="88" spans="1:11">
      <c r="A88" s="955" t="s">
        <v>942</v>
      </c>
      <c r="B88" s="966"/>
      <c r="C88" s="967">
        <v>990395</v>
      </c>
      <c r="D88" s="967">
        <v>4083622</v>
      </c>
      <c r="E88" s="967">
        <v>2014638</v>
      </c>
      <c r="F88" s="967">
        <v>2068984</v>
      </c>
      <c r="G88" s="968">
        <v>4.12</v>
      </c>
      <c r="H88" s="969">
        <v>490.2</v>
      </c>
      <c r="I88" s="970">
        <v>95552</v>
      </c>
      <c r="J88" s="969">
        <v>298.60000000000002</v>
      </c>
      <c r="K88" s="969">
        <v>97.4</v>
      </c>
    </row>
    <row r="89" spans="1:11">
      <c r="A89" s="955" t="s">
        <v>943</v>
      </c>
      <c r="B89" s="966"/>
      <c r="C89" s="967">
        <v>1033728</v>
      </c>
      <c r="D89" s="967">
        <v>4157344</v>
      </c>
      <c r="E89" s="967">
        <v>2051844</v>
      </c>
      <c r="F89" s="967">
        <v>2105500</v>
      </c>
      <c r="G89" s="968">
        <v>4.0199999999999996</v>
      </c>
      <c r="H89" s="969">
        <v>498.6</v>
      </c>
      <c r="I89" s="970">
        <v>73722</v>
      </c>
      <c r="J89" s="969">
        <v>304</v>
      </c>
      <c r="K89" s="969">
        <v>97.5</v>
      </c>
    </row>
    <row r="90" spans="1:11">
      <c r="A90" s="955" t="s">
        <v>944</v>
      </c>
      <c r="B90" s="966"/>
      <c r="C90" s="967">
        <v>1073937</v>
      </c>
      <c r="D90" s="967">
        <v>4233127</v>
      </c>
      <c r="E90" s="967">
        <v>2089858</v>
      </c>
      <c r="F90" s="967">
        <v>2143269</v>
      </c>
      <c r="G90" s="968">
        <v>3.94</v>
      </c>
      <c r="H90" s="969">
        <v>507.7</v>
      </c>
      <c r="I90" s="970">
        <v>75783</v>
      </c>
      <c r="J90" s="969">
        <v>309.5</v>
      </c>
      <c r="K90" s="969">
        <v>97.5</v>
      </c>
    </row>
    <row r="91" spans="1:11">
      <c r="A91" s="955" t="s">
        <v>945</v>
      </c>
      <c r="B91" s="966" t="s">
        <v>900</v>
      </c>
      <c r="C91" s="967">
        <v>1090934</v>
      </c>
      <c r="D91" s="967">
        <v>4309944</v>
      </c>
      <c r="E91" s="967">
        <v>2120749</v>
      </c>
      <c r="F91" s="967">
        <v>2189195</v>
      </c>
      <c r="G91" s="968">
        <v>3.95</v>
      </c>
      <c r="H91" s="969">
        <v>516.6</v>
      </c>
      <c r="I91" s="970">
        <v>76817</v>
      </c>
      <c r="J91" s="969">
        <v>315.10000000000002</v>
      </c>
      <c r="K91" s="969">
        <v>96.9</v>
      </c>
    </row>
    <row r="92" spans="1:11">
      <c r="A92" s="955" t="s">
        <v>946</v>
      </c>
      <c r="B92" s="966"/>
      <c r="C92" s="967">
        <v>1129510</v>
      </c>
      <c r="D92" s="967">
        <v>4364645</v>
      </c>
      <c r="E92" s="967">
        <v>2147348</v>
      </c>
      <c r="F92" s="967">
        <v>2217297</v>
      </c>
      <c r="G92" s="968">
        <v>3.86</v>
      </c>
      <c r="H92" s="969">
        <v>523.20000000000005</v>
      </c>
      <c r="I92" s="970">
        <v>54701</v>
      </c>
      <c r="J92" s="969">
        <v>319.10000000000002</v>
      </c>
      <c r="K92" s="969">
        <v>96.8</v>
      </c>
    </row>
    <row r="93" spans="1:11">
      <c r="A93" s="955" t="s">
        <v>947</v>
      </c>
      <c r="B93" s="966"/>
      <c r="C93" s="967">
        <v>1167789</v>
      </c>
      <c r="D93" s="967">
        <v>4434418</v>
      </c>
      <c r="E93" s="967">
        <v>2182812</v>
      </c>
      <c r="F93" s="967">
        <v>2251606</v>
      </c>
      <c r="G93" s="968">
        <v>3.8</v>
      </c>
      <c r="H93" s="969">
        <v>531.5</v>
      </c>
      <c r="I93" s="970">
        <v>69773</v>
      </c>
      <c r="J93" s="969">
        <v>324.2</v>
      </c>
      <c r="K93" s="969">
        <v>96.9</v>
      </c>
    </row>
    <row r="94" spans="1:11">
      <c r="A94" s="955" t="s">
        <v>948</v>
      </c>
      <c r="B94" s="966"/>
      <c r="C94" s="967">
        <v>1210809</v>
      </c>
      <c r="D94" s="967">
        <v>4501366</v>
      </c>
      <c r="E94" s="967">
        <v>2216201</v>
      </c>
      <c r="F94" s="967">
        <v>2285165</v>
      </c>
      <c r="G94" s="968">
        <v>3.72</v>
      </c>
      <c r="H94" s="969">
        <v>540.29999999999995</v>
      </c>
      <c r="I94" s="970">
        <v>66948</v>
      </c>
      <c r="J94" s="969">
        <v>329.1</v>
      </c>
      <c r="K94" s="969">
        <v>97</v>
      </c>
    </row>
    <row r="95" spans="1:11">
      <c r="A95" s="955" t="s">
        <v>949</v>
      </c>
      <c r="B95" s="966"/>
      <c r="C95" s="967">
        <v>1275853</v>
      </c>
      <c r="D95" s="967">
        <v>4576711</v>
      </c>
      <c r="E95" s="967">
        <v>2254173</v>
      </c>
      <c r="F95" s="967">
        <v>2322538</v>
      </c>
      <c r="G95" s="968">
        <v>3.59</v>
      </c>
      <c r="H95" s="969">
        <v>548.70000000000005</v>
      </c>
      <c r="I95" s="970">
        <v>75345</v>
      </c>
      <c r="J95" s="969">
        <v>334.6</v>
      </c>
      <c r="K95" s="969">
        <v>97.1</v>
      </c>
    </row>
    <row r="96" spans="1:11">
      <c r="A96" s="955" t="s">
        <v>950</v>
      </c>
      <c r="B96" s="966" t="s">
        <v>900</v>
      </c>
      <c r="C96" s="967">
        <v>1269229</v>
      </c>
      <c r="D96" s="967">
        <v>4667928</v>
      </c>
      <c r="E96" s="967">
        <v>2299961</v>
      </c>
      <c r="F96" s="967">
        <v>2367967</v>
      </c>
      <c r="G96" s="968">
        <v>3.68</v>
      </c>
      <c r="H96" s="969">
        <v>559</v>
      </c>
      <c r="I96" s="970">
        <v>91217</v>
      </c>
      <c r="J96" s="969">
        <v>341.3</v>
      </c>
      <c r="K96" s="969">
        <v>97.1</v>
      </c>
    </row>
    <row r="97" spans="1:11">
      <c r="A97" s="955" t="s">
        <v>951</v>
      </c>
      <c r="B97" s="966"/>
      <c r="C97" s="967">
        <v>1306346</v>
      </c>
      <c r="D97" s="967">
        <v>4739396</v>
      </c>
      <c r="E97" s="967">
        <v>2334855</v>
      </c>
      <c r="F97" s="967">
        <v>2404541</v>
      </c>
      <c r="G97" s="968">
        <v>3.63</v>
      </c>
      <c r="H97" s="969">
        <v>567.29999999999995</v>
      </c>
      <c r="I97" s="970">
        <v>71468</v>
      </c>
      <c r="J97" s="969">
        <v>346.5</v>
      </c>
      <c r="K97" s="969">
        <v>97.1</v>
      </c>
    </row>
    <row r="98" spans="1:11">
      <c r="A98" s="955" t="s">
        <v>952</v>
      </c>
      <c r="B98" s="966"/>
      <c r="C98" s="967">
        <v>1340237</v>
      </c>
      <c r="D98" s="967">
        <v>4814473</v>
      </c>
      <c r="E98" s="967">
        <v>2370645</v>
      </c>
      <c r="F98" s="967">
        <v>2443828</v>
      </c>
      <c r="G98" s="968">
        <v>3.59</v>
      </c>
      <c r="H98" s="969">
        <v>576</v>
      </c>
      <c r="I98" s="970">
        <v>75077</v>
      </c>
      <c r="J98" s="969">
        <v>352</v>
      </c>
      <c r="K98" s="969">
        <v>97</v>
      </c>
    </row>
    <row r="99" spans="1:11">
      <c r="A99" s="955" t="s">
        <v>953</v>
      </c>
      <c r="B99" s="966"/>
      <c r="C99" s="967">
        <v>1376173</v>
      </c>
      <c r="D99" s="967">
        <v>4887893</v>
      </c>
      <c r="E99" s="967">
        <v>2406197</v>
      </c>
      <c r="F99" s="967">
        <v>2481696</v>
      </c>
      <c r="G99" s="968">
        <v>3.55</v>
      </c>
      <c r="H99" s="969">
        <v>584.70000000000005</v>
      </c>
      <c r="I99" s="970">
        <v>73420</v>
      </c>
      <c r="J99" s="969">
        <v>357.4</v>
      </c>
      <c r="K99" s="969">
        <v>97</v>
      </c>
    </row>
    <row r="100" spans="1:11">
      <c r="A100" s="955" t="s">
        <v>954</v>
      </c>
      <c r="B100" s="966"/>
      <c r="C100" s="967">
        <v>1402663</v>
      </c>
      <c r="D100" s="967">
        <v>4951648</v>
      </c>
      <c r="E100" s="967">
        <v>2437262</v>
      </c>
      <c r="F100" s="967">
        <v>2514386</v>
      </c>
      <c r="G100" s="968">
        <v>3.53</v>
      </c>
      <c r="H100" s="969">
        <v>591.29999999999995</v>
      </c>
      <c r="I100" s="970">
        <v>63755</v>
      </c>
      <c r="J100" s="969">
        <v>362</v>
      </c>
      <c r="K100" s="969">
        <v>96.9</v>
      </c>
    </row>
    <row r="101" spans="1:11">
      <c r="A101" s="955" t="s">
        <v>955</v>
      </c>
      <c r="B101" s="966" t="s">
        <v>900</v>
      </c>
      <c r="C101" s="967">
        <v>1440612</v>
      </c>
      <c r="D101" s="967">
        <v>4992140</v>
      </c>
      <c r="E101" s="967">
        <v>2453277</v>
      </c>
      <c r="F101" s="967">
        <v>2538863</v>
      </c>
      <c r="G101" s="968">
        <v>3.47</v>
      </c>
      <c r="H101" s="969">
        <v>596.9</v>
      </c>
      <c r="I101" s="970">
        <v>40492</v>
      </c>
      <c r="J101" s="969">
        <v>365</v>
      </c>
      <c r="K101" s="969">
        <v>96.6</v>
      </c>
    </row>
    <row r="102" spans="1:11">
      <c r="A102" s="955" t="s">
        <v>956</v>
      </c>
      <c r="B102" s="966"/>
      <c r="C102" s="967">
        <v>1457237</v>
      </c>
      <c r="D102" s="967">
        <v>5033689</v>
      </c>
      <c r="E102" s="967">
        <v>2471173</v>
      </c>
      <c r="F102" s="967">
        <v>2562516</v>
      </c>
      <c r="G102" s="968">
        <v>3.45</v>
      </c>
      <c r="H102" s="969">
        <v>601.70000000000005</v>
      </c>
      <c r="I102" s="970">
        <v>41549</v>
      </c>
      <c r="J102" s="969">
        <v>368</v>
      </c>
      <c r="K102" s="969">
        <v>96.4</v>
      </c>
    </row>
    <row r="103" spans="1:11">
      <c r="A103" s="955" t="s">
        <v>957</v>
      </c>
      <c r="B103" s="966"/>
      <c r="C103" s="967">
        <v>1470897</v>
      </c>
      <c r="D103" s="967">
        <v>5072600</v>
      </c>
      <c r="E103" s="967">
        <v>2487802</v>
      </c>
      <c r="F103" s="967">
        <v>2584798</v>
      </c>
      <c r="G103" s="968">
        <v>3.45</v>
      </c>
      <c r="H103" s="969">
        <v>606</v>
      </c>
      <c r="I103" s="970">
        <v>38911</v>
      </c>
      <c r="J103" s="969">
        <v>370.9</v>
      </c>
      <c r="K103" s="969">
        <v>96.2</v>
      </c>
    </row>
    <row r="104" spans="1:11">
      <c r="A104" s="955" t="s">
        <v>958</v>
      </c>
      <c r="B104" s="966"/>
      <c r="C104" s="967">
        <v>1482775</v>
      </c>
      <c r="D104" s="967">
        <v>5105963</v>
      </c>
      <c r="E104" s="967">
        <v>2501882</v>
      </c>
      <c r="F104" s="967">
        <v>2604081</v>
      </c>
      <c r="G104" s="968">
        <v>3.44</v>
      </c>
      <c r="H104" s="969">
        <v>610</v>
      </c>
      <c r="I104" s="970">
        <v>33363</v>
      </c>
      <c r="J104" s="969">
        <v>373.3</v>
      </c>
      <c r="K104" s="969">
        <v>96.1</v>
      </c>
    </row>
    <row r="105" spans="1:11">
      <c r="A105" s="955" t="s">
        <v>959</v>
      </c>
      <c r="B105" s="966"/>
      <c r="C105" s="967">
        <v>1495372</v>
      </c>
      <c r="D105" s="967">
        <v>5134576</v>
      </c>
      <c r="E105" s="967">
        <v>2513627</v>
      </c>
      <c r="F105" s="967">
        <v>2620949</v>
      </c>
      <c r="G105" s="968">
        <v>3.43</v>
      </c>
      <c r="H105" s="969">
        <v>613.29999999999995</v>
      </c>
      <c r="I105" s="970">
        <v>28613</v>
      </c>
      <c r="J105" s="969">
        <v>375.4</v>
      </c>
      <c r="K105" s="969">
        <v>95.9</v>
      </c>
    </row>
    <row r="106" spans="1:11">
      <c r="A106" s="955" t="s">
        <v>960</v>
      </c>
      <c r="B106" s="966" t="s">
        <v>900</v>
      </c>
      <c r="C106" s="967">
        <v>1592224</v>
      </c>
      <c r="D106" s="967">
        <v>5144892</v>
      </c>
      <c r="E106" s="967">
        <v>2512358</v>
      </c>
      <c r="F106" s="967">
        <v>2632534</v>
      </c>
      <c r="G106" s="968">
        <v>3.23</v>
      </c>
      <c r="H106" s="969">
        <v>614.5</v>
      </c>
      <c r="I106" s="970">
        <v>10316</v>
      </c>
      <c r="J106" s="969">
        <v>376.2</v>
      </c>
      <c r="K106" s="969">
        <v>95.4</v>
      </c>
    </row>
    <row r="107" spans="1:11">
      <c r="A107" s="955" t="s">
        <v>961</v>
      </c>
      <c r="B107" s="966"/>
      <c r="C107" s="967">
        <v>1607502</v>
      </c>
      <c r="D107" s="967">
        <v>5171231</v>
      </c>
      <c r="E107" s="967">
        <v>2523637</v>
      </c>
      <c r="F107" s="967">
        <v>2647594</v>
      </c>
      <c r="G107" s="968">
        <v>3.22</v>
      </c>
      <c r="H107" s="969">
        <v>617.5</v>
      </c>
      <c r="I107" s="970">
        <v>26339</v>
      </c>
      <c r="J107" s="969">
        <v>378.1</v>
      </c>
      <c r="K107" s="969">
        <v>95.3</v>
      </c>
    </row>
    <row r="108" spans="1:11">
      <c r="A108" s="955" t="s">
        <v>962</v>
      </c>
      <c r="B108" s="966"/>
      <c r="C108" s="967">
        <v>1627225</v>
      </c>
      <c r="D108" s="967">
        <v>5199528</v>
      </c>
      <c r="E108" s="967">
        <v>2535677</v>
      </c>
      <c r="F108" s="967">
        <v>2663851</v>
      </c>
      <c r="G108" s="968">
        <v>3.2</v>
      </c>
      <c r="H108" s="969">
        <v>620.79999999999995</v>
      </c>
      <c r="I108" s="970">
        <v>28297</v>
      </c>
      <c r="J108" s="969">
        <v>380.1</v>
      </c>
      <c r="K108" s="969">
        <v>95.2</v>
      </c>
    </row>
    <row r="109" spans="1:11">
      <c r="A109" s="955" t="s">
        <v>963</v>
      </c>
      <c r="B109" s="966"/>
      <c r="C109" s="967">
        <v>1648271</v>
      </c>
      <c r="D109" s="967">
        <v>5229484</v>
      </c>
      <c r="E109" s="967">
        <v>2549198</v>
      </c>
      <c r="F109" s="967">
        <v>2680286</v>
      </c>
      <c r="G109" s="968">
        <v>3.17</v>
      </c>
      <c r="H109" s="969">
        <v>624.29999999999995</v>
      </c>
      <c r="I109" s="970">
        <v>29956</v>
      </c>
      <c r="J109" s="969">
        <v>382.3</v>
      </c>
      <c r="K109" s="969">
        <v>95.1</v>
      </c>
    </row>
    <row r="110" spans="1:11">
      <c r="A110" s="955" t="s">
        <v>964</v>
      </c>
      <c r="B110" s="966"/>
      <c r="C110" s="967">
        <v>1668103</v>
      </c>
      <c r="D110" s="967">
        <v>5255381</v>
      </c>
      <c r="E110" s="967">
        <v>2559727</v>
      </c>
      <c r="F110" s="967">
        <v>2695654</v>
      </c>
      <c r="G110" s="968">
        <v>3.15</v>
      </c>
      <c r="H110" s="969">
        <v>627.29999999999995</v>
      </c>
      <c r="I110" s="970">
        <v>25897</v>
      </c>
      <c r="J110" s="969">
        <v>384.2</v>
      </c>
      <c r="K110" s="969">
        <v>95</v>
      </c>
    </row>
    <row r="111" spans="1:11">
      <c r="A111" s="955" t="s">
        <v>965</v>
      </c>
      <c r="B111" s="966" t="s">
        <v>900</v>
      </c>
      <c r="C111" s="967">
        <v>1666482</v>
      </c>
      <c r="D111" s="967">
        <v>5278050</v>
      </c>
      <c r="E111" s="967">
        <v>2567814</v>
      </c>
      <c r="F111" s="967">
        <v>2710236</v>
      </c>
      <c r="G111" s="968">
        <v>3.17</v>
      </c>
      <c r="H111" s="969">
        <v>630</v>
      </c>
      <c r="I111" s="970">
        <v>22669</v>
      </c>
      <c r="J111" s="969">
        <v>385.9</v>
      </c>
      <c r="K111" s="969">
        <v>94.7</v>
      </c>
    </row>
    <row r="112" spans="1:11">
      <c r="A112" s="955" t="s">
        <v>966</v>
      </c>
      <c r="B112" s="966"/>
      <c r="C112" s="967">
        <v>1686848</v>
      </c>
      <c r="D112" s="967">
        <v>5301811</v>
      </c>
      <c r="E112" s="967">
        <v>2577423</v>
      </c>
      <c r="F112" s="967">
        <v>2724388</v>
      </c>
      <c r="G112" s="968">
        <v>3.14</v>
      </c>
      <c r="H112" s="969">
        <v>632.6</v>
      </c>
      <c r="I112" s="970">
        <v>23761</v>
      </c>
      <c r="J112" s="969">
        <v>387.6</v>
      </c>
      <c r="K112" s="969">
        <v>94.6</v>
      </c>
    </row>
    <row r="113" spans="1:11">
      <c r="A113" s="955" t="s">
        <v>967</v>
      </c>
      <c r="B113" s="966"/>
      <c r="C113" s="967">
        <v>1705008</v>
      </c>
      <c r="D113" s="967">
        <v>5322587</v>
      </c>
      <c r="E113" s="967">
        <v>2584888</v>
      </c>
      <c r="F113" s="967">
        <v>2737699</v>
      </c>
      <c r="G113" s="968">
        <v>3.12</v>
      </c>
      <c r="H113" s="969">
        <v>635.1</v>
      </c>
      <c r="I113" s="970">
        <v>20776</v>
      </c>
      <c r="J113" s="969">
        <v>389.1</v>
      </c>
      <c r="K113" s="969">
        <v>94.4</v>
      </c>
    </row>
    <row r="114" spans="1:11">
      <c r="A114" s="955" t="s">
        <v>968</v>
      </c>
      <c r="B114" s="966"/>
      <c r="C114" s="967">
        <v>1726735</v>
      </c>
      <c r="D114" s="967">
        <v>5348213</v>
      </c>
      <c r="E114" s="967">
        <v>2595766</v>
      </c>
      <c r="F114" s="967">
        <v>2752447</v>
      </c>
      <c r="G114" s="968">
        <v>3.1</v>
      </c>
      <c r="H114" s="969">
        <v>638</v>
      </c>
      <c r="I114" s="970">
        <v>25626</v>
      </c>
      <c r="J114" s="969">
        <v>391</v>
      </c>
      <c r="K114" s="969">
        <v>94.3</v>
      </c>
    </row>
    <row r="115" spans="1:11">
      <c r="A115" s="955" t="s">
        <v>969</v>
      </c>
      <c r="B115" s="966"/>
      <c r="C115" s="967">
        <v>1756272</v>
      </c>
      <c r="D115" s="967">
        <v>5380568</v>
      </c>
      <c r="E115" s="967">
        <v>2610489</v>
      </c>
      <c r="F115" s="967">
        <v>2770079</v>
      </c>
      <c r="G115" s="968">
        <v>3.06</v>
      </c>
      <c r="H115" s="969">
        <v>641.9</v>
      </c>
      <c r="I115" s="970">
        <v>32355</v>
      </c>
      <c r="J115" s="969">
        <v>393.4</v>
      </c>
      <c r="K115" s="969">
        <v>94.2</v>
      </c>
    </row>
    <row r="116" spans="1:11">
      <c r="A116" s="955" t="s">
        <v>970</v>
      </c>
      <c r="B116" s="966" t="s">
        <v>900</v>
      </c>
      <c r="C116" s="967">
        <v>1791672</v>
      </c>
      <c r="D116" s="967">
        <v>5405040</v>
      </c>
      <c r="E116" s="967">
        <v>2619692</v>
      </c>
      <c r="F116" s="967">
        <v>2785348</v>
      </c>
      <c r="G116" s="968">
        <v>3.02</v>
      </c>
      <c r="H116" s="969">
        <v>644.9</v>
      </c>
      <c r="I116" s="970">
        <v>24472</v>
      </c>
      <c r="J116" s="969">
        <v>395.2</v>
      </c>
      <c r="K116" s="969">
        <v>94.1</v>
      </c>
    </row>
    <row r="117" spans="1:11">
      <c r="A117" s="955" t="s">
        <v>971</v>
      </c>
      <c r="B117" s="966"/>
      <c r="C117" s="967">
        <v>1825580</v>
      </c>
      <c r="D117" s="967">
        <v>5436105</v>
      </c>
      <c r="E117" s="967">
        <v>2633780</v>
      </c>
      <c r="F117" s="967">
        <v>2802325</v>
      </c>
      <c r="G117" s="968">
        <v>2.98</v>
      </c>
      <c r="H117" s="969">
        <v>648.5</v>
      </c>
      <c r="I117" s="970">
        <v>31065</v>
      </c>
      <c r="J117" s="969">
        <v>397.4</v>
      </c>
      <c r="K117" s="969">
        <v>94</v>
      </c>
    </row>
    <row r="118" spans="1:11">
      <c r="A118" s="955" t="s">
        <v>972</v>
      </c>
      <c r="B118" s="966"/>
      <c r="C118" s="967">
        <v>1858584</v>
      </c>
      <c r="D118" s="967">
        <v>5466059</v>
      </c>
      <c r="E118" s="967">
        <v>2647072</v>
      </c>
      <c r="F118" s="967">
        <v>2818987</v>
      </c>
      <c r="G118" s="968">
        <v>2.94</v>
      </c>
      <c r="H118" s="969">
        <v>651.9</v>
      </c>
      <c r="I118" s="970">
        <v>29954</v>
      </c>
      <c r="J118" s="969">
        <v>399.6</v>
      </c>
      <c r="K118" s="969">
        <v>93.9</v>
      </c>
    </row>
    <row r="119" spans="1:11">
      <c r="A119" s="955" t="s">
        <v>973</v>
      </c>
      <c r="B119" s="966"/>
      <c r="C119" s="967">
        <v>1890296</v>
      </c>
      <c r="D119" s="967">
        <v>5492979</v>
      </c>
      <c r="E119" s="967">
        <v>2658786</v>
      </c>
      <c r="F119" s="967">
        <v>2834193</v>
      </c>
      <c r="G119" s="968">
        <v>2.91</v>
      </c>
      <c r="H119" s="969">
        <v>655.1</v>
      </c>
      <c r="I119" s="970">
        <v>26920</v>
      </c>
      <c r="J119" s="969">
        <v>401.6</v>
      </c>
      <c r="K119" s="969">
        <v>93.8</v>
      </c>
    </row>
    <row r="120" spans="1:11">
      <c r="A120" s="955" t="s">
        <v>974</v>
      </c>
      <c r="B120" s="966"/>
      <c r="C120" s="967">
        <v>1921633</v>
      </c>
      <c r="D120" s="967">
        <v>5520397</v>
      </c>
      <c r="E120" s="967">
        <v>2670899</v>
      </c>
      <c r="F120" s="967">
        <v>2849498</v>
      </c>
      <c r="G120" s="968">
        <v>2.87</v>
      </c>
      <c r="H120" s="969">
        <v>658.4</v>
      </c>
      <c r="I120" s="970">
        <v>27418</v>
      </c>
      <c r="J120" s="969">
        <v>403.6</v>
      </c>
      <c r="K120" s="969">
        <v>93.7</v>
      </c>
    </row>
    <row r="121" spans="1:11">
      <c r="A121" s="955" t="s">
        <v>975</v>
      </c>
      <c r="B121" s="966" t="s">
        <v>900</v>
      </c>
      <c r="C121" s="967">
        <v>1871922</v>
      </c>
      <c r="D121" s="967">
        <v>5401877</v>
      </c>
      <c r="E121" s="967">
        <v>2612369</v>
      </c>
      <c r="F121" s="967">
        <v>2789508</v>
      </c>
      <c r="G121" s="968">
        <v>2.89</v>
      </c>
      <c r="H121" s="969">
        <v>644.20000000000005</v>
      </c>
      <c r="I121" s="970">
        <v>-118520</v>
      </c>
      <c r="J121" s="969">
        <v>394.9</v>
      </c>
      <c r="K121" s="969">
        <v>93.6</v>
      </c>
    </row>
    <row r="122" spans="1:11">
      <c r="A122" s="971" t="s">
        <v>976</v>
      </c>
      <c r="B122" s="966"/>
      <c r="C122" s="967">
        <v>1898632</v>
      </c>
      <c r="D122" s="967">
        <v>5416747</v>
      </c>
      <c r="E122" s="967">
        <v>2619265</v>
      </c>
      <c r="F122" s="967">
        <v>2797482</v>
      </c>
      <c r="G122" s="968">
        <v>2.85</v>
      </c>
      <c r="H122" s="969">
        <v>645.79999999999995</v>
      </c>
      <c r="I122" s="970">
        <v>14870</v>
      </c>
      <c r="J122" s="969">
        <v>396</v>
      </c>
      <c r="K122" s="969">
        <v>93.6</v>
      </c>
    </row>
    <row r="123" spans="1:11">
      <c r="A123" s="971" t="s">
        <v>977</v>
      </c>
      <c r="B123" s="966"/>
      <c r="C123" s="967">
        <v>1934722</v>
      </c>
      <c r="D123" s="967">
        <v>5442131</v>
      </c>
      <c r="E123" s="967">
        <v>2630234</v>
      </c>
      <c r="F123" s="967">
        <v>2811897</v>
      </c>
      <c r="G123" s="968">
        <v>2.81</v>
      </c>
      <c r="H123" s="969">
        <v>648.70000000000005</v>
      </c>
      <c r="I123" s="970">
        <v>25384</v>
      </c>
      <c r="J123" s="969">
        <v>397.9</v>
      </c>
      <c r="K123" s="969">
        <v>93.5</v>
      </c>
    </row>
    <row r="124" spans="1:11">
      <c r="A124" s="971" t="s">
        <v>978</v>
      </c>
      <c r="B124" s="966"/>
      <c r="C124" s="967">
        <v>1972565</v>
      </c>
      <c r="D124" s="967">
        <v>5470169</v>
      </c>
      <c r="E124" s="967">
        <v>2641990</v>
      </c>
      <c r="F124" s="967">
        <v>2828179</v>
      </c>
      <c r="G124" s="968">
        <v>2.77</v>
      </c>
      <c r="H124" s="969">
        <v>651.9</v>
      </c>
      <c r="I124" s="970">
        <v>28038</v>
      </c>
      <c r="J124" s="969">
        <v>399.9</v>
      </c>
      <c r="K124" s="969">
        <v>93.4</v>
      </c>
    </row>
    <row r="125" spans="1:11">
      <c r="A125" s="971" t="s">
        <v>979</v>
      </c>
      <c r="B125" s="966"/>
      <c r="C125" s="967">
        <v>1983728</v>
      </c>
      <c r="D125" s="967">
        <v>5549345</v>
      </c>
      <c r="E125" s="967">
        <v>2687605</v>
      </c>
      <c r="F125" s="967">
        <v>2861740</v>
      </c>
      <c r="G125" s="968">
        <v>2.8</v>
      </c>
      <c r="H125" s="969">
        <v>661.3</v>
      </c>
      <c r="I125" s="970">
        <v>79176</v>
      </c>
      <c r="J125" s="969">
        <v>405.7</v>
      </c>
      <c r="K125" s="969">
        <v>93.9</v>
      </c>
    </row>
    <row r="126" spans="1:11">
      <c r="A126" s="971" t="s">
        <v>980</v>
      </c>
      <c r="B126" s="966" t="s">
        <v>900</v>
      </c>
      <c r="C126" s="967">
        <v>2040709</v>
      </c>
      <c r="D126" s="967">
        <v>5550574</v>
      </c>
      <c r="E126" s="967">
        <v>2674625</v>
      </c>
      <c r="F126" s="967">
        <v>2875949</v>
      </c>
      <c r="G126" s="968">
        <v>2.72</v>
      </c>
      <c r="H126" s="969">
        <v>661.4</v>
      </c>
      <c r="I126" s="970">
        <v>1229</v>
      </c>
      <c r="J126" s="969">
        <v>405.8</v>
      </c>
      <c r="K126" s="969">
        <v>93</v>
      </c>
    </row>
    <row r="127" spans="1:11">
      <c r="A127" s="971" t="s">
        <v>981</v>
      </c>
      <c r="B127" s="966"/>
      <c r="C127" s="967">
        <v>2073072</v>
      </c>
      <c r="D127" s="967">
        <v>5568305</v>
      </c>
      <c r="E127" s="967">
        <v>2679694</v>
      </c>
      <c r="F127" s="967">
        <v>2888611</v>
      </c>
      <c r="G127" s="968">
        <v>2.69</v>
      </c>
      <c r="H127" s="969">
        <v>663.5</v>
      </c>
      <c r="I127" s="970">
        <v>17731</v>
      </c>
      <c r="J127" s="969">
        <v>407.1</v>
      </c>
      <c r="K127" s="969">
        <v>92.8</v>
      </c>
    </row>
    <row r="128" spans="1:11">
      <c r="A128" s="955" t="s">
        <v>982</v>
      </c>
      <c r="B128" s="966"/>
      <c r="C128" s="967">
        <v>2100565</v>
      </c>
      <c r="D128" s="967">
        <v>5580858</v>
      </c>
      <c r="E128" s="967">
        <v>2682604</v>
      </c>
      <c r="F128" s="967">
        <v>2898254</v>
      </c>
      <c r="G128" s="968">
        <v>2.66</v>
      </c>
      <c r="H128" s="969">
        <v>665</v>
      </c>
      <c r="I128" s="970">
        <v>12553</v>
      </c>
      <c r="J128" s="969">
        <v>408</v>
      </c>
      <c r="K128" s="969">
        <v>92.6</v>
      </c>
    </row>
    <row r="129" spans="1:13">
      <c r="A129" s="955" t="s">
        <v>983</v>
      </c>
      <c r="B129" s="966"/>
      <c r="C129" s="967">
        <v>2126404</v>
      </c>
      <c r="D129" s="967">
        <v>5588268</v>
      </c>
      <c r="E129" s="967">
        <v>2683384</v>
      </c>
      <c r="F129" s="967">
        <v>2904884</v>
      </c>
      <c r="G129" s="968">
        <v>2.63</v>
      </c>
      <c r="H129" s="969">
        <v>665.8</v>
      </c>
      <c r="I129" s="970">
        <v>7410</v>
      </c>
      <c r="J129" s="969">
        <v>408.6</v>
      </c>
      <c r="K129" s="969">
        <v>92.4</v>
      </c>
    </row>
    <row r="130" spans="1:13">
      <c r="A130" s="955" t="s">
        <v>984</v>
      </c>
      <c r="B130" s="966"/>
      <c r="C130" s="967">
        <v>2150303</v>
      </c>
      <c r="D130" s="967">
        <v>5591881</v>
      </c>
      <c r="E130" s="967">
        <v>2681956</v>
      </c>
      <c r="F130" s="967">
        <v>2909925</v>
      </c>
      <c r="G130" s="968">
        <v>2.6</v>
      </c>
      <c r="H130" s="969">
        <v>666.2</v>
      </c>
      <c r="I130" s="970">
        <v>3613</v>
      </c>
      <c r="J130" s="969">
        <v>408.8</v>
      </c>
      <c r="K130" s="969">
        <v>92.2</v>
      </c>
    </row>
    <row r="131" spans="1:13">
      <c r="A131" s="955" t="s">
        <v>985</v>
      </c>
      <c r="B131" s="966" t="s">
        <v>900</v>
      </c>
      <c r="C131" s="967">
        <v>2146488</v>
      </c>
      <c r="D131" s="967">
        <v>5590601</v>
      </c>
      <c r="E131" s="967">
        <v>2680288</v>
      </c>
      <c r="F131" s="967">
        <v>2910313</v>
      </c>
      <c r="G131" s="968">
        <v>2.6</v>
      </c>
      <c r="H131" s="969">
        <v>666</v>
      </c>
      <c r="I131" s="970">
        <v>-1280</v>
      </c>
      <c r="J131" s="969">
        <v>408.7</v>
      </c>
      <c r="K131" s="969">
        <v>92.1</v>
      </c>
    </row>
    <row r="132" spans="1:13">
      <c r="A132" s="955" t="s">
        <v>986</v>
      </c>
      <c r="B132" s="966"/>
      <c r="C132" s="967">
        <v>2177405</v>
      </c>
      <c r="D132" s="967">
        <v>5592939</v>
      </c>
      <c r="E132" s="967">
        <v>2679392</v>
      </c>
      <c r="F132" s="967">
        <v>2913547</v>
      </c>
      <c r="G132" s="968">
        <v>2.57</v>
      </c>
      <c r="H132" s="969">
        <v>666.2</v>
      </c>
      <c r="I132" s="970">
        <v>2338</v>
      </c>
      <c r="J132" s="969">
        <v>408.9</v>
      </c>
      <c r="K132" s="969">
        <v>92</v>
      </c>
    </row>
    <row r="133" spans="1:13">
      <c r="A133" s="955" t="s">
        <v>987</v>
      </c>
      <c r="B133" s="966"/>
      <c r="C133" s="967">
        <v>2203303</v>
      </c>
      <c r="D133" s="967">
        <v>5594249</v>
      </c>
      <c r="E133" s="967">
        <v>2678849</v>
      </c>
      <c r="F133" s="967">
        <v>2915400</v>
      </c>
      <c r="G133" s="968">
        <v>2.54</v>
      </c>
      <c r="H133" s="969">
        <v>666.3</v>
      </c>
      <c r="I133" s="970">
        <v>1310</v>
      </c>
      <c r="J133" s="969">
        <v>409</v>
      </c>
      <c r="K133" s="969">
        <v>91.9</v>
      </c>
    </row>
    <row r="134" spans="1:13">
      <c r="A134" s="955" t="s">
        <v>988</v>
      </c>
      <c r="B134" s="966"/>
      <c r="C134" s="967">
        <v>2231209</v>
      </c>
      <c r="D134" s="967">
        <v>5596449</v>
      </c>
      <c r="E134" s="967">
        <v>2678699</v>
      </c>
      <c r="F134" s="967">
        <v>2917750</v>
      </c>
      <c r="G134" s="968">
        <v>2.5099999999999998</v>
      </c>
      <c r="H134" s="969">
        <v>666.6</v>
      </c>
      <c r="I134" s="970">
        <v>2200</v>
      </c>
      <c r="J134" s="969">
        <v>409.2</v>
      </c>
      <c r="K134" s="969">
        <v>91.8</v>
      </c>
    </row>
    <row r="135" spans="1:13">
      <c r="A135" s="955" t="s">
        <v>989</v>
      </c>
      <c r="B135" s="966"/>
      <c r="C135" s="967">
        <v>2258048</v>
      </c>
      <c r="D135" s="967">
        <v>5599359</v>
      </c>
      <c r="E135" s="967">
        <v>2679462</v>
      </c>
      <c r="F135" s="967">
        <v>2919897</v>
      </c>
      <c r="G135" s="968">
        <v>2.4797342660563459</v>
      </c>
      <c r="H135" s="969">
        <v>666.92064165110344</v>
      </c>
      <c r="I135" s="970">
        <v>2910</v>
      </c>
      <c r="J135" s="969">
        <v>409.3807918477105</v>
      </c>
      <c r="K135" s="969">
        <v>91.765634198740571</v>
      </c>
    </row>
    <row r="136" spans="1:13">
      <c r="A136" s="955" t="s">
        <v>990</v>
      </c>
      <c r="B136" s="966" t="s">
        <v>900</v>
      </c>
      <c r="C136" s="967">
        <v>2255318</v>
      </c>
      <c r="D136" s="967">
        <v>5588133</v>
      </c>
      <c r="E136" s="967">
        <v>2673328</v>
      </c>
      <c r="F136" s="967">
        <v>2914805</v>
      </c>
      <c r="G136" s="968">
        <v>2.4777583471599125</v>
      </c>
      <c r="H136" s="969">
        <v>665.6</v>
      </c>
      <c r="I136" s="970">
        <v>-5488</v>
      </c>
      <c r="J136" s="969">
        <v>408.56003562020612</v>
      </c>
      <c r="K136" s="969">
        <v>91.715500693871448</v>
      </c>
    </row>
    <row r="137" spans="1:13">
      <c r="A137" s="955" t="s">
        <v>991</v>
      </c>
      <c r="B137" s="966"/>
      <c r="C137" s="967">
        <v>2272618</v>
      </c>
      <c r="D137" s="967">
        <v>5584285</v>
      </c>
      <c r="E137" s="967">
        <v>2669962</v>
      </c>
      <c r="F137" s="967">
        <v>2914323</v>
      </c>
      <c r="G137" s="968">
        <v>2.4572035423463161</v>
      </c>
      <c r="H137" s="969">
        <v>665.1022554438772</v>
      </c>
      <c r="I137" s="970">
        <v>-3848</v>
      </c>
      <c r="J137" s="969">
        <v>408.27870033039346</v>
      </c>
      <c r="K137" s="969">
        <v>91.615171001978851</v>
      </c>
    </row>
    <row r="138" spans="1:13">
      <c r="A138" s="955" t="s">
        <v>992</v>
      </c>
      <c r="B138" s="966"/>
      <c r="C138" s="967">
        <v>2273985</v>
      </c>
      <c r="D138" s="967">
        <v>5575598</v>
      </c>
      <c r="E138" s="967">
        <v>2664719</v>
      </c>
      <c r="F138" s="967">
        <v>2910879</v>
      </c>
      <c r="G138" s="968">
        <v>2.4519062350895013</v>
      </c>
      <c r="H138" s="969">
        <v>664.06523934751124</v>
      </c>
      <c r="I138" s="970">
        <v>-8687</v>
      </c>
      <c r="J138" s="969">
        <v>407.64357567795003</v>
      </c>
      <c r="K138" s="969">
        <v>91.543447872618543</v>
      </c>
    </row>
    <row r="139" spans="1:13">
      <c r="A139" s="955" t="s">
        <v>993</v>
      </c>
      <c r="B139" s="966"/>
      <c r="C139" s="967">
        <v>2288479</v>
      </c>
      <c r="D139" s="967">
        <v>5563548</v>
      </c>
      <c r="E139" s="967">
        <v>2657796</v>
      </c>
      <c r="F139" s="967">
        <v>2905752</v>
      </c>
      <c r="G139" s="968">
        <v>2.4311116684924792</v>
      </c>
      <c r="H139" s="969">
        <v>662.6119082129344</v>
      </c>
      <c r="I139" s="970">
        <v>-12050</v>
      </c>
      <c r="J139" s="969">
        <v>406.7625750952468</v>
      </c>
      <c r="K139" s="969">
        <v>91.466718426073527</v>
      </c>
    </row>
    <row r="140" spans="1:13">
      <c r="A140" s="955" t="s">
        <v>994</v>
      </c>
      <c r="B140" s="966"/>
      <c r="C140" s="967">
        <v>2301120</v>
      </c>
      <c r="D140" s="967">
        <v>5550223</v>
      </c>
      <c r="E140" s="967">
        <v>2649867</v>
      </c>
      <c r="F140" s="967">
        <v>2900356</v>
      </c>
      <c r="G140" s="968">
        <v>2.4119659122514254</v>
      </c>
      <c r="H140" s="969">
        <v>661.01861853850494</v>
      </c>
      <c r="I140" s="970">
        <v>-13325</v>
      </c>
      <c r="J140" s="969">
        <v>405.78835660856453</v>
      </c>
      <c r="K140" s="969">
        <v>91.363508479648701</v>
      </c>
    </row>
    <row r="141" spans="1:13">
      <c r="A141" s="955" t="s">
        <v>995</v>
      </c>
      <c r="B141" s="966" t="s">
        <v>996</v>
      </c>
      <c r="C141" s="967">
        <v>2315200</v>
      </c>
      <c r="D141" s="967">
        <v>5534800</v>
      </c>
      <c r="E141" s="967">
        <v>2641561</v>
      </c>
      <c r="F141" s="967">
        <v>2893239</v>
      </c>
      <c r="G141" s="968">
        <v>2.3906357982031792</v>
      </c>
      <c r="H141" s="969">
        <v>658.83417252913387</v>
      </c>
      <c r="I141" s="970">
        <v>-15423</v>
      </c>
      <c r="J141" s="969">
        <v>404.6607489747858</v>
      </c>
      <c r="K141" s="969">
        <v>91.301167998910557</v>
      </c>
    </row>
    <row r="142" spans="1:13">
      <c r="A142" s="955" t="s">
        <v>997</v>
      </c>
      <c r="B142" s="966"/>
      <c r="C142" s="967">
        <v>2333242</v>
      </c>
      <c r="D142" s="967">
        <v>5520576</v>
      </c>
      <c r="E142" s="967">
        <v>2633920</v>
      </c>
      <c r="F142" s="967">
        <v>2886656</v>
      </c>
      <c r="G142" s="968">
        <v>2.3660537569613438</v>
      </c>
      <c r="H142" s="969">
        <v>657.13867393252883</v>
      </c>
      <c r="I142" s="970">
        <v>-14224</v>
      </c>
      <c r="J142" s="969">
        <v>403.62080272678816</v>
      </c>
      <c r="K142" s="969">
        <v>91.244678964171683</v>
      </c>
      <c r="M142" s="955" t="s">
        <v>998</v>
      </c>
    </row>
    <row r="143" spans="1:13">
      <c r="A143" s="972" t="s">
        <v>999</v>
      </c>
      <c r="B143" s="973"/>
      <c r="C143" s="974">
        <v>2349217</v>
      </c>
      <c r="D143" s="974">
        <v>5503021</v>
      </c>
      <c r="E143" s="974">
        <v>2624296</v>
      </c>
      <c r="F143" s="974">
        <v>2878725</v>
      </c>
      <c r="G143" s="968">
        <f>D143/C143</f>
        <v>2.3424915620821745</v>
      </c>
      <c r="H143" s="975">
        <f>D143/M143</f>
        <v>655.04902433421057</v>
      </c>
      <c r="I143" s="976">
        <f>D143-D142</f>
        <v>-17555</v>
      </c>
      <c r="J143" s="975">
        <f>D143/$D$5*100</f>
        <v>402.33732013514032</v>
      </c>
      <c r="K143" s="975">
        <f>E143/F143*100</f>
        <v>91.161746953946619</v>
      </c>
      <c r="M143" s="1153">
        <v>8400.93</v>
      </c>
    </row>
    <row r="144" spans="1:13">
      <c r="A144" s="972" t="s">
        <v>1000</v>
      </c>
      <c r="B144" s="973"/>
      <c r="C144" s="974">
        <v>2364596</v>
      </c>
      <c r="D144" s="974">
        <v>5483450</v>
      </c>
      <c r="E144" s="974">
        <v>2614220</v>
      </c>
      <c r="F144" s="974">
        <v>2869230</v>
      </c>
      <c r="G144" s="968">
        <f>D144/C144</f>
        <v>2.3189796481090217</v>
      </c>
      <c r="H144" s="975">
        <f>D144/M144</f>
        <v>652.71862434441857</v>
      </c>
      <c r="I144" s="976">
        <f>D144-D143</f>
        <v>-19571</v>
      </c>
      <c r="J144" s="975">
        <f>D144/$D$5*100</f>
        <v>400.9064435870834</v>
      </c>
      <c r="K144" s="975">
        <f>E144/F144*100</f>
        <v>91.112249627948955</v>
      </c>
      <c r="M144" s="1153">
        <v>8400.94</v>
      </c>
    </row>
    <row r="145" spans="1:13">
      <c r="A145" s="972" t="s">
        <v>1001</v>
      </c>
      <c r="B145" s="973"/>
      <c r="C145" s="974">
        <v>2382855</v>
      </c>
      <c r="D145" s="974">
        <v>5463594</v>
      </c>
      <c r="E145" s="974">
        <v>2604161</v>
      </c>
      <c r="F145" s="974">
        <v>2859433</v>
      </c>
      <c r="G145" s="968">
        <f>D145/C145</f>
        <v>2.2928772417960808</v>
      </c>
      <c r="H145" s="975">
        <f>D145/M145</f>
        <v>650.35430516786789</v>
      </c>
      <c r="I145" s="976">
        <f>D145-D144</f>
        <v>-19856</v>
      </c>
      <c r="J145" s="975">
        <f>D145/$D$5*100</f>
        <v>399.4547300957841</v>
      </c>
      <c r="K145" s="975">
        <f>E145/F145*100</f>
        <v>91.072635728831557</v>
      </c>
      <c r="M145" s="1153">
        <v>8400.9500000000007</v>
      </c>
    </row>
    <row r="146" spans="1:13">
      <c r="A146" s="972" t="s">
        <v>1002</v>
      </c>
      <c r="B146" s="973"/>
      <c r="C146" s="974">
        <v>2399411</v>
      </c>
      <c r="D146" s="974">
        <v>5438891</v>
      </c>
      <c r="E146" s="974">
        <v>2591307</v>
      </c>
      <c r="F146" s="974">
        <v>2847584</v>
      </c>
      <c r="G146" s="968">
        <f>D146/C146</f>
        <v>2.2667608842336722</v>
      </c>
      <c r="H146" s="975">
        <f>D146/M146</f>
        <v>647.41457503565073</v>
      </c>
      <c r="I146" s="976">
        <f>D146-D145</f>
        <v>-24703</v>
      </c>
      <c r="J146" s="975">
        <f>D146/$D$5*100</f>
        <v>397.64864234520161</v>
      </c>
      <c r="K146" s="975">
        <f>E146/F146*100</f>
        <v>91.000195253239241</v>
      </c>
      <c r="M146" s="1153">
        <v>8400.94</v>
      </c>
    </row>
    <row r="147" spans="1:13">
      <c r="A147" s="960" t="s">
        <v>1185</v>
      </c>
      <c r="B147" s="961"/>
      <c r="C147" s="962">
        <f>県推計世帯!BG7</f>
        <v>2413953</v>
      </c>
      <c r="D147" s="962">
        <f>県推計人口!AN7</f>
        <v>5432577</v>
      </c>
      <c r="E147" s="962"/>
      <c r="F147" s="962"/>
      <c r="G147" s="963">
        <f t="shared" ref="G147:G149" si="0">D147/C147</f>
        <v>2.2504899639719582</v>
      </c>
      <c r="H147" s="964"/>
      <c r="I147" s="965"/>
      <c r="J147" s="964"/>
      <c r="K147" s="964"/>
      <c r="M147" s="1154"/>
    </row>
    <row r="148" spans="1:13">
      <c r="A148" s="972" t="s">
        <v>1186</v>
      </c>
      <c r="B148" s="973"/>
      <c r="C148" s="974">
        <f>県推計世帯!BH7</f>
        <v>2430402</v>
      </c>
      <c r="D148" s="974">
        <f>県推計人口!AO7</f>
        <v>5403819</v>
      </c>
      <c r="E148" s="974"/>
      <c r="F148" s="974"/>
      <c r="G148" s="968">
        <f t="shared" si="0"/>
        <v>2.2234260011306772</v>
      </c>
      <c r="H148" s="975"/>
      <c r="I148" s="976"/>
      <c r="J148" s="975"/>
      <c r="K148" s="975"/>
      <c r="M148" s="1154"/>
    </row>
    <row r="149" spans="1:13">
      <c r="A149" s="977" t="s">
        <v>1187</v>
      </c>
      <c r="B149" s="978"/>
      <c r="C149" s="979">
        <f>県推計世帯!BI7</f>
        <v>2443174</v>
      </c>
      <c r="D149" s="979">
        <f>県推計人口!AP7</f>
        <v>5369834</v>
      </c>
      <c r="E149" s="979"/>
      <c r="F149" s="979"/>
      <c r="G149" s="980">
        <f t="shared" si="0"/>
        <v>2.1978925774422944</v>
      </c>
      <c r="H149" s="981"/>
      <c r="I149" s="982"/>
      <c r="J149" s="981"/>
      <c r="K149" s="981"/>
      <c r="M149" s="1154"/>
    </row>
    <row r="150" spans="1:13">
      <c r="A150" s="983" t="s">
        <v>1003</v>
      </c>
      <c r="B150" s="984"/>
    </row>
    <row r="151" spans="1:13">
      <c r="A151" s="971" t="s">
        <v>1004</v>
      </c>
      <c r="B151" s="971"/>
    </row>
    <row r="152" spans="1:13">
      <c r="A152" s="971" t="s">
        <v>1005</v>
      </c>
      <c r="B152" s="971"/>
    </row>
    <row r="153" spans="1:13">
      <c r="A153" s="955" t="s">
        <v>1006</v>
      </c>
      <c r="B153" s="971"/>
    </row>
    <row r="154" spans="1:13">
      <c r="A154" s="971" t="s">
        <v>1007</v>
      </c>
      <c r="B154" s="971"/>
    </row>
    <row r="155" spans="1:13">
      <c r="A155" s="971" t="s">
        <v>1008</v>
      </c>
      <c r="B155" s="971"/>
    </row>
    <row r="156" spans="1:13">
      <c r="A156" s="955" t="s">
        <v>1009</v>
      </c>
    </row>
    <row r="157" spans="1:13">
      <c r="A157" s="955" t="s">
        <v>1010</v>
      </c>
    </row>
    <row r="158" spans="1:13">
      <c r="A158" s="955" t="s">
        <v>1011</v>
      </c>
    </row>
  </sheetData>
  <mergeCells count="6">
    <mergeCell ref="K3:K4"/>
    <mergeCell ref="A3:B4"/>
    <mergeCell ref="C3:C4"/>
    <mergeCell ref="D3:F3"/>
    <mergeCell ref="G3:G4"/>
    <mergeCell ref="I3:I4"/>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50"/>
  <sheetViews>
    <sheetView workbookViewId="0">
      <pane xSplit="3" ySplit="2" topLeftCell="S58" activePane="bottomRight" state="frozen"/>
      <selection pane="topRight" activeCell="D1" sqref="D1"/>
      <selection pane="bottomLeft" activeCell="A3" sqref="A3"/>
      <selection pane="bottomRight" activeCell="AC72" sqref="AC72"/>
    </sheetView>
  </sheetViews>
  <sheetFormatPr defaultColWidth="9" defaultRowHeight="13.5"/>
  <cols>
    <col min="1" max="1" width="2.375" style="109" customWidth="1"/>
    <col min="2" max="2" width="4" style="108" customWidth="1"/>
    <col min="3" max="3" width="11.125" style="108" customWidth="1"/>
    <col min="4" max="23" width="10.625" style="109" customWidth="1"/>
    <col min="24" max="25" width="11" style="109" customWidth="1"/>
    <col min="26" max="16384" width="9" style="109"/>
  </cols>
  <sheetData>
    <row r="1" spans="1:25" ht="18.75" customHeight="1">
      <c r="A1" s="106" t="s">
        <v>157</v>
      </c>
      <c r="B1" s="107"/>
      <c r="O1" s="108"/>
      <c r="P1" s="110" t="s">
        <v>158</v>
      </c>
      <c r="Q1" s="109" t="s">
        <v>158</v>
      </c>
      <c r="U1" s="109" t="s">
        <v>159</v>
      </c>
      <c r="W1" s="782" t="s">
        <v>1122</v>
      </c>
      <c r="Y1" s="109" t="s">
        <v>1180</v>
      </c>
    </row>
    <row r="2" spans="1:25">
      <c r="A2" s="111" t="s">
        <v>160</v>
      </c>
      <c r="B2" s="112"/>
      <c r="C2" s="113"/>
      <c r="D2" s="111" t="s">
        <v>161</v>
      </c>
      <c r="E2" s="111" t="s">
        <v>162</v>
      </c>
      <c r="F2" s="111" t="s">
        <v>163</v>
      </c>
      <c r="G2" s="111" t="s">
        <v>164</v>
      </c>
      <c r="H2" s="111" t="s">
        <v>165</v>
      </c>
      <c r="I2" s="111" t="s">
        <v>166</v>
      </c>
      <c r="J2" s="111" t="s">
        <v>167</v>
      </c>
      <c r="K2" s="111" t="s">
        <v>168</v>
      </c>
      <c r="L2" s="111" t="s">
        <v>169</v>
      </c>
      <c r="M2" s="111" t="s">
        <v>81</v>
      </c>
      <c r="N2" s="111" t="s">
        <v>82</v>
      </c>
      <c r="O2" s="111" t="s">
        <v>83</v>
      </c>
      <c r="P2" s="111" t="s">
        <v>84</v>
      </c>
      <c r="Q2" s="111" t="s">
        <v>85</v>
      </c>
      <c r="R2" s="111" t="s">
        <v>86</v>
      </c>
      <c r="S2" s="111" t="s">
        <v>87</v>
      </c>
      <c r="T2" s="113" t="s">
        <v>88</v>
      </c>
      <c r="U2" s="111" t="s">
        <v>614</v>
      </c>
      <c r="V2" s="111" t="s">
        <v>838</v>
      </c>
      <c r="W2" s="111" t="s">
        <v>1120</v>
      </c>
      <c r="X2" s="111" t="s">
        <v>1121</v>
      </c>
      <c r="Y2" s="807" t="s">
        <v>1178</v>
      </c>
    </row>
    <row r="3" spans="1:25">
      <c r="A3" s="109" t="s">
        <v>170</v>
      </c>
      <c r="B3" s="114"/>
      <c r="C3" s="108" t="s">
        <v>171</v>
      </c>
      <c r="D3" s="115">
        <v>2372147</v>
      </c>
      <c r="E3" s="115">
        <v>2351283</v>
      </c>
      <c r="F3" s="115">
        <v>2332372</v>
      </c>
      <c r="G3" s="115">
        <v>2330003</v>
      </c>
      <c r="H3" s="115">
        <v>2372081</v>
      </c>
      <c r="I3" s="115">
        <v>2410499</v>
      </c>
      <c r="J3" s="115">
        <v>2452857</v>
      </c>
      <c r="K3" s="115">
        <v>2491913</v>
      </c>
      <c r="L3" s="115">
        <v>2520285</v>
      </c>
      <c r="M3" s="115">
        <v>2473318</v>
      </c>
      <c r="N3" s="115">
        <v>2486980</v>
      </c>
      <c r="O3" s="115">
        <v>2482140</v>
      </c>
      <c r="P3" s="115">
        <v>2492212</v>
      </c>
      <c r="Q3" s="115">
        <v>2501509</v>
      </c>
      <c r="R3" s="115">
        <v>2447191</v>
      </c>
      <c r="S3" s="115">
        <v>2453990</v>
      </c>
      <c r="T3" s="115">
        <v>2432713</v>
      </c>
      <c r="U3" s="505">
        <v>2434940</v>
      </c>
      <c r="V3" s="507">
        <v>2457713</v>
      </c>
      <c r="W3" s="779">
        <v>2527786</v>
      </c>
      <c r="X3" s="779">
        <v>2512037</v>
      </c>
      <c r="Y3" s="809">
        <f>SUM(Y4:Y13)</f>
        <v>2496288</v>
      </c>
    </row>
    <row r="4" spans="1:25">
      <c r="B4" s="117"/>
      <c r="C4" s="108" t="s">
        <v>26</v>
      </c>
      <c r="D4" s="115">
        <v>717094</v>
      </c>
      <c r="E4" s="115">
        <v>714515</v>
      </c>
      <c r="F4" s="115">
        <v>710404</v>
      </c>
      <c r="G4" s="115">
        <v>707510</v>
      </c>
      <c r="H4" s="115">
        <v>714938</v>
      </c>
      <c r="I4" s="115">
        <v>728831</v>
      </c>
      <c r="J4" s="115">
        <v>747777</v>
      </c>
      <c r="K4" s="115">
        <v>760499</v>
      </c>
      <c r="L4" s="115">
        <v>770771</v>
      </c>
      <c r="M4" s="115">
        <v>752482</v>
      </c>
      <c r="N4" s="115">
        <v>756914</v>
      </c>
      <c r="O4" s="115">
        <v>755148</v>
      </c>
      <c r="P4" s="115">
        <v>760488</v>
      </c>
      <c r="Q4" s="115">
        <v>763307</v>
      </c>
      <c r="R4" s="115">
        <v>747705</v>
      </c>
      <c r="S4" s="115">
        <v>748032</v>
      </c>
      <c r="T4" s="115">
        <v>740403</v>
      </c>
      <c r="U4" s="506">
        <v>739301</v>
      </c>
      <c r="V4" s="123">
        <v>743449</v>
      </c>
      <c r="W4" s="780">
        <v>764605</v>
      </c>
      <c r="X4" s="780">
        <v>743965</v>
      </c>
      <c r="Y4" s="809">
        <f>Y15</f>
        <v>723325</v>
      </c>
    </row>
    <row r="5" spans="1:25">
      <c r="B5" s="117"/>
      <c r="C5" s="108" t="s">
        <v>172</v>
      </c>
      <c r="D5" s="115">
        <v>377012</v>
      </c>
      <c r="E5" s="115">
        <v>374057</v>
      </c>
      <c r="F5" s="115">
        <v>370632</v>
      </c>
      <c r="G5" s="115">
        <v>369616</v>
      </c>
      <c r="H5" s="115">
        <v>377153</v>
      </c>
      <c r="I5" s="115">
        <v>392757</v>
      </c>
      <c r="J5" s="115">
        <v>400137</v>
      </c>
      <c r="K5" s="115">
        <v>405990</v>
      </c>
      <c r="L5" s="115">
        <v>410523</v>
      </c>
      <c r="M5" s="115">
        <v>400222</v>
      </c>
      <c r="N5" s="115">
        <v>399948</v>
      </c>
      <c r="O5" s="115">
        <v>396316</v>
      </c>
      <c r="P5" s="115">
        <v>395940</v>
      </c>
      <c r="Q5" s="115">
        <v>394632</v>
      </c>
      <c r="R5" s="115">
        <v>382986</v>
      </c>
      <c r="S5" s="115">
        <v>385246</v>
      </c>
      <c r="T5" s="115">
        <v>383104</v>
      </c>
      <c r="U5" s="506">
        <v>384510</v>
      </c>
      <c r="V5" s="123">
        <v>389337</v>
      </c>
      <c r="W5" s="780">
        <v>403187</v>
      </c>
      <c r="X5" s="780">
        <v>404463</v>
      </c>
      <c r="Y5" s="809">
        <f>Y16</f>
        <v>405739</v>
      </c>
    </row>
    <row r="6" spans="1:25">
      <c r="B6" s="117"/>
      <c r="C6" s="108" t="s">
        <v>173</v>
      </c>
      <c r="D6" s="115">
        <v>211249</v>
      </c>
      <c r="E6" s="115">
        <v>212282</v>
      </c>
      <c r="F6" s="115">
        <v>213144</v>
      </c>
      <c r="G6" s="115">
        <v>215537</v>
      </c>
      <c r="H6" s="115">
        <v>225507</v>
      </c>
      <c r="I6" s="115">
        <v>231024</v>
      </c>
      <c r="J6" s="115">
        <v>234373</v>
      </c>
      <c r="K6" s="115">
        <v>237013</v>
      </c>
      <c r="L6" s="115">
        <v>238522</v>
      </c>
      <c r="M6" s="115">
        <v>232985</v>
      </c>
      <c r="N6" s="115">
        <v>234435</v>
      </c>
      <c r="O6" s="115">
        <v>234605</v>
      </c>
      <c r="P6" s="115">
        <v>236438</v>
      </c>
      <c r="Q6" s="115">
        <v>237478</v>
      </c>
      <c r="R6" s="115">
        <v>231524</v>
      </c>
      <c r="S6" s="115">
        <v>233338</v>
      </c>
      <c r="T6" s="115">
        <v>232843</v>
      </c>
      <c r="U6" s="506">
        <v>233825</v>
      </c>
      <c r="V6" s="123">
        <v>237137</v>
      </c>
      <c r="W6" s="780">
        <v>245416</v>
      </c>
      <c r="X6" s="780">
        <v>246744</v>
      </c>
      <c r="Y6" s="809">
        <f>Y20</f>
        <v>248072</v>
      </c>
    </row>
    <row r="7" spans="1:25">
      <c r="B7" s="117"/>
      <c r="C7" s="108" t="s">
        <v>19</v>
      </c>
      <c r="D7" s="115">
        <v>272322</v>
      </c>
      <c r="E7" s="115">
        <v>268890</v>
      </c>
      <c r="F7" s="115">
        <v>265988</v>
      </c>
      <c r="G7" s="115">
        <v>266291</v>
      </c>
      <c r="H7" s="115">
        <v>269597</v>
      </c>
      <c r="I7" s="115">
        <v>281608</v>
      </c>
      <c r="J7" s="115">
        <v>286301</v>
      </c>
      <c r="K7" s="115">
        <v>291878</v>
      </c>
      <c r="L7" s="115">
        <v>296925</v>
      </c>
      <c r="M7" s="115">
        <v>292660</v>
      </c>
      <c r="N7" s="115">
        <v>295672</v>
      </c>
      <c r="O7" s="115">
        <v>296620</v>
      </c>
      <c r="P7" s="115">
        <v>298896</v>
      </c>
      <c r="Q7" s="115">
        <v>301655</v>
      </c>
      <c r="R7" s="115">
        <v>296627</v>
      </c>
      <c r="S7" s="115">
        <v>297318</v>
      </c>
      <c r="T7" s="115">
        <v>294698</v>
      </c>
      <c r="U7" s="506">
        <v>294673</v>
      </c>
      <c r="V7" s="123">
        <v>297545</v>
      </c>
      <c r="W7" s="780">
        <v>305978</v>
      </c>
      <c r="X7" s="780">
        <v>306158</v>
      </c>
      <c r="Y7" s="809">
        <f>Y26</f>
        <v>306338</v>
      </c>
    </row>
    <row r="8" spans="1:25">
      <c r="B8" s="117"/>
      <c r="C8" s="108" t="s">
        <v>174</v>
      </c>
      <c r="D8" s="115">
        <v>141339</v>
      </c>
      <c r="E8" s="115">
        <v>140435</v>
      </c>
      <c r="F8" s="115">
        <v>140047</v>
      </c>
      <c r="G8" s="115">
        <v>141924</v>
      </c>
      <c r="H8" s="115">
        <v>142253</v>
      </c>
      <c r="I8" s="115">
        <v>140886</v>
      </c>
      <c r="J8" s="115">
        <v>142768</v>
      </c>
      <c r="K8" s="115">
        <v>145867</v>
      </c>
      <c r="L8" s="115">
        <v>148246</v>
      </c>
      <c r="M8" s="115">
        <v>148120</v>
      </c>
      <c r="N8" s="115">
        <v>149173</v>
      </c>
      <c r="O8" s="115">
        <v>149179</v>
      </c>
      <c r="P8" s="115">
        <v>149701</v>
      </c>
      <c r="Q8" s="115">
        <v>150409</v>
      </c>
      <c r="R8" s="115">
        <v>147393</v>
      </c>
      <c r="S8" s="115">
        <v>148637</v>
      </c>
      <c r="T8" s="115">
        <v>148149</v>
      </c>
      <c r="U8" s="506">
        <v>148934</v>
      </c>
      <c r="V8" s="123">
        <v>151315</v>
      </c>
      <c r="W8" s="780">
        <v>155297</v>
      </c>
      <c r="X8" s="780">
        <v>156622</v>
      </c>
      <c r="Y8" s="809">
        <f>Y32</f>
        <v>157947</v>
      </c>
    </row>
    <row r="9" spans="1:25">
      <c r="B9" s="117"/>
      <c r="C9" s="108" t="s">
        <v>175</v>
      </c>
      <c r="D9" s="115">
        <v>286605</v>
      </c>
      <c r="E9" s="115">
        <v>283509</v>
      </c>
      <c r="F9" s="115">
        <v>281530</v>
      </c>
      <c r="G9" s="115">
        <v>282096</v>
      </c>
      <c r="H9" s="115">
        <v>291359</v>
      </c>
      <c r="I9" s="115">
        <v>287842</v>
      </c>
      <c r="J9" s="115">
        <v>292311</v>
      </c>
      <c r="K9" s="115">
        <v>297705</v>
      </c>
      <c r="L9" s="115">
        <v>301516</v>
      </c>
      <c r="M9" s="115">
        <v>297471</v>
      </c>
      <c r="N9" s="115">
        <v>300870</v>
      </c>
      <c r="O9" s="115">
        <v>301546</v>
      </c>
      <c r="P9" s="115">
        <v>302922</v>
      </c>
      <c r="Q9" s="115">
        <v>305890</v>
      </c>
      <c r="R9" s="115">
        <v>301355</v>
      </c>
      <c r="S9" s="115">
        <v>302573</v>
      </c>
      <c r="T9" s="115">
        <v>299683</v>
      </c>
      <c r="U9" s="506">
        <v>301343</v>
      </c>
      <c r="V9" s="123">
        <v>305381</v>
      </c>
      <c r="W9" s="780">
        <v>314453</v>
      </c>
      <c r="X9" s="780">
        <v>316181</v>
      </c>
      <c r="Y9" s="809">
        <f>Y39</f>
        <v>317909</v>
      </c>
    </row>
    <row r="10" spans="1:25">
      <c r="B10" s="117"/>
      <c r="C10" s="108" t="s">
        <v>176</v>
      </c>
      <c r="D10" s="115">
        <v>127018</v>
      </c>
      <c r="E10" s="115">
        <v>123211</v>
      </c>
      <c r="F10" s="115">
        <v>120028</v>
      </c>
      <c r="G10" s="115">
        <v>118246</v>
      </c>
      <c r="H10" s="115">
        <v>117699</v>
      </c>
      <c r="I10" s="115">
        <v>118098</v>
      </c>
      <c r="J10" s="115">
        <v>119397</v>
      </c>
      <c r="K10" s="115">
        <v>121658</v>
      </c>
      <c r="L10" s="115">
        <v>123262</v>
      </c>
      <c r="M10" s="115">
        <v>122251</v>
      </c>
      <c r="N10" s="115">
        <v>122520</v>
      </c>
      <c r="O10" s="115">
        <v>121917</v>
      </c>
      <c r="P10" s="115">
        <v>121463</v>
      </c>
      <c r="Q10" s="115">
        <v>121691</v>
      </c>
      <c r="R10" s="115">
        <v>118817</v>
      </c>
      <c r="S10" s="115">
        <v>118775</v>
      </c>
      <c r="T10" s="115">
        <v>117145</v>
      </c>
      <c r="U10" s="506">
        <v>117090</v>
      </c>
      <c r="V10" s="123">
        <v>118030</v>
      </c>
      <c r="W10" s="780">
        <v>120730</v>
      </c>
      <c r="X10" s="780">
        <v>120693</v>
      </c>
      <c r="Y10" s="809">
        <f>Y44</f>
        <v>120656</v>
      </c>
    </row>
    <row r="11" spans="1:25">
      <c r="B11" s="117"/>
      <c r="C11" s="108" t="s">
        <v>23</v>
      </c>
      <c r="D11" s="115">
        <v>100887</v>
      </c>
      <c r="E11" s="115">
        <v>98410</v>
      </c>
      <c r="F11" s="115">
        <v>96632</v>
      </c>
      <c r="G11" s="115">
        <v>95591</v>
      </c>
      <c r="H11" s="115">
        <v>97563</v>
      </c>
      <c r="I11" s="115">
        <v>96446</v>
      </c>
      <c r="J11" s="115">
        <v>96601</v>
      </c>
      <c r="K11" s="115">
        <v>97235</v>
      </c>
      <c r="L11" s="115">
        <v>96823</v>
      </c>
      <c r="M11" s="115">
        <v>95138</v>
      </c>
      <c r="N11" s="115">
        <v>95197</v>
      </c>
      <c r="O11" s="115">
        <v>94860</v>
      </c>
      <c r="P11" s="115">
        <v>94520</v>
      </c>
      <c r="Q11" s="115">
        <v>94506</v>
      </c>
      <c r="R11" s="115">
        <v>92027</v>
      </c>
      <c r="S11" s="115">
        <v>91747</v>
      </c>
      <c r="T11" s="115">
        <v>90240</v>
      </c>
      <c r="U11" s="506">
        <v>89677</v>
      </c>
      <c r="V11" s="123">
        <v>89804</v>
      </c>
      <c r="W11" s="780">
        <v>90988</v>
      </c>
      <c r="X11" s="780">
        <v>90620</v>
      </c>
      <c r="Y11" s="809">
        <f>Y52</f>
        <v>90252</v>
      </c>
    </row>
    <row r="12" spans="1:25">
      <c r="B12" s="117"/>
      <c r="C12" s="108" t="s">
        <v>24</v>
      </c>
      <c r="D12" s="115">
        <v>55340</v>
      </c>
      <c r="E12" s="115">
        <v>54484</v>
      </c>
      <c r="F12" s="115">
        <v>53940</v>
      </c>
      <c r="G12" s="115">
        <v>54195</v>
      </c>
      <c r="H12" s="115">
        <v>56010</v>
      </c>
      <c r="I12" s="115">
        <v>55016</v>
      </c>
      <c r="J12" s="115">
        <v>54927</v>
      </c>
      <c r="K12" s="115">
        <v>55269</v>
      </c>
      <c r="L12" s="115">
        <v>55234</v>
      </c>
      <c r="M12" s="115">
        <v>54521</v>
      </c>
      <c r="N12" s="115">
        <v>55076</v>
      </c>
      <c r="O12" s="115">
        <v>55281</v>
      </c>
      <c r="P12" s="115">
        <v>55641</v>
      </c>
      <c r="Q12" s="115">
        <v>56110</v>
      </c>
      <c r="R12" s="115">
        <v>55239</v>
      </c>
      <c r="S12" s="115">
        <v>55222</v>
      </c>
      <c r="T12" s="115">
        <v>54589</v>
      </c>
      <c r="U12" s="506">
        <v>54408</v>
      </c>
      <c r="V12" s="123">
        <v>54750</v>
      </c>
      <c r="W12" s="780">
        <v>55772</v>
      </c>
      <c r="X12" s="780">
        <v>55709</v>
      </c>
      <c r="Y12" s="809">
        <f>Y58</f>
        <v>55646</v>
      </c>
    </row>
    <row r="13" spans="1:25">
      <c r="A13" s="118"/>
      <c r="B13" s="119"/>
      <c r="C13" s="120" t="s">
        <v>25</v>
      </c>
      <c r="D13" s="121">
        <v>83281</v>
      </c>
      <c r="E13" s="121">
        <v>81490</v>
      </c>
      <c r="F13" s="121">
        <v>80027</v>
      </c>
      <c r="G13" s="121">
        <v>78997</v>
      </c>
      <c r="H13" s="121">
        <v>80002</v>
      </c>
      <c r="I13" s="121">
        <v>77991</v>
      </c>
      <c r="J13" s="121">
        <v>78265</v>
      </c>
      <c r="K13" s="121">
        <v>78799</v>
      </c>
      <c r="L13" s="121">
        <v>78463</v>
      </c>
      <c r="M13" s="121">
        <v>77468</v>
      </c>
      <c r="N13" s="121">
        <v>77175</v>
      </c>
      <c r="O13" s="121">
        <v>76668</v>
      </c>
      <c r="P13" s="121">
        <v>76203</v>
      </c>
      <c r="Q13" s="121">
        <v>75831</v>
      </c>
      <c r="R13" s="121">
        <v>73518</v>
      </c>
      <c r="S13" s="121">
        <v>73102</v>
      </c>
      <c r="T13" s="121">
        <v>71859</v>
      </c>
      <c r="U13" s="121">
        <v>71179</v>
      </c>
      <c r="V13" s="122">
        <v>70965</v>
      </c>
      <c r="W13" s="781">
        <v>71360</v>
      </c>
      <c r="X13" s="781">
        <v>70882</v>
      </c>
      <c r="Y13" s="809">
        <f>Y61</f>
        <v>70404</v>
      </c>
    </row>
    <row r="14" spans="1:25">
      <c r="A14" s="118"/>
      <c r="B14" s="112"/>
      <c r="C14" s="120"/>
      <c r="D14" s="122"/>
      <c r="E14" s="122"/>
      <c r="F14" s="122"/>
      <c r="G14" s="122"/>
      <c r="H14" s="122"/>
      <c r="I14" s="122"/>
      <c r="J14" s="122"/>
      <c r="K14" s="122"/>
      <c r="L14" s="122"/>
      <c r="M14" s="123"/>
      <c r="N14" s="123"/>
      <c r="O14" s="123"/>
      <c r="P14" s="123"/>
      <c r="Q14" s="123"/>
      <c r="R14" s="123"/>
      <c r="S14" s="123"/>
      <c r="T14" s="123"/>
      <c r="U14" s="129"/>
      <c r="V14" s="508"/>
      <c r="W14" s="778"/>
      <c r="X14" s="778"/>
      <c r="Y14" s="907"/>
    </row>
    <row r="15" spans="1:25">
      <c r="A15" s="124" t="s">
        <v>170</v>
      </c>
      <c r="B15" s="125">
        <v>100</v>
      </c>
      <c r="C15" s="125" t="s">
        <v>26</v>
      </c>
      <c r="D15" s="126">
        <v>717094</v>
      </c>
      <c r="E15" s="126">
        <v>714515</v>
      </c>
      <c r="F15" s="126">
        <v>710404</v>
      </c>
      <c r="G15" s="126">
        <v>707510</v>
      </c>
      <c r="H15" s="126">
        <v>714938</v>
      </c>
      <c r="I15" s="126">
        <v>728831</v>
      </c>
      <c r="J15" s="126">
        <v>747777</v>
      </c>
      <c r="K15" s="126">
        <v>760499</v>
      </c>
      <c r="L15" s="126">
        <v>770771</v>
      </c>
      <c r="M15" s="127">
        <v>752482</v>
      </c>
      <c r="N15" s="127">
        <v>756914</v>
      </c>
      <c r="O15" s="127">
        <v>755148</v>
      </c>
      <c r="P15" s="127">
        <v>760488</v>
      </c>
      <c r="Q15" s="127">
        <v>763307</v>
      </c>
      <c r="R15" s="127">
        <v>747705</v>
      </c>
      <c r="S15" s="127">
        <v>748032</v>
      </c>
      <c r="T15" s="127">
        <v>740403</v>
      </c>
      <c r="U15" s="507">
        <v>739301</v>
      </c>
      <c r="V15" s="129">
        <v>743449</v>
      </c>
      <c r="W15" s="779">
        <v>764605</v>
      </c>
      <c r="X15" s="779">
        <v>743965</v>
      </c>
      <c r="Y15" s="809">
        <f>X15+(X15-W15)</f>
        <v>723325</v>
      </c>
    </row>
    <row r="16" spans="1:25">
      <c r="A16" s="124" t="s">
        <v>170</v>
      </c>
      <c r="B16" s="125"/>
      <c r="C16" s="125" t="s">
        <v>177</v>
      </c>
      <c r="D16" s="126">
        <v>377012</v>
      </c>
      <c r="E16" s="126">
        <v>374057</v>
      </c>
      <c r="F16" s="126">
        <v>370632</v>
      </c>
      <c r="G16" s="126">
        <v>369616</v>
      </c>
      <c r="H16" s="126">
        <v>377153</v>
      </c>
      <c r="I16" s="126">
        <v>392757</v>
      </c>
      <c r="J16" s="126">
        <v>400137</v>
      </c>
      <c r="K16" s="126">
        <v>405990</v>
      </c>
      <c r="L16" s="126">
        <v>410523</v>
      </c>
      <c r="M16" s="128">
        <v>400222</v>
      </c>
      <c r="N16" s="128">
        <v>399948</v>
      </c>
      <c r="O16" s="128">
        <v>396316</v>
      </c>
      <c r="P16" s="128">
        <v>395940</v>
      </c>
      <c r="Q16" s="128">
        <v>394632</v>
      </c>
      <c r="R16" s="128">
        <v>382986</v>
      </c>
      <c r="S16" s="128">
        <v>385246</v>
      </c>
      <c r="T16" s="128">
        <v>383104</v>
      </c>
      <c r="U16" s="123">
        <v>384510</v>
      </c>
      <c r="V16" s="129">
        <v>389337</v>
      </c>
      <c r="W16" s="780">
        <v>403187</v>
      </c>
      <c r="X16" s="780">
        <v>404463</v>
      </c>
      <c r="Y16" s="808">
        <f>SUM(Y17:Y19)</f>
        <v>405739</v>
      </c>
    </row>
    <row r="17" spans="1:25">
      <c r="A17" s="124"/>
      <c r="B17" s="125">
        <v>202</v>
      </c>
      <c r="C17" s="125" t="s">
        <v>36</v>
      </c>
      <c r="D17" s="129">
        <v>214977</v>
      </c>
      <c r="E17" s="129">
        <v>210722</v>
      </c>
      <c r="F17" s="129">
        <v>206866</v>
      </c>
      <c r="G17" s="129">
        <v>205284</v>
      </c>
      <c r="H17" s="129">
        <v>208365</v>
      </c>
      <c r="I17" s="129">
        <v>215596</v>
      </c>
      <c r="J17" s="129">
        <v>217663</v>
      </c>
      <c r="K17" s="129">
        <v>220043</v>
      </c>
      <c r="L17" s="129">
        <v>221965</v>
      </c>
      <c r="M17" s="123">
        <v>215611</v>
      </c>
      <c r="N17" s="123">
        <v>214615</v>
      </c>
      <c r="O17" s="123">
        <v>211306</v>
      </c>
      <c r="P17" s="123">
        <v>209092</v>
      </c>
      <c r="Q17" s="123">
        <v>207395</v>
      </c>
      <c r="R17" s="123">
        <v>201085</v>
      </c>
      <c r="S17" s="128">
        <v>200924</v>
      </c>
      <c r="T17" s="128">
        <v>198340</v>
      </c>
      <c r="U17" s="123">
        <v>198137</v>
      </c>
      <c r="V17" s="129">
        <v>199598</v>
      </c>
      <c r="W17" s="780">
        <v>205097</v>
      </c>
      <c r="X17" s="780">
        <v>204498</v>
      </c>
      <c r="Y17" s="809">
        <f>X17+(X17-W17)</f>
        <v>203899</v>
      </c>
    </row>
    <row r="18" spans="1:25">
      <c r="A18" s="124"/>
      <c r="B18" s="125">
        <v>204</v>
      </c>
      <c r="C18" s="125" t="s">
        <v>37</v>
      </c>
      <c r="D18" s="129">
        <v>139968</v>
      </c>
      <c r="E18" s="129">
        <v>140927</v>
      </c>
      <c r="F18" s="129">
        <v>141333</v>
      </c>
      <c r="G18" s="129">
        <v>141942</v>
      </c>
      <c r="H18" s="129">
        <v>145882</v>
      </c>
      <c r="I18" s="129">
        <v>152843</v>
      </c>
      <c r="J18" s="129">
        <v>157524</v>
      </c>
      <c r="K18" s="129">
        <v>160762</v>
      </c>
      <c r="L18" s="129">
        <v>163158</v>
      </c>
      <c r="M18" s="123">
        <v>160177</v>
      </c>
      <c r="N18" s="123">
        <v>160491</v>
      </c>
      <c r="O18" s="123">
        <v>159761</v>
      </c>
      <c r="P18" s="123">
        <v>160887</v>
      </c>
      <c r="Q18" s="123">
        <v>160856</v>
      </c>
      <c r="R18" s="123">
        <v>156046</v>
      </c>
      <c r="S18" s="128">
        <v>158126</v>
      </c>
      <c r="T18" s="128">
        <v>158473</v>
      </c>
      <c r="U18" s="123">
        <v>159910</v>
      </c>
      <c r="V18" s="129">
        <v>162874</v>
      </c>
      <c r="W18" s="780">
        <v>169875</v>
      </c>
      <c r="X18" s="780">
        <v>171612</v>
      </c>
      <c r="Y18" s="809">
        <f t="shared" ref="Y18:Y19" si="0">X18+(X18-W18)</f>
        <v>173349</v>
      </c>
    </row>
    <row r="19" spans="1:25">
      <c r="A19" s="124"/>
      <c r="B19" s="125">
        <v>206</v>
      </c>
      <c r="C19" s="125" t="s">
        <v>38</v>
      </c>
      <c r="D19" s="129">
        <v>22067</v>
      </c>
      <c r="E19" s="129">
        <v>22408</v>
      </c>
      <c r="F19" s="129">
        <v>22433</v>
      </c>
      <c r="G19" s="129">
        <v>22390</v>
      </c>
      <c r="H19" s="129">
        <v>22906</v>
      </c>
      <c r="I19" s="129">
        <v>24318</v>
      </c>
      <c r="J19" s="129">
        <v>24950</v>
      </c>
      <c r="K19" s="129">
        <v>25185</v>
      </c>
      <c r="L19" s="129">
        <v>25400</v>
      </c>
      <c r="M19" s="123">
        <v>24434</v>
      </c>
      <c r="N19" s="123">
        <v>24842</v>
      </c>
      <c r="O19" s="123">
        <v>25249</v>
      </c>
      <c r="P19" s="123">
        <v>25961</v>
      </c>
      <c r="Q19" s="123">
        <v>26381</v>
      </c>
      <c r="R19" s="123">
        <v>25855</v>
      </c>
      <c r="S19" s="128">
        <v>26196</v>
      </c>
      <c r="T19" s="128">
        <v>26291</v>
      </c>
      <c r="U19" s="123">
        <v>26463</v>
      </c>
      <c r="V19" s="129">
        <v>26865</v>
      </c>
      <c r="W19" s="780">
        <v>28215</v>
      </c>
      <c r="X19" s="780">
        <v>28353</v>
      </c>
      <c r="Y19" s="809">
        <f t="shared" si="0"/>
        <v>28491</v>
      </c>
    </row>
    <row r="20" spans="1:25" s="116" customFormat="1">
      <c r="A20" s="124" t="s">
        <v>178</v>
      </c>
      <c r="B20" s="125"/>
      <c r="C20" s="125" t="s">
        <v>173</v>
      </c>
      <c r="D20" s="129">
        <v>211249</v>
      </c>
      <c r="E20" s="129">
        <v>212282</v>
      </c>
      <c r="F20" s="129">
        <v>213144</v>
      </c>
      <c r="G20" s="129">
        <v>215537</v>
      </c>
      <c r="H20" s="129">
        <v>225507</v>
      </c>
      <c r="I20" s="129">
        <v>231024</v>
      </c>
      <c r="J20" s="129">
        <v>234373</v>
      </c>
      <c r="K20" s="129">
        <v>237013</v>
      </c>
      <c r="L20" s="129">
        <v>238522</v>
      </c>
      <c r="M20" s="123">
        <v>232985</v>
      </c>
      <c r="N20" s="123">
        <v>234435</v>
      </c>
      <c r="O20" s="123">
        <v>234605</v>
      </c>
      <c r="P20" s="123">
        <v>236438</v>
      </c>
      <c r="Q20" s="123">
        <v>237478</v>
      </c>
      <c r="R20" s="123">
        <v>231524</v>
      </c>
      <c r="S20" s="128">
        <v>233338</v>
      </c>
      <c r="T20" s="128">
        <v>232843</v>
      </c>
      <c r="U20" s="123">
        <v>233825</v>
      </c>
      <c r="V20" s="129">
        <v>237137</v>
      </c>
      <c r="W20" s="123">
        <v>245416</v>
      </c>
      <c r="X20" s="123">
        <v>246744</v>
      </c>
      <c r="Y20" s="115">
        <f>SUM(Y21:Y25)</f>
        <v>248072</v>
      </c>
    </row>
    <row r="21" spans="1:25">
      <c r="A21" s="124"/>
      <c r="B21" s="125">
        <v>207</v>
      </c>
      <c r="C21" s="125" t="s">
        <v>39</v>
      </c>
      <c r="D21" s="129">
        <v>76468</v>
      </c>
      <c r="E21" s="129">
        <v>75785</v>
      </c>
      <c r="F21" s="129">
        <v>75287</v>
      </c>
      <c r="G21" s="129">
        <v>75979</v>
      </c>
      <c r="H21" s="129">
        <v>78642</v>
      </c>
      <c r="I21" s="129">
        <v>82416</v>
      </c>
      <c r="J21" s="129">
        <v>83325</v>
      </c>
      <c r="K21" s="129">
        <v>84420</v>
      </c>
      <c r="L21" s="129">
        <v>85292</v>
      </c>
      <c r="M21" s="123">
        <v>83574</v>
      </c>
      <c r="N21" s="123">
        <v>83267</v>
      </c>
      <c r="O21" s="123">
        <v>82357</v>
      </c>
      <c r="P21" s="123">
        <v>81976</v>
      </c>
      <c r="Q21" s="123">
        <v>81468</v>
      </c>
      <c r="R21" s="123">
        <v>78925</v>
      </c>
      <c r="S21" s="128">
        <v>78972</v>
      </c>
      <c r="T21" s="128">
        <v>78245</v>
      </c>
      <c r="U21" s="123">
        <v>78074</v>
      </c>
      <c r="V21" s="129">
        <v>78731</v>
      </c>
      <c r="W21" s="780">
        <v>80536</v>
      </c>
      <c r="X21" s="780">
        <v>80560</v>
      </c>
      <c r="Y21" s="809">
        <f>X21+(X21-W21)</f>
        <v>80584</v>
      </c>
    </row>
    <row r="22" spans="1:25">
      <c r="A22" s="124"/>
      <c r="B22" s="125">
        <v>214</v>
      </c>
      <c r="C22" s="125" t="s">
        <v>40</v>
      </c>
      <c r="D22" s="129">
        <v>52650</v>
      </c>
      <c r="E22" s="129">
        <v>53458</v>
      </c>
      <c r="F22" s="129">
        <v>54068</v>
      </c>
      <c r="G22" s="129">
        <v>54711</v>
      </c>
      <c r="H22" s="129">
        <v>56923</v>
      </c>
      <c r="I22" s="129">
        <v>58049</v>
      </c>
      <c r="J22" s="129">
        <v>59000</v>
      </c>
      <c r="K22" s="129">
        <v>59477</v>
      </c>
      <c r="L22" s="129">
        <v>59594</v>
      </c>
      <c r="M22" s="123">
        <v>57558</v>
      </c>
      <c r="N22" s="123">
        <v>58115</v>
      </c>
      <c r="O22" s="123">
        <v>58441</v>
      </c>
      <c r="P22" s="123">
        <v>59292</v>
      </c>
      <c r="Q22" s="123">
        <v>59784</v>
      </c>
      <c r="R22" s="123">
        <v>58173</v>
      </c>
      <c r="S22" s="128">
        <v>59027</v>
      </c>
      <c r="T22" s="128">
        <v>59324</v>
      </c>
      <c r="U22" s="123">
        <v>59854</v>
      </c>
      <c r="V22" s="129">
        <v>61019</v>
      </c>
      <c r="W22" s="780">
        <v>63820</v>
      </c>
      <c r="X22" s="780">
        <v>64355</v>
      </c>
      <c r="Y22" s="809">
        <f t="shared" ref="Y22:Y25" si="1">X22+(X22-W22)</f>
        <v>64890</v>
      </c>
    </row>
    <row r="23" spans="1:25">
      <c r="A23" s="124"/>
      <c r="B23" s="125">
        <v>217</v>
      </c>
      <c r="C23" s="125" t="s">
        <v>41</v>
      </c>
      <c r="D23" s="129">
        <v>39044</v>
      </c>
      <c r="E23" s="129">
        <v>39378</v>
      </c>
      <c r="F23" s="129">
        <v>39567</v>
      </c>
      <c r="G23" s="129">
        <v>39736</v>
      </c>
      <c r="H23" s="129">
        <v>41705</v>
      </c>
      <c r="I23" s="129">
        <v>40095</v>
      </c>
      <c r="J23" s="129">
        <v>40701</v>
      </c>
      <c r="K23" s="129">
        <v>41027</v>
      </c>
      <c r="L23" s="129">
        <v>41008</v>
      </c>
      <c r="M23" s="123">
        <v>39660</v>
      </c>
      <c r="N23" s="123">
        <v>40194</v>
      </c>
      <c r="O23" s="123">
        <v>40639</v>
      </c>
      <c r="P23" s="123">
        <v>41385</v>
      </c>
      <c r="Q23" s="123">
        <v>41946</v>
      </c>
      <c r="R23" s="123">
        <v>40886</v>
      </c>
      <c r="S23" s="128">
        <v>41269</v>
      </c>
      <c r="T23" s="128">
        <v>41225</v>
      </c>
      <c r="U23" s="123">
        <v>41486</v>
      </c>
      <c r="V23" s="129">
        <v>42171</v>
      </c>
      <c r="W23" s="780">
        <v>43863</v>
      </c>
      <c r="X23" s="780">
        <v>44230</v>
      </c>
      <c r="Y23" s="809">
        <f t="shared" si="1"/>
        <v>44597</v>
      </c>
    </row>
    <row r="24" spans="1:25">
      <c r="A24" s="124"/>
      <c r="B24" s="125">
        <v>219</v>
      </c>
      <c r="C24" s="125" t="s">
        <v>42</v>
      </c>
      <c r="D24" s="129">
        <v>36427</v>
      </c>
      <c r="E24" s="129">
        <v>36937</v>
      </c>
      <c r="F24" s="129">
        <v>37459</v>
      </c>
      <c r="G24" s="129">
        <v>38310</v>
      </c>
      <c r="H24" s="129">
        <v>41308</v>
      </c>
      <c r="I24" s="129">
        <v>43117</v>
      </c>
      <c r="J24" s="129">
        <v>43724</v>
      </c>
      <c r="K24" s="129">
        <v>44223</v>
      </c>
      <c r="L24" s="129">
        <v>44580</v>
      </c>
      <c r="M24" s="123">
        <v>44195</v>
      </c>
      <c r="N24" s="123">
        <v>44806</v>
      </c>
      <c r="O24" s="123">
        <v>45077</v>
      </c>
      <c r="P24" s="123">
        <v>45596</v>
      </c>
      <c r="Q24" s="123">
        <v>46009</v>
      </c>
      <c r="R24" s="123">
        <v>45483</v>
      </c>
      <c r="S24" s="128">
        <v>45907</v>
      </c>
      <c r="T24" s="128">
        <v>45857</v>
      </c>
      <c r="U24" s="123">
        <v>46120</v>
      </c>
      <c r="V24" s="129">
        <v>46745</v>
      </c>
      <c r="W24" s="780">
        <v>48358</v>
      </c>
      <c r="X24" s="780">
        <v>48655</v>
      </c>
      <c r="Y24" s="809">
        <f t="shared" si="1"/>
        <v>48952</v>
      </c>
    </row>
    <row r="25" spans="1:25">
      <c r="A25" s="124"/>
      <c r="B25" s="125">
        <v>301</v>
      </c>
      <c r="C25" s="125" t="s">
        <v>43</v>
      </c>
      <c r="D25" s="129">
        <v>6660</v>
      </c>
      <c r="E25" s="129">
        <v>6724</v>
      </c>
      <c r="F25" s="129">
        <v>6763</v>
      </c>
      <c r="G25" s="129">
        <v>6801</v>
      </c>
      <c r="H25" s="129">
        <v>6929</v>
      </c>
      <c r="I25" s="129">
        <v>7347</v>
      </c>
      <c r="J25" s="129">
        <v>7623</v>
      </c>
      <c r="K25" s="129">
        <v>7866</v>
      </c>
      <c r="L25" s="129">
        <v>8048</v>
      </c>
      <c r="M25" s="123">
        <v>7998</v>
      </c>
      <c r="N25" s="123">
        <v>8053</v>
      </c>
      <c r="O25" s="123">
        <v>8091</v>
      </c>
      <c r="P25" s="123">
        <v>8189</v>
      </c>
      <c r="Q25" s="123">
        <v>8271</v>
      </c>
      <c r="R25" s="123">
        <v>8057</v>
      </c>
      <c r="S25" s="128">
        <v>8163</v>
      </c>
      <c r="T25" s="128">
        <v>8192</v>
      </c>
      <c r="U25" s="123">
        <v>8291</v>
      </c>
      <c r="V25" s="129">
        <v>8471</v>
      </c>
      <c r="W25" s="780">
        <v>8839</v>
      </c>
      <c r="X25" s="780">
        <v>8944</v>
      </c>
      <c r="Y25" s="809">
        <f t="shared" si="1"/>
        <v>9049</v>
      </c>
    </row>
    <row r="26" spans="1:25">
      <c r="A26" s="124" t="s">
        <v>170</v>
      </c>
      <c r="B26" s="125"/>
      <c r="C26" s="125" t="s">
        <v>19</v>
      </c>
      <c r="D26" s="129">
        <v>272322</v>
      </c>
      <c r="E26" s="129">
        <v>268890</v>
      </c>
      <c r="F26" s="129">
        <v>265988</v>
      </c>
      <c r="G26" s="129">
        <v>266291</v>
      </c>
      <c r="H26" s="129">
        <v>269597</v>
      </c>
      <c r="I26" s="129">
        <v>281608</v>
      </c>
      <c r="J26" s="129">
        <v>286301</v>
      </c>
      <c r="K26" s="129">
        <v>291878</v>
      </c>
      <c r="L26" s="129">
        <v>296925</v>
      </c>
      <c r="M26" s="123">
        <v>292660</v>
      </c>
      <c r="N26" s="123">
        <v>295672</v>
      </c>
      <c r="O26" s="123">
        <v>296620</v>
      </c>
      <c r="P26" s="123">
        <v>298896</v>
      </c>
      <c r="Q26" s="123">
        <v>301655</v>
      </c>
      <c r="R26" s="123">
        <v>296627</v>
      </c>
      <c r="S26" s="128">
        <v>297318</v>
      </c>
      <c r="T26" s="128">
        <v>294698</v>
      </c>
      <c r="U26" s="123">
        <v>294673</v>
      </c>
      <c r="V26" s="129">
        <v>297545</v>
      </c>
      <c r="W26" s="780">
        <v>305978</v>
      </c>
      <c r="X26" s="780">
        <v>306158</v>
      </c>
      <c r="Y26" s="808">
        <f>SUM(Y27:Y31)</f>
        <v>306338</v>
      </c>
    </row>
    <row r="27" spans="1:25">
      <c r="A27" s="124"/>
      <c r="B27" s="125">
        <v>203</v>
      </c>
      <c r="C27" s="125" t="s">
        <v>44</v>
      </c>
      <c r="D27" s="129">
        <v>105971</v>
      </c>
      <c r="E27" s="129">
        <v>105176</v>
      </c>
      <c r="F27" s="129">
        <v>104207</v>
      </c>
      <c r="G27" s="129">
        <v>104100</v>
      </c>
      <c r="H27" s="129">
        <v>105032</v>
      </c>
      <c r="I27" s="129">
        <v>106918</v>
      </c>
      <c r="J27" s="129">
        <v>108278</v>
      </c>
      <c r="K27" s="129">
        <v>109627</v>
      </c>
      <c r="L27" s="129">
        <v>110524</v>
      </c>
      <c r="M27" s="123">
        <v>108965</v>
      </c>
      <c r="N27" s="123">
        <v>110455</v>
      </c>
      <c r="O27" s="123">
        <v>111326</v>
      </c>
      <c r="P27" s="123">
        <v>112703</v>
      </c>
      <c r="Q27" s="123">
        <v>113905</v>
      </c>
      <c r="R27" s="123">
        <v>112076</v>
      </c>
      <c r="S27" s="128">
        <v>112697</v>
      </c>
      <c r="T27" s="128">
        <v>112128</v>
      </c>
      <c r="U27" s="123">
        <v>112238</v>
      </c>
      <c r="V27" s="129">
        <v>113366</v>
      </c>
      <c r="W27" s="780">
        <v>116798</v>
      </c>
      <c r="X27" s="780">
        <v>117088</v>
      </c>
      <c r="Y27" s="809">
        <f>X27+(X27-W27)</f>
        <v>117378</v>
      </c>
    </row>
    <row r="28" spans="1:25">
      <c r="A28" s="124"/>
      <c r="B28" s="125">
        <v>210</v>
      </c>
      <c r="C28" s="125" t="s">
        <v>45</v>
      </c>
      <c r="D28" s="129">
        <v>95688</v>
      </c>
      <c r="E28" s="129">
        <v>94368</v>
      </c>
      <c r="F28" s="129">
        <v>93317</v>
      </c>
      <c r="G28" s="129">
        <v>93207</v>
      </c>
      <c r="H28" s="129">
        <v>94928</v>
      </c>
      <c r="I28" s="129">
        <v>98058</v>
      </c>
      <c r="J28" s="129">
        <v>100087</v>
      </c>
      <c r="K28" s="129">
        <v>102319</v>
      </c>
      <c r="L28" s="129">
        <v>104053</v>
      </c>
      <c r="M28" s="123">
        <v>102565</v>
      </c>
      <c r="N28" s="123">
        <v>103655</v>
      </c>
      <c r="O28" s="123">
        <v>104039</v>
      </c>
      <c r="P28" s="123">
        <v>104913</v>
      </c>
      <c r="Q28" s="123">
        <v>105944</v>
      </c>
      <c r="R28" s="123">
        <v>103949</v>
      </c>
      <c r="S28" s="128">
        <v>104396</v>
      </c>
      <c r="T28" s="128">
        <v>103642</v>
      </c>
      <c r="U28" s="123">
        <v>103938</v>
      </c>
      <c r="V28" s="129">
        <v>105300</v>
      </c>
      <c r="W28" s="780">
        <v>108356</v>
      </c>
      <c r="X28" s="780">
        <v>108808</v>
      </c>
      <c r="Y28" s="809">
        <f t="shared" ref="Y28:Y31" si="2">X28+(X28-W28)</f>
        <v>109260</v>
      </c>
    </row>
    <row r="29" spans="1:25">
      <c r="A29" s="124"/>
      <c r="B29" s="125">
        <v>216</v>
      </c>
      <c r="C29" s="125" t="s">
        <v>46</v>
      </c>
      <c r="D29" s="129">
        <v>43324</v>
      </c>
      <c r="E29" s="129">
        <v>42611</v>
      </c>
      <c r="F29" s="129">
        <v>42187</v>
      </c>
      <c r="G29" s="129">
        <v>42537</v>
      </c>
      <c r="H29" s="129">
        <v>43066</v>
      </c>
      <c r="I29" s="129">
        <v>49573</v>
      </c>
      <c r="J29" s="129">
        <v>50667</v>
      </c>
      <c r="K29" s="129">
        <v>52103</v>
      </c>
      <c r="L29" s="129">
        <v>53994</v>
      </c>
      <c r="M29" s="123">
        <v>52821</v>
      </c>
      <c r="N29" s="123">
        <v>52941</v>
      </c>
      <c r="O29" s="123">
        <v>52615</v>
      </c>
      <c r="P29" s="123">
        <v>52452</v>
      </c>
      <c r="Q29" s="123">
        <v>52691</v>
      </c>
      <c r="R29" s="123">
        <v>51843</v>
      </c>
      <c r="S29" s="128">
        <v>51473</v>
      </c>
      <c r="T29" s="128">
        <v>50510</v>
      </c>
      <c r="U29" s="123">
        <v>50138</v>
      </c>
      <c r="V29" s="129">
        <v>50248</v>
      </c>
      <c r="W29" s="780">
        <v>51542</v>
      </c>
      <c r="X29" s="780">
        <v>50992</v>
      </c>
      <c r="Y29" s="809">
        <f t="shared" si="2"/>
        <v>50442</v>
      </c>
    </row>
    <row r="30" spans="1:25">
      <c r="A30" s="124"/>
      <c r="B30" s="125">
        <v>381</v>
      </c>
      <c r="C30" s="125" t="s">
        <v>47</v>
      </c>
      <c r="D30" s="129">
        <v>14147</v>
      </c>
      <c r="E30" s="129">
        <v>14055</v>
      </c>
      <c r="F30" s="129">
        <v>14059</v>
      </c>
      <c r="G30" s="129">
        <v>14400</v>
      </c>
      <c r="H30" s="129">
        <v>14736</v>
      </c>
      <c r="I30" s="129">
        <v>14938</v>
      </c>
      <c r="J30" s="129">
        <v>15070</v>
      </c>
      <c r="K30" s="129">
        <v>15397</v>
      </c>
      <c r="L30" s="129">
        <v>15670</v>
      </c>
      <c r="M30" s="123">
        <v>15681</v>
      </c>
      <c r="N30" s="123">
        <v>15907</v>
      </c>
      <c r="O30" s="123">
        <v>15963</v>
      </c>
      <c r="P30" s="123">
        <v>16112</v>
      </c>
      <c r="Q30" s="123">
        <v>16317</v>
      </c>
      <c r="R30" s="123">
        <v>16159</v>
      </c>
      <c r="S30" s="128">
        <v>16059</v>
      </c>
      <c r="T30" s="128">
        <v>15779</v>
      </c>
      <c r="U30" s="123">
        <v>15669</v>
      </c>
      <c r="V30" s="129">
        <v>15741</v>
      </c>
      <c r="W30" s="780">
        <v>15959</v>
      </c>
      <c r="X30" s="780">
        <v>15895</v>
      </c>
      <c r="Y30" s="809">
        <f t="shared" si="2"/>
        <v>15831</v>
      </c>
    </row>
    <row r="31" spans="1:25">
      <c r="A31" s="124"/>
      <c r="B31" s="125">
        <v>382</v>
      </c>
      <c r="C31" s="125" t="s">
        <v>48</v>
      </c>
      <c r="D31" s="129">
        <v>13192</v>
      </c>
      <c r="E31" s="129">
        <v>12680</v>
      </c>
      <c r="F31" s="129">
        <v>12218</v>
      </c>
      <c r="G31" s="129">
        <v>12047</v>
      </c>
      <c r="H31" s="129">
        <v>11835</v>
      </c>
      <c r="I31" s="129">
        <v>12121</v>
      </c>
      <c r="J31" s="129">
        <v>12199</v>
      </c>
      <c r="K31" s="129">
        <v>12432</v>
      </c>
      <c r="L31" s="129">
        <v>12684</v>
      </c>
      <c r="M31" s="123">
        <v>12628</v>
      </c>
      <c r="N31" s="123">
        <v>12714</v>
      </c>
      <c r="O31" s="123">
        <v>12677</v>
      </c>
      <c r="P31" s="123">
        <v>12716</v>
      </c>
      <c r="Q31" s="123">
        <v>12798</v>
      </c>
      <c r="R31" s="123">
        <v>12600</v>
      </c>
      <c r="S31" s="128">
        <v>12693</v>
      </c>
      <c r="T31" s="128">
        <v>12639</v>
      </c>
      <c r="U31" s="123">
        <v>12690</v>
      </c>
      <c r="V31" s="129">
        <v>12890</v>
      </c>
      <c r="W31" s="780">
        <v>13323</v>
      </c>
      <c r="X31" s="780">
        <v>13375</v>
      </c>
      <c r="Y31" s="809">
        <f t="shared" si="2"/>
        <v>13427</v>
      </c>
    </row>
    <row r="32" spans="1:25">
      <c r="A32" s="124" t="s">
        <v>178</v>
      </c>
      <c r="B32" s="125"/>
      <c r="C32" s="125" t="s">
        <v>174</v>
      </c>
      <c r="D32" s="129">
        <v>141339</v>
      </c>
      <c r="E32" s="129">
        <v>140435</v>
      </c>
      <c r="F32" s="129">
        <v>140047</v>
      </c>
      <c r="G32" s="129">
        <v>141924</v>
      </c>
      <c r="H32" s="129">
        <v>142253</v>
      </c>
      <c r="I32" s="129">
        <v>140886</v>
      </c>
      <c r="J32" s="129">
        <v>142768</v>
      </c>
      <c r="K32" s="129">
        <v>145867</v>
      </c>
      <c r="L32" s="129">
        <v>148246</v>
      </c>
      <c r="M32" s="123">
        <v>148120</v>
      </c>
      <c r="N32" s="123">
        <v>149173</v>
      </c>
      <c r="O32" s="123">
        <v>149179</v>
      </c>
      <c r="P32" s="123">
        <v>149701</v>
      </c>
      <c r="Q32" s="123">
        <v>150409</v>
      </c>
      <c r="R32" s="123">
        <v>147393</v>
      </c>
      <c r="S32" s="128">
        <v>148637</v>
      </c>
      <c r="T32" s="128">
        <v>148149</v>
      </c>
      <c r="U32" s="123">
        <v>148934</v>
      </c>
      <c r="V32" s="129">
        <v>151315</v>
      </c>
      <c r="W32" s="780">
        <v>155297</v>
      </c>
      <c r="X32" s="780">
        <v>156622</v>
      </c>
      <c r="Y32" s="808">
        <f>SUM(Y33:Y38)</f>
        <v>157947</v>
      </c>
    </row>
    <row r="33" spans="1:25">
      <c r="A33" s="124"/>
      <c r="B33" s="125">
        <v>213</v>
      </c>
      <c r="C33" s="125" t="s">
        <v>179</v>
      </c>
      <c r="D33" s="129">
        <v>22830</v>
      </c>
      <c r="E33" s="129">
        <v>22631</v>
      </c>
      <c r="F33" s="129">
        <v>22495</v>
      </c>
      <c r="G33" s="129">
        <v>22693</v>
      </c>
      <c r="H33" s="129">
        <v>23065</v>
      </c>
      <c r="I33" s="129">
        <v>22505</v>
      </c>
      <c r="J33" s="129">
        <v>22525</v>
      </c>
      <c r="K33" s="129">
        <v>22654</v>
      </c>
      <c r="L33" s="129">
        <v>22665</v>
      </c>
      <c r="M33" s="123">
        <v>22174</v>
      </c>
      <c r="N33" s="123">
        <v>21820</v>
      </c>
      <c r="O33" s="123">
        <v>21345</v>
      </c>
      <c r="P33" s="123">
        <v>20953</v>
      </c>
      <c r="Q33" s="123">
        <v>20574</v>
      </c>
      <c r="R33" s="123">
        <v>19581</v>
      </c>
      <c r="S33" s="128">
        <v>19628</v>
      </c>
      <c r="T33" s="128">
        <v>19453</v>
      </c>
      <c r="U33" s="123">
        <v>19451</v>
      </c>
      <c r="V33" s="129">
        <v>19641</v>
      </c>
      <c r="W33" s="780">
        <v>20140</v>
      </c>
      <c r="X33" s="780">
        <v>20186</v>
      </c>
      <c r="Y33" s="809">
        <f>X33+(X33-W33)</f>
        <v>20232</v>
      </c>
    </row>
    <row r="34" spans="1:25">
      <c r="A34" s="124"/>
      <c r="B34" s="125">
        <v>215</v>
      </c>
      <c r="C34" s="125" t="s">
        <v>180</v>
      </c>
      <c r="D34" s="129">
        <v>37489</v>
      </c>
      <c r="E34" s="129">
        <v>37362</v>
      </c>
      <c r="F34" s="129">
        <v>37299</v>
      </c>
      <c r="G34" s="129">
        <v>37568</v>
      </c>
      <c r="H34" s="129">
        <v>34623</v>
      </c>
      <c r="I34" s="129">
        <v>33680</v>
      </c>
      <c r="J34" s="129">
        <v>34858</v>
      </c>
      <c r="K34" s="129">
        <v>36244</v>
      </c>
      <c r="L34" s="129">
        <v>37344</v>
      </c>
      <c r="M34" s="123">
        <v>37765</v>
      </c>
      <c r="N34" s="123">
        <v>38132</v>
      </c>
      <c r="O34" s="123">
        <v>38314</v>
      </c>
      <c r="P34" s="123">
        <v>38634</v>
      </c>
      <c r="Q34" s="123">
        <v>38939</v>
      </c>
      <c r="R34" s="123">
        <v>38090</v>
      </c>
      <c r="S34" s="128">
        <v>38419</v>
      </c>
      <c r="T34" s="128">
        <v>38343</v>
      </c>
      <c r="U34" s="123">
        <v>38572</v>
      </c>
      <c r="V34" s="129">
        <v>39243</v>
      </c>
      <c r="W34" s="780">
        <v>40266</v>
      </c>
      <c r="X34" s="780">
        <v>40693</v>
      </c>
      <c r="Y34" s="809">
        <f t="shared" ref="Y34:Y38" si="3">X34+(X34-W34)</f>
        <v>41120</v>
      </c>
    </row>
    <row r="35" spans="1:25">
      <c r="A35" s="124"/>
      <c r="B35" s="125">
        <v>218</v>
      </c>
      <c r="C35" s="125" t="s">
        <v>51</v>
      </c>
      <c r="D35" s="129">
        <v>23483</v>
      </c>
      <c r="E35" s="129">
        <v>23753</v>
      </c>
      <c r="F35" s="129">
        <v>24086</v>
      </c>
      <c r="G35" s="129">
        <v>24918</v>
      </c>
      <c r="H35" s="129">
        <v>25828</v>
      </c>
      <c r="I35" s="129">
        <v>25193</v>
      </c>
      <c r="J35" s="129">
        <v>25280</v>
      </c>
      <c r="K35" s="129">
        <v>25642</v>
      </c>
      <c r="L35" s="129">
        <v>25855</v>
      </c>
      <c r="M35" s="123">
        <v>25787</v>
      </c>
      <c r="N35" s="123">
        <v>26209</v>
      </c>
      <c r="O35" s="123">
        <v>26447</v>
      </c>
      <c r="P35" s="123">
        <v>26768</v>
      </c>
      <c r="Q35" s="123">
        <v>27129</v>
      </c>
      <c r="R35" s="123">
        <v>26812</v>
      </c>
      <c r="S35" s="128">
        <v>27094</v>
      </c>
      <c r="T35" s="128">
        <v>27059</v>
      </c>
      <c r="U35" s="123">
        <v>27228</v>
      </c>
      <c r="V35" s="129">
        <v>27700</v>
      </c>
      <c r="W35" s="780">
        <v>28470</v>
      </c>
      <c r="X35" s="780">
        <v>28752</v>
      </c>
      <c r="Y35" s="809">
        <f t="shared" si="3"/>
        <v>29034</v>
      </c>
    </row>
    <row r="36" spans="1:25">
      <c r="A36" s="124"/>
      <c r="B36" s="125">
        <v>220</v>
      </c>
      <c r="C36" s="125" t="s">
        <v>52</v>
      </c>
      <c r="D36" s="129">
        <v>23829</v>
      </c>
      <c r="E36" s="129">
        <v>23409</v>
      </c>
      <c r="F36" s="129">
        <v>23134</v>
      </c>
      <c r="G36" s="129">
        <v>23374</v>
      </c>
      <c r="H36" s="129">
        <v>24246</v>
      </c>
      <c r="I36" s="129">
        <v>25830</v>
      </c>
      <c r="J36" s="129">
        <v>26089</v>
      </c>
      <c r="K36" s="129">
        <v>26607</v>
      </c>
      <c r="L36" s="129">
        <v>27082</v>
      </c>
      <c r="M36" s="123">
        <v>26905</v>
      </c>
      <c r="N36" s="123">
        <v>27204</v>
      </c>
      <c r="O36" s="123">
        <v>27248</v>
      </c>
      <c r="P36" s="123">
        <v>27419</v>
      </c>
      <c r="Q36" s="123">
        <v>27638</v>
      </c>
      <c r="R36" s="123">
        <v>27271</v>
      </c>
      <c r="S36" s="128">
        <v>27618</v>
      </c>
      <c r="T36" s="128">
        <v>27638</v>
      </c>
      <c r="U36" s="123">
        <v>27902</v>
      </c>
      <c r="V36" s="129">
        <v>28491</v>
      </c>
      <c r="W36" s="780">
        <v>29342</v>
      </c>
      <c r="X36" s="780">
        <v>29740</v>
      </c>
      <c r="Y36" s="809">
        <f t="shared" si="3"/>
        <v>30138</v>
      </c>
    </row>
    <row r="37" spans="1:25">
      <c r="A37" s="124"/>
      <c r="B37" s="125">
        <v>228</v>
      </c>
      <c r="C37" s="125" t="s">
        <v>114</v>
      </c>
      <c r="D37" s="129">
        <v>23690</v>
      </c>
      <c r="E37" s="129">
        <v>23652</v>
      </c>
      <c r="F37" s="129">
        <v>23715</v>
      </c>
      <c r="G37" s="129">
        <v>24134</v>
      </c>
      <c r="H37" s="129">
        <v>24988</v>
      </c>
      <c r="I37" s="129">
        <v>24182</v>
      </c>
      <c r="J37" s="129">
        <v>24562</v>
      </c>
      <c r="K37" s="129">
        <v>25184</v>
      </c>
      <c r="L37" s="129">
        <v>25718</v>
      </c>
      <c r="M37" s="123">
        <v>25921</v>
      </c>
      <c r="N37" s="123">
        <v>26138</v>
      </c>
      <c r="O37" s="123">
        <v>26119</v>
      </c>
      <c r="P37" s="123">
        <v>26166</v>
      </c>
      <c r="Q37" s="123">
        <v>26286</v>
      </c>
      <c r="R37" s="123">
        <v>25952</v>
      </c>
      <c r="S37" s="128">
        <v>26276</v>
      </c>
      <c r="T37" s="128">
        <v>26253</v>
      </c>
      <c r="U37" s="123">
        <v>26502</v>
      </c>
      <c r="V37" s="129">
        <v>26988</v>
      </c>
      <c r="W37" s="780">
        <v>27727</v>
      </c>
      <c r="X37" s="780">
        <v>28017</v>
      </c>
      <c r="Y37" s="809">
        <f t="shared" si="3"/>
        <v>28307</v>
      </c>
    </row>
    <row r="38" spans="1:25">
      <c r="A38" s="124"/>
      <c r="B38" s="125">
        <v>365</v>
      </c>
      <c r="C38" s="125" t="s">
        <v>181</v>
      </c>
      <c r="D38" s="129">
        <v>10018</v>
      </c>
      <c r="E38" s="129">
        <v>9628</v>
      </c>
      <c r="F38" s="129">
        <v>9318</v>
      </c>
      <c r="G38" s="129">
        <v>9237</v>
      </c>
      <c r="H38" s="129">
        <v>9503</v>
      </c>
      <c r="I38" s="129">
        <v>9496</v>
      </c>
      <c r="J38" s="129">
        <v>9454</v>
      </c>
      <c r="K38" s="129">
        <v>9536</v>
      </c>
      <c r="L38" s="129">
        <v>9582</v>
      </c>
      <c r="M38" s="123">
        <v>9568</v>
      </c>
      <c r="N38" s="123">
        <v>9670</v>
      </c>
      <c r="O38" s="123">
        <v>9706</v>
      </c>
      <c r="P38" s="123">
        <v>9761</v>
      </c>
      <c r="Q38" s="123">
        <v>9843</v>
      </c>
      <c r="R38" s="123">
        <v>9687</v>
      </c>
      <c r="S38" s="128">
        <v>9602</v>
      </c>
      <c r="T38" s="128">
        <v>9403</v>
      </c>
      <c r="U38" s="123">
        <v>9279</v>
      </c>
      <c r="V38" s="129">
        <v>9252</v>
      </c>
      <c r="W38" s="780">
        <v>9352</v>
      </c>
      <c r="X38" s="780">
        <v>9234</v>
      </c>
      <c r="Y38" s="809">
        <f t="shared" si="3"/>
        <v>9116</v>
      </c>
    </row>
    <row r="39" spans="1:25">
      <c r="A39" s="124" t="s">
        <v>170</v>
      </c>
      <c r="B39" s="125"/>
      <c r="C39" s="125" t="s">
        <v>182</v>
      </c>
      <c r="D39" s="129">
        <v>286605</v>
      </c>
      <c r="E39" s="129">
        <v>283509</v>
      </c>
      <c r="F39" s="129">
        <v>281530</v>
      </c>
      <c r="G39" s="129">
        <v>282096</v>
      </c>
      <c r="H39" s="129">
        <v>291359</v>
      </c>
      <c r="I39" s="129">
        <v>287842</v>
      </c>
      <c r="J39" s="129">
        <v>292311</v>
      </c>
      <c r="K39" s="129">
        <v>297705</v>
      </c>
      <c r="L39" s="129">
        <v>301516</v>
      </c>
      <c r="M39" s="123">
        <v>297471</v>
      </c>
      <c r="N39" s="123">
        <v>300870</v>
      </c>
      <c r="O39" s="123">
        <v>301546</v>
      </c>
      <c r="P39" s="123">
        <v>302922</v>
      </c>
      <c r="Q39" s="123">
        <v>305890</v>
      </c>
      <c r="R39" s="123">
        <v>301355</v>
      </c>
      <c r="S39" s="128">
        <v>302573</v>
      </c>
      <c r="T39" s="128">
        <v>299683</v>
      </c>
      <c r="U39" s="123">
        <v>301343</v>
      </c>
      <c r="V39" s="129">
        <v>305381</v>
      </c>
      <c r="W39" s="780">
        <v>314453</v>
      </c>
      <c r="X39" s="780">
        <v>316181</v>
      </c>
      <c r="Y39" s="808">
        <f>SUM(Y40:Y43)</f>
        <v>317909</v>
      </c>
    </row>
    <row r="40" spans="1:25">
      <c r="A40" s="124"/>
      <c r="B40" s="125">
        <v>201</v>
      </c>
      <c r="C40" s="125" t="s">
        <v>183</v>
      </c>
      <c r="D40" s="129">
        <v>265510</v>
      </c>
      <c r="E40" s="129">
        <v>262658</v>
      </c>
      <c r="F40" s="129">
        <v>260804</v>
      </c>
      <c r="G40" s="129">
        <v>261134</v>
      </c>
      <c r="H40" s="129">
        <v>269886</v>
      </c>
      <c r="I40" s="129">
        <v>266915</v>
      </c>
      <c r="J40" s="129">
        <v>271284</v>
      </c>
      <c r="K40" s="129">
        <v>276333</v>
      </c>
      <c r="L40" s="129">
        <v>279920</v>
      </c>
      <c r="M40" s="123">
        <v>275843</v>
      </c>
      <c r="N40" s="123">
        <v>278988</v>
      </c>
      <c r="O40" s="123">
        <v>279617</v>
      </c>
      <c r="P40" s="123">
        <v>280892</v>
      </c>
      <c r="Q40" s="123">
        <v>283665</v>
      </c>
      <c r="R40" s="123">
        <v>279398</v>
      </c>
      <c r="S40" s="128">
        <v>280458</v>
      </c>
      <c r="T40" s="128">
        <v>277698</v>
      </c>
      <c r="U40" s="123">
        <v>279212</v>
      </c>
      <c r="V40" s="129">
        <v>282885</v>
      </c>
      <c r="W40" s="780">
        <v>291402</v>
      </c>
      <c r="X40" s="780">
        <v>292907</v>
      </c>
      <c r="Y40" s="809">
        <f>X40+(X40-W40)</f>
        <v>294412</v>
      </c>
    </row>
    <row r="41" spans="1:25">
      <c r="A41" s="124"/>
      <c r="B41" s="125">
        <v>442</v>
      </c>
      <c r="C41" s="125" t="s">
        <v>56</v>
      </c>
      <c r="D41" s="129">
        <v>4562</v>
      </c>
      <c r="E41" s="129">
        <v>4501</v>
      </c>
      <c r="F41" s="129">
        <v>4476</v>
      </c>
      <c r="G41" s="129">
        <v>4546</v>
      </c>
      <c r="H41" s="129">
        <v>4673</v>
      </c>
      <c r="I41" s="129">
        <v>4630</v>
      </c>
      <c r="J41" s="129">
        <v>4589</v>
      </c>
      <c r="K41" s="129">
        <v>4619</v>
      </c>
      <c r="L41" s="129">
        <v>4632</v>
      </c>
      <c r="M41" s="123">
        <v>4616</v>
      </c>
      <c r="N41" s="123">
        <v>4620</v>
      </c>
      <c r="O41" s="123">
        <v>4573</v>
      </c>
      <c r="P41" s="123">
        <v>4531</v>
      </c>
      <c r="Q41" s="123">
        <v>4521</v>
      </c>
      <c r="R41" s="123">
        <v>4431</v>
      </c>
      <c r="S41" s="128">
        <v>4491</v>
      </c>
      <c r="T41" s="128">
        <v>4485</v>
      </c>
      <c r="U41" s="123">
        <v>4546</v>
      </c>
      <c r="V41" s="129">
        <v>4650</v>
      </c>
      <c r="W41" s="780">
        <v>4809</v>
      </c>
      <c r="X41" s="780">
        <v>4872</v>
      </c>
      <c r="Y41" s="809">
        <f t="shared" ref="Y41:Y43" si="4">X41+(X41-W41)</f>
        <v>4935</v>
      </c>
    </row>
    <row r="42" spans="1:25">
      <c r="A42" s="124"/>
      <c r="B42" s="125">
        <v>443</v>
      </c>
      <c r="C42" s="125" t="s">
        <v>57</v>
      </c>
      <c r="D42" s="129">
        <v>11575</v>
      </c>
      <c r="E42" s="129">
        <v>11603</v>
      </c>
      <c r="F42" s="129">
        <v>11660</v>
      </c>
      <c r="G42" s="129">
        <v>11935</v>
      </c>
      <c r="H42" s="129">
        <v>12135</v>
      </c>
      <c r="I42" s="129">
        <v>11902</v>
      </c>
      <c r="J42" s="129">
        <v>12024</v>
      </c>
      <c r="K42" s="129">
        <v>12290</v>
      </c>
      <c r="L42" s="129">
        <v>12496</v>
      </c>
      <c r="M42" s="123">
        <v>12597</v>
      </c>
      <c r="N42" s="123">
        <v>12818</v>
      </c>
      <c r="O42" s="123">
        <v>12932</v>
      </c>
      <c r="P42" s="123">
        <v>13084</v>
      </c>
      <c r="Q42" s="123">
        <v>13271</v>
      </c>
      <c r="R42" s="123">
        <v>13179</v>
      </c>
      <c r="S42" s="128">
        <v>13274</v>
      </c>
      <c r="T42" s="128">
        <v>13205</v>
      </c>
      <c r="U42" s="123">
        <v>13273</v>
      </c>
      <c r="V42" s="129">
        <v>13490</v>
      </c>
      <c r="W42" s="780">
        <v>13787</v>
      </c>
      <c r="X42" s="780">
        <v>13932</v>
      </c>
      <c r="Y42" s="809">
        <f t="shared" si="4"/>
        <v>14077</v>
      </c>
    </row>
    <row r="43" spans="1:25">
      <c r="A43" s="124"/>
      <c r="B43" s="125">
        <v>446</v>
      </c>
      <c r="C43" s="125" t="s">
        <v>184</v>
      </c>
      <c r="D43" s="129">
        <v>4958</v>
      </c>
      <c r="E43" s="129">
        <v>4747</v>
      </c>
      <c r="F43" s="129">
        <v>4590</v>
      </c>
      <c r="G43" s="129">
        <v>4481</v>
      </c>
      <c r="H43" s="129">
        <v>4665</v>
      </c>
      <c r="I43" s="129">
        <v>4395</v>
      </c>
      <c r="J43" s="129">
        <v>4414</v>
      </c>
      <c r="K43" s="129">
        <v>4463</v>
      </c>
      <c r="L43" s="129">
        <v>4468</v>
      </c>
      <c r="M43" s="123">
        <v>4415</v>
      </c>
      <c r="N43" s="123">
        <v>4444</v>
      </c>
      <c r="O43" s="123">
        <v>4424</v>
      </c>
      <c r="P43" s="123">
        <v>4415</v>
      </c>
      <c r="Q43" s="123">
        <v>4433</v>
      </c>
      <c r="R43" s="123">
        <v>4347</v>
      </c>
      <c r="S43" s="128">
        <v>4350</v>
      </c>
      <c r="T43" s="128">
        <v>4295</v>
      </c>
      <c r="U43" s="123">
        <v>4312</v>
      </c>
      <c r="V43" s="129">
        <v>4356</v>
      </c>
      <c r="W43" s="780">
        <v>4455</v>
      </c>
      <c r="X43" s="780">
        <v>4470</v>
      </c>
      <c r="Y43" s="809">
        <f t="shared" si="4"/>
        <v>4485</v>
      </c>
    </row>
    <row r="44" spans="1:25">
      <c r="A44" s="124" t="s">
        <v>170</v>
      </c>
      <c r="B44" s="125"/>
      <c r="C44" s="125" t="s">
        <v>176</v>
      </c>
      <c r="D44" s="129">
        <v>127018</v>
      </c>
      <c r="E44" s="129">
        <v>123211</v>
      </c>
      <c r="F44" s="129">
        <v>120028</v>
      </c>
      <c r="G44" s="129">
        <v>118246</v>
      </c>
      <c r="H44" s="129">
        <v>117699</v>
      </c>
      <c r="I44" s="129">
        <v>118098</v>
      </c>
      <c r="J44" s="129">
        <v>119397</v>
      </c>
      <c r="K44" s="129">
        <v>121658</v>
      </c>
      <c r="L44" s="129">
        <v>123262</v>
      </c>
      <c r="M44" s="123">
        <v>122251</v>
      </c>
      <c r="N44" s="123">
        <v>122520</v>
      </c>
      <c r="O44" s="123">
        <v>121917</v>
      </c>
      <c r="P44" s="123">
        <v>121463</v>
      </c>
      <c r="Q44" s="123">
        <v>121691</v>
      </c>
      <c r="R44" s="123">
        <v>118817</v>
      </c>
      <c r="S44" s="128">
        <v>118775</v>
      </c>
      <c r="T44" s="128">
        <v>117145</v>
      </c>
      <c r="U44" s="123">
        <v>117090</v>
      </c>
      <c r="V44" s="129">
        <v>118030</v>
      </c>
      <c r="W44" s="780">
        <v>120730</v>
      </c>
      <c r="X44" s="780">
        <v>120693</v>
      </c>
      <c r="Y44" s="808">
        <f>SUM(Y45:Y51)</f>
        <v>120656</v>
      </c>
    </row>
    <row r="45" spans="1:25">
      <c r="A45" s="124"/>
      <c r="B45" s="125">
        <v>208</v>
      </c>
      <c r="C45" s="125" t="s">
        <v>59</v>
      </c>
      <c r="D45" s="129">
        <v>14203</v>
      </c>
      <c r="E45" s="129">
        <v>13778</v>
      </c>
      <c r="F45" s="129">
        <v>13449</v>
      </c>
      <c r="G45" s="129">
        <v>13250</v>
      </c>
      <c r="H45" s="129">
        <v>13673</v>
      </c>
      <c r="I45" s="129">
        <v>13702</v>
      </c>
      <c r="J45" s="129">
        <v>13856</v>
      </c>
      <c r="K45" s="129">
        <v>14146</v>
      </c>
      <c r="L45" s="129">
        <v>14324</v>
      </c>
      <c r="M45" s="123">
        <v>14269</v>
      </c>
      <c r="N45" s="123">
        <v>14357</v>
      </c>
      <c r="O45" s="123">
        <v>14281</v>
      </c>
      <c r="P45" s="123">
        <v>14109</v>
      </c>
      <c r="Q45" s="123">
        <v>14180</v>
      </c>
      <c r="R45" s="123">
        <v>14016</v>
      </c>
      <c r="S45" s="128">
        <v>13868</v>
      </c>
      <c r="T45" s="128">
        <v>13438</v>
      </c>
      <c r="U45" s="123">
        <v>13406</v>
      </c>
      <c r="V45" s="129">
        <v>13360</v>
      </c>
      <c r="W45" s="780">
        <v>13569</v>
      </c>
      <c r="X45" s="780">
        <v>13422</v>
      </c>
      <c r="Y45" s="809">
        <f>X45+(X45-W45)</f>
        <v>13275</v>
      </c>
    </row>
    <row r="46" spans="1:25">
      <c r="A46" s="124"/>
      <c r="B46" s="125">
        <v>212</v>
      </c>
      <c r="C46" s="125" t="s">
        <v>60</v>
      </c>
      <c r="D46" s="129">
        <v>21925</v>
      </c>
      <c r="E46" s="129">
        <v>21351</v>
      </c>
      <c r="F46" s="129">
        <v>20860</v>
      </c>
      <c r="G46" s="129">
        <v>20587</v>
      </c>
      <c r="H46" s="129">
        <v>21187</v>
      </c>
      <c r="I46" s="129">
        <v>20860</v>
      </c>
      <c r="J46" s="129">
        <v>21224</v>
      </c>
      <c r="K46" s="129">
        <v>21729</v>
      </c>
      <c r="L46" s="129">
        <v>21987</v>
      </c>
      <c r="M46" s="123">
        <v>22132</v>
      </c>
      <c r="N46" s="123">
        <v>22280</v>
      </c>
      <c r="O46" s="123">
        <v>22308</v>
      </c>
      <c r="P46" s="123">
        <v>22298</v>
      </c>
      <c r="Q46" s="123">
        <v>22412</v>
      </c>
      <c r="R46" s="123">
        <v>21977</v>
      </c>
      <c r="S46" s="128">
        <v>21998</v>
      </c>
      <c r="T46" s="128">
        <v>21663</v>
      </c>
      <c r="U46" s="123">
        <v>21680</v>
      </c>
      <c r="V46" s="129">
        <v>21811</v>
      </c>
      <c r="W46" s="780">
        <v>22220</v>
      </c>
      <c r="X46" s="780">
        <v>22238</v>
      </c>
      <c r="Y46" s="809">
        <f t="shared" ref="Y46:Y51" si="5">X46+(X46-W46)</f>
        <v>22256</v>
      </c>
    </row>
    <row r="47" spans="1:25">
      <c r="A47" s="124"/>
      <c r="B47" s="125">
        <v>227</v>
      </c>
      <c r="C47" s="125" t="s">
        <v>125</v>
      </c>
      <c r="D47" s="129">
        <v>20335</v>
      </c>
      <c r="E47" s="129">
        <v>19763</v>
      </c>
      <c r="F47" s="129">
        <v>19388</v>
      </c>
      <c r="G47" s="129">
        <v>19324</v>
      </c>
      <c r="H47" s="129">
        <v>19878</v>
      </c>
      <c r="I47" s="129">
        <v>19913</v>
      </c>
      <c r="J47" s="129">
        <v>19867</v>
      </c>
      <c r="K47" s="129">
        <v>20026</v>
      </c>
      <c r="L47" s="129">
        <v>20065</v>
      </c>
      <c r="M47" s="123">
        <v>19782</v>
      </c>
      <c r="N47" s="123">
        <v>19679</v>
      </c>
      <c r="O47" s="123">
        <v>19432</v>
      </c>
      <c r="P47" s="123">
        <v>19170</v>
      </c>
      <c r="Q47" s="123">
        <v>19039</v>
      </c>
      <c r="R47" s="123">
        <v>18388</v>
      </c>
      <c r="S47" s="128">
        <v>18310</v>
      </c>
      <c r="T47" s="128">
        <v>17997</v>
      </c>
      <c r="U47" s="123">
        <v>17908</v>
      </c>
      <c r="V47" s="129">
        <v>17988</v>
      </c>
      <c r="W47" s="780">
        <v>18308</v>
      </c>
      <c r="X47" s="780">
        <v>18225</v>
      </c>
      <c r="Y47" s="809">
        <f t="shared" si="5"/>
        <v>18142</v>
      </c>
    </row>
    <row r="48" spans="1:25">
      <c r="A48" s="124"/>
      <c r="B48" s="125">
        <v>229</v>
      </c>
      <c r="C48" s="125" t="s">
        <v>123</v>
      </c>
      <c r="D48" s="129">
        <v>40950</v>
      </c>
      <c r="E48" s="129">
        <v>39459</v>
      </c>
      <c r="F48" s="129">
        <v>38068</v>
      </c>
      <c r="G48" s="129">
        <v>37127</v>
      </c>
      <c r="H48" s="129">
        <v>35471</v>
      </c>
      <c r="I48" s="129">
        <v>35525</v>
      </c>
      <c r="J48" s="129">
        <v>36133</v>
      </c>
      <c r="K48" s="129">
        <v>37125</v>
      </c>
      <c r="L48" s="129">
        <v>37976</v>
      </c>
      <c r="M48" s="123">
        <v>38150</v>
      </c>
      <c r="N48" s="123">
        <v>38353</v>
      </c>
      <c r="O48" s="123">
        <v>38274</v>
      </c>
      <c r="P48" s="123">
        <v>38346</v>
      </c>
      <c r="Q48" s="123">
        <v>38520</v>
      </c>
      <c r="R48" s="123">
        <v>37717</v>
      </c>
      <c r="S48" s="128">
        <v>37934</v>
      </c>
      <c r="T48" s="128">
        <v>37715</v>
      </c>
      <c r="U48" s="123">
        <v>37835</v>
      </c>
      <c r="V48" s="129">
        <v>38402</v>
      </c>
      <c r="W48" s="780">
        <v>39447</v>
      </c>
      <c r="X48" s="780">
        <v>39678</v>
      </c>
      <c r="Y48" s="809">
        <f t="shared" si="5"/>
        <v>39909</v>
      </c>
    </row>
    <row r="49" spans="1:25">
      <c r="A49" s="124"/>
      <c r="B49" s="125">
        <v>464</v>
      </c>
      <c r="C49" s="125" t="s">
        <v>63</v>
      </c>
      <c r="D49" s="129">
        <v>13221</v>
      </c>
      <c r="E49" s="129">
        <v>12821</v>
      </c>
      <c r="F49" s="129">
        <v>12496</v>
      </c>
      <c r="G49" s="129">
        <v>12345</v>
      </c>
      <c r="H49" s="129">
        <v>11755</v>
      </c>
      <c r="I49" s="129">
        <v>11053</v>
      </c>
      <c r="J49" s="129">
        <v>11159</v>
      </c>
      <c r="K49" s="129">
        <v>11321</v>
      </c>
      <c r="L49" s="129">
        <v>11393</v>
      </c>
      <c r="M49" s="123">
        <v>11217</v>
      </c>
      <c r="N49" s="123">
        <v>11254</v>
      </c>
      <c r="O49" s="123">
        <v>11209</v>
      </c>
      <c r="P49" s="123">
        <v>11222</v>
      </c>
      <c r="Q49" s="123">
        <v>11252</v>
      </c>
      <c r="R49" s="123">
        <v>10967</v>
      </c>
      <c r="S49" s="128">
        <v>11064</v>
      </c>
      <c r="T49" s="128">
        <v>11035</v>
      </c>
      <c r="U49" s="123">
        <v>11140</v>
      </c>
      <c r="V49" s="129">
        <v>11375</v>
      </c>
      <c r="W49" s="780">
        <v>11732</v>
      </c>
      <c r="X49" s="780">
        <v>11889</v>
      </c>
      <c r="Y49" s="809">
        <f t="shared" si="5"/>
        <v>12046</v>
      </c>
    </row>
    <row r="50" spans="1:25">
      <c r="A50" s="124"/>
      <c r="B50" s="125">
        <v>481</v>
      </c>
      <c r="C50" s="125" t="s">
        <v>64</v>
      </c>
      <c r="D50" s="129">
        <v>6663</v>
      </c>
      <c r="E50" s="129">
        <v>6503</v>
      </c>
      <c r="F50" s="129">
        <v>6363</v>
      </c>
      <c r="G50" s="129">
        <v>6261</v>
      </c>
      <c r="H50" s="129">
        <v>6196</v>
      </c>
      <c r="I50" s="129">
        <v>6251</v>
      </c>
      <c r="J50" s="129">
        <v>6346</v>
      </c>
      <c r="K50" s="129">
        <v>6465</v>
      </c>
      <c r="L50" s="129">
        <v>6597</v>
      </c>
      <c r="M50" s="123">
        <v>6452</v>
      </c>
      <c r="N50" s="123">
        <v>6405</v>
      </c>
      <c r="O50" s="123">
        <v>6319</v>
      </c>
      <c r="P50" s="123">
        <v>6264</v>
      </c>
      <c r="Q50" s="123">
        <v>6229</v>
      </c>
      <c r="R50" s="123">
        <v>6039</v>
      </c>
      <c r="S50" s="128">
        <v>5993</v>
      </c>
      <c r="T50" s="128">
        <v>5877</v>
      </c>
      <c r="U50" s="123">
        <v>5833</v>
      </c>
      <c r="V50" s="129">
        <v>5834</v>
      </c>
      <c r="W50" s="780">
        <v>5965</v>
      </c>
      <c r="X50" s="780">
        <v>5905</v>
      </c>
      <c r="Y50" s="809">
        <f t="shared" si="5"/>
        <v>5845</v>
      </c>
    </row>
    <row r="51" spans="1:25">
      <c r="A51" s="124"/>
      <c r="B51" s="125">
        <v>501</v>
      </c>
      <c r="C51" s="125" t="s">
        <v>185</v>
      </c>
      <c r="D51" s="129">
        <v>9721</v>
      </c>
      <c r="E51" s="129">
        <v>9536</v>
      </c>
      <c r="F51" s="129">
        <v>9404</v>
      </c>
      <c r="G51" s="129">
        <v>9352</v>
      </c>
      <c r="H51" s="129">
        <v>9539</v>
      </c>
      <c r="I51" s="129">
        <v>10794</v>
      </c>
      <c r="J51" s="129">
        <v>10812</v>
      </c>
      <c r="K51" s="129">
        <v>10846</v>
      </c>
      <c r="L51" s="129">
        <v>10920</v>
      </c>
      <c r="M51" s="123">
        <v>10249</v>
      </c>
      <c r="N51" s="123">
        <v>10192</v>
      </c>
      <c r="O51" s="123">
        <v>10094</v>
      </c>
      <c r="P51" s="123">
        <v>10054</v>
      </c>
      <c r="Q51" s="123">
        <v>10059</v>
      </c>
      <c r="R51" s="123">
        <v>9713</v>
      </c>
      <c r="S51" s="128">
        <v>9608</v>
      </c>
      <c r="T51" s="128">
        <v>9420</v>
      </c>
      <c r="U51" s="123">
        <v>9288</v>
      </c>
      <c r="V51" s="129">
        <v>9260</v>
      </c>
      <c r="W51" s="780">
        <v>9489</v>
      </c>
      <c r="X51" s="780">
        <v>9336</v>
      </c>
      <c r="Y51" s="809">
        <f t="shared" si="5"/>
        <v>9183</v>
      </c>
    </row>
    <row r="52" spans="1:25">
      <c r="A52" s="124" t="s">
        <v>178</v>
      </c>
      <c r="B52" s="125"/>
      <c r="C52" s="125" t="s">
        <v>23</v>
      </c>
      <c r="D52" s="129">
        <v>100887</v>
      </c>
      <c r="E52" s="129">
        <v>98410</v>
      </c>
      <c r="F52" s="129">
        <v>96632</v>
      </c>
      <c r="G52" s="129">
        <v>95591</v>
      </c>
      <c r="H52" s="129">
        <v>97563</v>
      </c>
      <c r="I52" s="129">
        <v>96446</v>
      </c>
      <c r="J52" s="129">
        <v>96601</v>
      </c>
      <c r="K52" s="129">
        <v>97235</v>
      </c>
      <c r="L52" s="129">
        <v>96823</v>
      </c>
      <c r="M52" s="123">
        <v>95138</v>
      </c>
      <c r="N52" s="123">
        <v>95197</v>
      </c>
      <c r="O52" s="123">
        <v>94860</v>
      </c>
      <c r="P52" s="123">
        <v>94520</v>
      </c>
      <c r="Q52" s="123">
        <v>94506</v>
      </c>
      <c r="R52" s="123">
        <v>92027</v>
      </c>
      <c r="S52" s="128">
        <v>91747</v>
      </c>
      <c r="T52" s="128">
        <v>90240</v>
      </c>
      <c r="U52" s="123">
        <v>89677</v>
      </c>
      <c r="V52" s="129">
        <v>89804</v>
      </c>
      <c r="W52" s="780">
        <v>90988</v>
      </c>
      <c r="X52" s="780">
        <v>90620</v>
      </c>
      <c r="Y52" s="808">
        <f>SUM(Y53:Y57)</f>
        <v>90252</v>
      </c>
    </row>
    <row r="53" spans="1:25">
      <c r="A53" s="124"/>
      <c r="B53" s="125">
        <v>209</v>
      </c>
      <c r="C53" s="125" t="s">
        <v>186</v>
      </c>
      <c r="D53" s="129">
        <v>48821</v>
      </c>
      <c r="E53" s="129">
        <v>47741</v>
      </c>
      <c r="F53" s="129">
        <v>46927</v>
      </c>
      <c r="G53" s="129">
        <v>46397</v>
      </c>
      <c r="H53" s="129">
        <v>47879</v>
      </c>
      <c r="I53" s="129">
        <v>47737</v>
      </c>
      <c r="J53" s="129">
        <v>48069</v>
      </c>
      <c r="K53" s="129">
        <v>48578</v>
      </c>
      <c r="L53" s="129">
        <v>48503</v>
      </c>
      <c r="M53" s="123">
        <v>47984</v>
      </c>
      <c r="N53" s="123">
        <v>48094</v>
      </c>
      <c r="O53" s="123">
        <v>48072</v>
      </c>
      <c r="P53" s="123">
        <v>48005</v>
      </c>
      <c r="Q53" s="123">
        <v>48056</v>
      </c>
      <c r="R53" s="123">
        <v>46831</v>
      </c>
      <c r="S53" s="128">
        <v>46872</v>
      </c>
      <c r="T53" s="128">
        <v>46255</v>
      </c>
      <c r="U53" s="123">
        <v>46088</v>
      </c>
      <c r="V53" s="129">
        <v>46273</v>
      </c>
      <c r="W53" s="780">
        <v>46950</v>
      </c>
      <c r="X53" s="780">
        <v>46950</v>
      </c>
      <c r="Y53" s="809">
        <f>X53+(X53-W53)</f>
        <v>46950</v>
      </c>
    </row>
    <row r="54" spans="1:25">
      <c r="A54" s="124"/>
      <c r="B54" s="125">
        <v>222</v>
      </c>
      <c r="C54" s="125" t="s">
        <v>187</v>
      </c>
      <c r="D54" s="129">
        <v>14381</v>
      </c>
      <c r="E54" s="129">
        <v>14014</v>
      </c>
      <c r="F54" s="129">
        <v>13773</v>
      </c>
      <c r="G54" s="129">
        <v>13648</v>
      </c>
      <c r="H54" s="129">
        <v>13820</v>
      </c>
      <c r="I54" s="129">
        <v>13413</v>
      </c>
      <c r="J54" s="129">
        <v>13348</v>
      </c>
      <c r="K54" s="129">
        <v>13365</v>
      </c>
      <c r="L54" s="129">
        <v>13238</v>
      </c>
      <c r="M54" s="123">
        <v>12842</v>
      </c>
      <c r="N54" s="123">
        <v>12813</v>
      </c>
      <c r="O54" s="123">
        <v>12704</v>
      </c>
      <c r="P54" s="123">
        <v>12640</v>
      </c>
      <c r="Q54" s="123">
        <v>12611</v>
      </c>
      <c r="R54" s="123">
        <v>12196</v>
      </c>
      <c r="S54" s="128">
        <v>12180</v>
      </c>
      <c r="T54" s="128">
        <v>12023</v>
      </c>
      <c r="U54" s="123">
        <v>11974</v>
      </c>
      <c r="V54" s="129">
        <v>12034</v>
      </c>
      <c r="W54" s="780">
        <v>12302</v>
      </c>
      <c r="X54" s="780">
        <v>12271</v>
      </c>
      <c r="Y54" s="809">
        <f t="shared" ref="Y54:Y57" si="6">X54+(X54-W54)</f>
        <v>12240</v>
      </c>
    </row>
    <row r="55" spans="1:25">
      <c r="A55" s="124"/>
      <c r="B55" s="125">
        <v>225</v>
      </c>
      <c r="C55" s="125" t="s">
        <v>132</v>
      </c>
      <c r="D55" s="129">
        <v>17945</v>
      </c>
      <c r="E55" s="129">
        <v>17533</v>
      </c>
      <c r="F55" s="129">
        <v>17241</v>
      </c>
      <c r="G55" s="129">
        <v>17143</v>
      </c>
      <c r="H55" s="129">
        <v>17406</v>
      </c>
      <c r="I55" s="129">
        <v>17316</v>
      </c>
      <c r="J55" s="129">
        <v>17444</v>
      </c>
      <c r="K55" s="129">
        <v>17678</v>
      </c>
      <c r="L55" s="129">
        <v>17804</v>
      </c>
      <c r="M55" s="123">
        <v>17545</v>
      </c>
      <c r="N55" s="123">
        <v>17476</v>
      </c>
      <c r="O55" s="123">
        <v>17288</v>
      </c>
      <c r="P55" s="123">
        <v>17122</v>
      </c>
      <c r="Q55" s="123">
        <v>17048</v>
      </c>
      <c r="R55" s="123">
        <v>16564</v>
      </c>
      <c r="S55" s="128">
        <v>16470</v>
      </c>
      <c r="T55" s="128">
        <v>16164</v>
      </c>
      <c r="U55" s="123">
        <v>16084</v>
      </c>
      <c r="V55" s="129">
        <v>16117</v>
      </c>
      <c r="W55" s="780">
        <v>16390</v>
      </c>
      <c r="X55" s="780">
        <v>16302</v>
      </c>
      <c r="Y55" s="809">
        <f t="shared" si="6"/>
        <v>16214</v>
      </c>
    </row>
    <row r="56" spans="1:25">
      <c r="A56" s="124"/>
      <c r="B56" s="125">
        <v>585</v>
      </c>
      <c r="C56" s="125" t="s">
        <v>188</v>
      </c>
      <c r="D56" s="129">
        <v>11116</v>
      </c>
      <c r="E56" s="129">
        <v>10783</v>
      </c>
      <c r="F56" s="129">
        <v>10549</v>
      </c>
      <c r="G56" s="129">
        <v>10397</v>
      </c>
      <c r="H56" s="129">
        <v>10177</v>
      </c>
      <c r="I56" s="129">
        <v>9888</v>
      </c>
      <c r="J56" s="129">
        <v>9721</v>
      </c>
      <c r="K56" s="129">
        <v>9631</v>
      </c>
      <c r="L56" s="129">
        <v>9433</v>
      </c>
      <c r="M56" s="123">
        <v>9192</v>
      </c>
      <c r="N56" s="123">
        <v>9153</v>
      </c>
      <c r="O56" s="123">
        <v>9079</v>
      </c>
      <c r="P56" s="123">
        <v>8984</v>
      </c>
      <c r="Q56" s="123">
        <v>8938</v>
      </c>
      <c r="R56" s="123">
        <v>8691</v>
      </c>
      <c r="S56" s="128">
        <v>8603</v>
      </c>
      <c r="T56" s="128">
        <v>8405</v>
      </c>
      <c r="U56" s="123">
        <v>8285</v>
      </c>
      <c r="V56" s="129">
        <v>8230</v>
      </c>
      <c r="W56" s="780">
        <v>8241</v>
      </c>
      <c r="X56" s="780">
        <v>8133</v>
      </c>
      <c r="Y56" s="809">
        <f t="shared" si="6"/>
        <v>8025</v>
      </c>
    </row>
    <row r="57" spans="1:25">
      <c r="A57" s="124"/>
      <c r="B57" s="125">
        <v>586</v>
      </c>
      <c r="C57" s="125" t="s">
        <v>189</v>
      </c>
      <c r="D57" s="129">
        <v>8624</v>
      </c>
      <c r="E57" s="129">
        <v>8339</v>
      </c>
      <c r="F57" s="129">
        <v>8142</v>
      </c>
      <c r="G57" s="129">
        <v>8006</v>
      </c>
      <c r="H57" s="129">
        <v>8281</v>
      </c>
      <c r="I57" s="129">
        <v>8092</v>
      </c>
      <c r="J57" s="129">
        <v>8019</v>
      </c>
      <c r="K57" s="129">
        <v>7983</v>
      </c>
      <c r="L57" s="129">
        <v>7845</v>
      </c>
      <c r="M57" s="123">
        <v>7575</v>
      </c>
      <c r="N57" s="123">
        <v>7661</v>
      </c>
      <c r="O57" s="123">
        <v>7717</v>
      </c>
      <c r="P57" s="123">
        <v>7769</v>
      </c>
      <c r="Q57" s="123">
        <v>7853</v>
      </c>
      <c r="R57" s="123">
        <v>7745</v>
      </c>
      <c r="S57" s="128">
        <v>7622</v>
      </c>
      <c r="T57" s="128">
        <v>7393</v>
      </c>
      <c r="U57" s="123">
        <v>7246</v>
      </c>
      <c r="V57" s="129">
        <v>7150</v>
      </c>
      <c r="W57" s="780">
        <v>7105</v>
      </c>
      <c r="X57" s="780">
        <v>6964</v>
      </c>
      <c r="Y57" s="809">
        <f t="shared" si="6"/>
        <v>6823</v>
      </c>
    </row>
    <row r="58" spans="1:25">
      <c r="A58" s="124" t="s">
        <v>178</v>
      </c>
      <c r="B58" s="125"/>
      <c r="C58" s="125" t="s">
        <v>24</v>
      </c>
      <c r="D58" s="129">
        <v>55340</v>
      </c>
      <c r="E58" s="129">
        <v>54484</v>
      </c>
      <c r="F58" s="129">
        <v>53940</v>
      </c>
      <c r="G58" s="129">
        <v>54195</v>
      </c>
      <c r="H58" s="129">
        <v>56010</v>
      </c>
      <c r="I58" s="129">
        <v>55016</v>
      </c>
      <c r="J58" s="129">
        <v>54927</v>
      </c>
      <c r="K58" s="129">
        <v>55269</v>
      </c>
      <c r="L58" s="129">
        <v>55234</v>
      </c>
      <c r="M58" s="123">
        <v>54521</v>
      </c>
      <c r="N58" s="123">
        <v>55076</v>
      </c>
      <c r="O58" s="123">
        <v>55281</v>
      </c>
      <c r="P58" s="123">
        <v>55641</v>
      </c>
      <c r="Q58" s="123">
        <v>56110</v>
      </c>
      <c r="R58" s="123">
        <v>55239</v>
      </c>
      <c r="S58" s="128">
        <v>55222</v>
      </c>
      <c r="T58" s="128">
        <v>54589</v>
      </c>
      <c r="U58" s="123">
        <v>54408</v>
      </c>
      <c r="V58" s="129">
        <v>54750</v>
      </c>
      <c r="W58" s="780">
        <v>55772</v>
      </c>
      <c r="X58" s="780">
        <v>55709</v>
      </c>
      <c r="Y58" s="808">
        <f>SUM(Y59:Y60)</f>
        <v>55646</v>
      </c>
    </row>
    <row r="59" spans="1:25">
      <c r="A59" s="124"/>
      <c r="B59" s="125">
        <v>221</v>
      </c>
      <c r="C59" s="125" t="s">
        <v>761</v>
      </c>
      <c r="D59" s="129">
        <v>21205</v>
      </c>
      <c r="E59" s="129">
        <v>21028</v>
      </c>
      <c r="F59" s="129">
        <v>20926</v>
      </c>
      <c r="G59" s="129">
        <v>21055</v>
      </c>
      <c r="H59" s="129">
        <v>21850</v>
      </c>
      <c r="I59" s="129">
        <v>21550</v>
      </c>
      <c r="J59" s="129">
        <v>21411</v>
      </c>
      <c r="K59" s="129">
        <v>21351</v>
      </c>
      <c r="L59" s="129">
        <v>21115</v>
      </c>
      <c r="M59" s="123">
        <v>20600</v>
      </c>
      <c r="N59" s="123">
        <v>20774</v>
      </c>
      <c r="O59" s="123">
        <v>20848</v>
      </c>
      <c r="P59" s="123">
        <v>20999</v>
      </c>
      <c r="Q59" s="123">
        <v>21144</v>
      </c>
      <c r="R59" s="123">
        <v>20770</v>
      </c>
      <c r="S59" s="128">
        <v>20798</v>
      </c>
      <c r="T59" s="128">
        <v>20601</v>
      </c>
      <c r="U59" s="123">
        <v>20543</v>
      </c>
      <c r="V59" s="129">
        <v>20662</v>
      </c>
      <c r="W59" s="780">
        <v>21015</v>
      </c>
      <c r="X59" s="780">
        <v>21016</v>
      </c>
      <c r="Y59" s="809">
        <f>X59+(X59-W59)</f>
        <v>21017</v>
      </c>
    </row>
    <row r="60" spans="1:25">
      <c r="A60" s="124"/>
      <c r="B60" s="125">
        <v>223</v>
      </c>
      <c r="C60" s="125" t="s">
        <v>137</v>
      </c>
      <c r="D60" s="129">
        <v>34135</v>
      </c>
      <c r="E60" s="129">
        <v>33456</v>
      </c>
      <c r="F60" s="129">
        <v>33014</v>
      </c>
      <c r="G60" s="129">
        <v>33140</v>
      </c>
      <c r="H60" s="129">
        <v>34160</v>
      </c>
      <c r="I60" s="129">
        <v>33466</v>
      </c>
      <c r="J60" s="129">
        <v>33516</v>
      </c>
      <c r="K60" s="129">
        <v>33918</v>
      </c>
      <c r="L60" s="129">
        <v>34119</v>
      </c>
      <c r="M60" s="123">
        <v>33921</v>
      </c>
      <c r="N60" s="123">
        <v>34302</v>
      </c>
      <c r="O60" s="123">
        <v>34433</v>
      </c>
      <c r="P60" s="123">
        <v>34642</v>
      </c>
      <c r="Q60" s="123">
        <v>34966</v>
      </c>
      <c r="R60" s="123">
        <v>34469</v>
      </c>
      <c r="S60" s="128">
        <v>34424</v>
      </c>
      <c r="T60" s="128">
        <v>33988</v>
      </c>
      <c r="U60" s="123">
        <v>33865</v>
      </c>
      <c r="V60" s="129">
        <v>34088</v>
      </c>
      <c r="W60" s="780">
        <v>34757</v>
      </c>
      <c r="X60" s="780">
        <v>34693</v>
      </c>
      <c r="Y60" s="809">
        <f>X60+(X60-W60)</f>
        <v>34629</v>
      </c>
    </row>
    <row r="61" spans="1:25">
      <c r="A61" s="124" t="s">
        <v>178</v>
      </c>
      <c r="B61" s="125"/>
      <c r="C61" s="125" t="s">
        <v>25</v>
      </c>
      <c r="D61" s="129">
        <v>83281</v>
      </c>
      <c r="E61" s="129">
        <v>81490</v>
      </c>
      <c r="F61" s="129">
        <v>80027</v>
      </c>
      <c r="G61" s="129">
        <v>78997</v>
      </c>
      <c r="H61" s="129">
        <v>80002</v>
      </c>
      <c r="I61" s="129">
        <v>77991</v>
      </c>
      <c r="J61" s="129">
        <v>78265</v>
      </c>
      <c r="K61" s="129">
        <v>78799</v>
      </c>
      <c r="L61" s="129">
        <v>78463</v>
      </c>
      <c r="M61" s="123">
        <v>77468</v>
      </c>
      <c r="N61" s="123">
        <v>77175</v>
      </c>
      <c r="O61" s="123">
        <v>76668</v>
      </c>
      <c r="P61" s="123">
        <v>76203</v>
      </c>
      <c r="Q61" s="123">
        <v>75831</v>
      </c>
      <c r="R61" s="123">
        <v>73518</v>
      </c>
      <c r="S61" s="128">
        <v>73102</v>
      </c>
      <c r="T61" s="128">
        <v>71859</v>
      </c>
      <c r="U61" s="123">
        <v>71179</v>
      </c>
      <c r="V61" s="129">
        <v>70965</v>
      </c>
      <c r="W61" s="780">
        <v>71360</v>
      </c>
      <c r="X61" s="780">
        <v>70882</v>
      </c>
      <c r="Y61" s="808">
        <f>SUM(Y62:Y64)</f>
        <v>70404</v>
      </c>
    </row>
    <row r="62" spans="1:25">
      <c r="A62" s="124"/>
      <c r="B62" s="125">
        <v>205</v>
      </c>
      <c r="C62" s="125" t="s">
        <v>190</v>
      </c>
      <c r="D62" s="123">
        <v>28615</v>
      </c>
      <c r="E62" s="123">
        <v>28017</v>
      </c>
      <c r="F62" s="123">
        <v>27501</v>
      </c>
      <c r="G62" s="123">
        <v>27070</v>
      </c>
      <c r="H62" s="123">
        <v>27374</v>
      </c>
      <c r="I62" s="123">
        <v>26628</v>
      </c>
      <c r="J62" s="123">
        <v>26754</v>
      </c>
      <c r="K62" s="123">
        <v>26921</v>
      </c>
      <c r="L62" s="123">
        <v>26819</v>
      </c>
      <c r="M62" s="123">
        <v>26433</v>
      </c>
      <c r="N62" s="123">
        <v>26306</v>
      </c>
      <c r="O62" s="123">
        <v>26102</v>
      </c>
      <c r="P62" s="123">
        <v>25890</v>
      </c>
      <c r="Q62" s="123">
        <v>25714</v>
      </c>
      <c r="R62" s="123">
        <v>24846</v>
      </c>
      <c r="S62" s="128">
        <v>24502</v>
      </c>
      <c r="T62" s="128">
        <v>23832</v>
      </c>
      <c r="U62" s="123">
        <v>23380</v>
      </c>
      <c r="V62" s="129">
        <v>23057</v>
      </c>
      <c r="W62" s="780">
        <v>23000</v>
      </c>
      <c r="X62" s="780">
        <v>22583</v>
      </c>
      <c r="Y62" s="809">
        <f>X62+(X62-W62)</f>
        <v>22166</v>
      </c>
    </row>
    <row r="63" spans="1:25">
      <c r="A63" s="124"/>
      <c r="B63" s="125">
        <v>224</v>
      </c>
      <c r="C63" s="125" t="s">
        <v>140</v>
      </c>
      <c r="D63" s="123">
        <v>30327</v>
      </c>
      <c r="E63" s="123">
        <v>29676</v>
      </c>
      <c r="F63" s="123">
        <v>29166</v>
      </c>
      <c r="G63" s="123">
        <v>28887</v>
      </c>
      <c r="H63" s="123">
        <v>29160</v>
      </c>
      <c r="I63" s="123">
        <v>28629</v>
      </c>
      <c r="J63" s="123">
        <v>28770</v>
      </c>
      <c r="K63" s="123">
        <v>29051</v>
      </c>
      <c r="L63" s="123">
        <v>29037</v>
      </c>
      <c r="M63" s="123">
        <v>28793</v>
      </c>
      <c r="N63" s="123">
        <v>28570</v>
      </c>
      <c r="O63" s="123">
        <v>28262</v>
      </c>
      <c r="P63" s="123">
        <v>27974</v>
      </c>
      <c r="Q63" s="123">
        <v>27740</v>
      </c>
      <c r="R63" s="123">
        <v>26862</v>
      </c>
      <c r="S63" s="128">
        <v>26696</v>
      </c>
      <c r="T63" s="128">
        <v>26272</v>
      </c>
      <c r="U63" s="123">
        <v>26050</v>
      </c>
      <c r="V63" s="129">
        <v>25989</v>
      </c>
      <c r="W63" s="780">
        <v>26128</v>
      </c>
      <c r="X63" s="780">
        <v>25978</v>
      </c>
      <c r="Y63" s="809">
        <f t="shared" ref="Y63:Y64" si="7">X63+(X63-W63)</f>
        <v>25828</v>
      </c>
    </row>
    <row r="64" spans="1:25">
      <c r="A64" s="124"/>
      <c r="B64" s="130">
        <v>226</v>
      </c>
      <c r="C64" s="130" t="s">
        <v>141</v>
      </c>
      <c r="D64" s="122">
        <v>24339</v>
      </c>
      <c r="E64" s="122">
        <v>23797</v>
      </c>
      <c r="F64" s="122">
        <v>23360</v>
      </c>
      <c r="G64" s="122">
        <v>23040</v>
      </c>
      <c r="H64" s="122">
        <v>23468</v>
      </c>
      <c r="I64" s="122">
        <v>22734</v>
      </c>
      <c r="J64" s="122">
        <v>22741</v>
      </c>
      <c r="K64" s="122">
        <v>22827</v>
      </c>
      <c r="L64" s="122">
        <v>22607</v>
      </c>
      <c r="M64" s="122">
        <v>22242</v>
      </c>
      <c r="N64" s="122">
        <v>22299</v>
      </c>
      <c r="O64" s="122">
        <v>22304</v>
      </c>
      <c r="P64" s="122">
        <v>22339</v>
      </c>
      <c r="Q64" s="122">
        <v>22377</v>
      </c>
      <c r="R64" s="122">
        <v>21810</v>
      </c>
      <c r="S64" s="131">
        <v>21904</v>
      </c>
      <c r="T64" s="131">
        <v>21755</v>
      </c>
      <c r="U64" s="122">
        <v>21749</v>
      </c>
      <c r="V64" s="122">
        <v>21919</v>
      </c>
      <c r="W64" s="781">
        <v>22232</v>
      </c>
      <c r="X64" s="781">
        <v>22321</v>
      </c>
      <c r="Y64" s="865">
        <f t="shared" si="7"/>
        <v>22410</v>
      </c>
    </row>
    <row r="65" spans="1:25">
      <c r="A65" s="109" t="s">
        <v>1325</v>
      </c>
      <c r="D65" s="126"/>
      <c r="E65" s="126"/>
      <c r="F65" s="126"/>
      <c r="G65" s="126"/>
      <c r="H65" s="126"/>
      <c r="I65" s="126"/>
      <c r="J65" s="126"/>
      <c r="K65" s="126"/>
      <c r="L65" s="126"/>
      <c r="M65" s="126"/>
      <c r="N65" s="126"/>
      <c r="O65" s="126"/>
      <c r="P65" s="126"/>
      <c r="Q65" s="126"/>
      <c r="R65" s="126"/>
      <c r="S65" s="126"/>
      <c r="T65" s="126"/>
      <c r="U65" s="116"/>
      <c r="V65" s="116"/>
      <c r="Y65" s="778"/>
    </row>
    <row r="66" spans="1:25">
      <c r="D66" s="126"/>
      <c r="E66" s="126"/>
      <c r="F66" s="126"/>
      <c r="G66" s="126"/>
      <c r="H66" s="126"/>
      <c r="I66" s="126"/>
      <c r="J66" s="126"/>
      <c r="K66" s="126"/>
      <c r="L66" s="126"/>
      <c r="M66" s="126"/>
      <c r="N66" s="126"/>
      <c r="O66" s="126"/>
      <c r="P66" s="126"/>
      <c r="Q66" s="126"/>
      <c r="R66" s="126"/>
      <c r="S66" s="126"/>
      <c r="T66" s="126"/>
      <c r="U66" s="116"/>
      <c r="V66" s="116"/>
    </row>
    <row r="67" spans="1:25">
      <c r="B67" s="117"/>
      <c r="D67" s="126"/>
      <c r="E67" s="126"/>
      <c r="F67" s="126"/>
      <c r="G67" s="126"/>
      <c r="H67" s="126"/>
      <c r="I67" s="126"/>
      <c r="J67" s="126"/>
      <c r="K67" s="126"/>
      <c r="L67" s="126"/>
      <c r="M67" s="126"/>
      <c r="N67" s="126"/>
      <c r="O67" s="126"/>
      <c r="P67" s="126"/>
      <c r="Q67" s="126"/>
      <c r="R67" s="126"/>
      <c r="S67" s="126"/>
      <c r="T67" s="126"/>
      <c r="U67" s="116"/>
      <c r="V67" s="116"/>
    </row>
    <row r="68" spans="1:25">
      <c r="B68" s="117"/>
      <c r="D68" s="126"/>
      <c r="E68" s="126"/>
      <c r="F68" s="126"/>
      <c r="G68" s="126"/>
      <c r="H68" s="126"/>
      <c r="I68" s="126"/>
      <c r="J68" s="126"/>
      <c r="K68" s="126"/>
      <c r="L68" s="126"/>
      <c r="M68" s="126"/>
      <c r="N68" s="126"/>
      <c r="O68" s="126"/>
      <c r="P68" s="126"/>
      <c r="Q68" s="126"/>
      <c r="R68" s="126"/>
      <c r="S68" s="126"/>
      <c r="T68" s="126"/>
      <c r="U68" s="116"/>
      <c r="V68" s="116"/>
    </row>
    <row r="69" spans="1:25">
      <c r="B69" s="117"/>
      <c r="D69" s="126"/>
      <c r="E69" s="126"/>
      <c r="F69" s="126"/>
      <c r="G69" s="126"/>
      <c r="H69" s="126"/>
      <c r="I69" s="126"/>
      <c r="J69" s="126"/>
      <c r="K69" s="126"/>
      <c r="L69" s="126"/>
      <c r="M69" s="126"/>
      <c r="N69" s="126"/>
      <c r="O69" s="126"/>
      <c r="P69" s="126"/>
      <c r="Q69" s="126"/>
      <c r="R69" s="126"/>
      <c r="S69" s="126"/>
      <c r="T69" s="126"/>
      <c r="U69" s="116"/>
      <c r="V69" s="116"/>
    </row>
    <row r="70" spans="1:25">
      <c r="B70" s="117"/>
      <c r="D70" s="126"/>
      <c r="E70" s="126"/>
      <c r="F70" s="126"/>
      <c r="G70" s="126"/>
      <c r="H70" s="126"/>
      <c r="I70" s="126"/>
      <c r="J70" s="126"/>
      <c r="K70" s="126"/>
      <c r="L70" s="126"/>
      <c r="M70" s="126"/>
      <c r="N70" s="126"/>
      <c r="O70" s="126"/>
      <c r="P70" s="126"/>
      <c r="Q70" s="126"/>
      <c r="R70" s="126"/>
      <c r="S70" s="126"/>
      <c r="T70" s="126"/>
      <c r="U70" s="116"/>
      <c r="V70" s="116"/>
    </row>
    <row r="71" spans="1:25">
      <c r="B71" s="117"/>
      <c r="D71" s="126"/>
      <c r="E71" s="126"/>
      <c r="F71" s="126"/>
      <c r="G71" s="126"/>
      <c r="H71" s="126"/>
      <c r="I71" s="126"/>
      <c r="J71" s="126"/>
      <c r="K71" s="126"/>
      <c r="L71" s="126"/>
      <c r="M71" s="126"/>
      <c r="N71" s="126"/>
      <c r="O71" s="126"/>
      <c r="P71" s="126"/>
      <c r="Q71" s="126"/>
      <c r="R71" s="126"/>
      <c r="S71" s="126"/>
      <c r="T71" s="126"/>
      <c r="U71" s="116"/>
      <c r="V71" s="116"/>
    </row>
    <row r="72" spans="1:25">
      <c r="B72" s="117"/>
      <c r="D72" s="126"/>
      <c r="E72" s="126"/>
      <c r="F72" s="126"/>
      <c r="G72" s="126"/>
      <c r="H72" s="126"/>
      <c r="I72" s="126"/>
      <c r="J72" s="126"/>
      <c r="K72" s="126"/>
      <c r="L72" s="126"/>
      <c r="M72" s="126"/>
      <c r="N72" s="126"/>
      <c r="O72" s="126"/>
      <c r="P72" s="126"/>
      <c r="Q72" s="126"/>
      <c r="R72" s="126"/>
      <c r="S72" s="126"/>
      <c r="T72" s="126"/>
      <c r="U72" s="116"/>
      <c r="V72" s="116"/>
    </row>
    <row r="73" spans="1:25">
      <c r="B73" s="117"/>
      <c r="D73" s="126"/>
      <c r="E73" s="126"/>
      <c r="F73" s="126"/>
      <c r="G73" s="126"/>
      <c r="H73" s="126"/>
      <c r="I73" s="126"/>
      <c r="J73" s="126"/>
      <c r="K73" s="126"/>
      <c r="L73" s="126"/>
      <c r="M73" s="126"/>
      <c r="N73" s="126"/>
      <c r="O73" s="126"/>
      <c r="P73" s="126"/>
      <c r="Q73" s="126"/>
      <c r="R73" s="126"/>
      <c r="S73" s="126"/>
      <c r="T73" s="126"/>
      <c r="U73" s="116"/>
      <c r="V73" s="116"/>
    </row>
    <row r="74" spans="1:25">
      <c r="B74" s="117"/>
      <c r="D74" s="126"/>
      <c r="E74" s="126"/>
      <c r="F74" s="126"/>
      <c r="G74" s="126"/>
      <c r="H74" s="126"/>
      <c r="I74" s="126"/>
      <c r="J74" s="126"/>
      <c r="K74" s="126"/>
      <c r="L74" s="126"/>
      <c r="M74" s="126"/>
      <c r="N74" s="126"/>
      <c r="O74" s="126"/>
      <c r="P74" s="126"/>
      <c r="Q74" s="126"/>
      <c r="R74" s="126"/>
      <c r="S74" s="126"/>
      <c r="T74" s="126"/>
      <c r="U74" s="116"/>
      <c r="V74" s="116"/>
    </row>
    <row r="75" spans="1:25">
      <c r="B75" s="117"/>
      <c r="D75" s="126"/>
      <c r="E75" s="126"/>
      <c r="F75" s="126"/>
      <c r="G75" s="126"/>
      <c r="H75" s="126"/>
      <c r="I75" s="126"/>
      <c r="J75" s="126"/>
      <c r="K75" s="126"/>
      <c r="L75" s="126"/>
      <c r="M75" s="126"/>
      <c r="N75" s="126"/>
      <c r="O75" s="126"/>
      <c r="P75" s="126"/>
      <c r="Q75" s="126"/>
      <c r="R75" s="126"/>
      <c r="S75" s="126"/>
      <c r="T75" s="126"/>
      <c r="U75" s="116"/>
      <c r="V75" s="116"/>
    </row>
    <row r="76" spans="1:25">
      <c r="B76" s="117"/>
      <c r="D76" s="126"/>
      <c r="E76" s="126"/>
      <c r="F76" s="126"/>
      <c r="G76" s="126"/>
      <c r="H76" s="126"/>
      <c r="I76" s="126"/>
      <c r="J76" s="126"/>
      <c r="K76" s="126"/>
      <c r="L76" s="126"/>
      <c r="M76" s="126"/>
      <c r="N76" s="126"/>
      <c r="O76" s="126"/>
      <c r="P76" s="126"/>
      <c r="Q76" s="126"/>
      <c r="R76" s="126"/>
      <c r="S76" s="126"/>
      <c r="T76" s="126"/>
      <c r="U76" s="116"/>
      <c r="V76" s="116"/>
    </row>
    <row r="77" spans="1:25">
      <c r="B77" s="117"/>
      <c r="D77" s="126"/>
      <c r="E77" s="126"/>
      <c r="F77" s="126"/>
      <c r="G77" s="126"/>
      <c r="H77" s="126"/>
      <c r="I77" s="126"/>
      <c r="J77" s="126"/>
      <c r="K77" s="126"/>
      <c r="L77" s="126"/>
      <c r="M77" s="126"/>
      <c r="N77" s="126"/>
      <c r="O77" s="126"/>
      <c r="P77" s="126"/>
      <c r="Q77" s="126"/>
      <c r="R77" s="126"/>
      <c r="S77" s="126"/>
      <c r="T77" s="126"/>
      <c r="U77" s="116"/>
      <c r="V77" s="116"/>
    </row>
    <row r="78" spans="1:25">
      <c r="B78" s="117"/>
      <c r="D78" s="126"/>
      <c r="E78" s="126"/>
      <c r="F78" s="126"/>
      <c r="G78" s="126"/>
      <c r="H78" s="126"/>
      <c r="I78" s="126"/>
      <c r="J78" s="126"/>
      <c r="K78" s="126"/>
      <c r="L78" s="126"/>
      <c r="M78" s="126"/>
      <c r="N78" s="126"/>
      <c r="O78" s="126"/>
      <c r="P78" s="126"/>
      <c r="Q78" s="126"/>
      <c r="R78" s="126"/>
      <c r="S78" s="126"/>
      <c r="T78" s="126"/>
      <c r="U78" s="116"/>
      <c r="V78" s="116"/>
    </row>
    <row r="79" spans="1:25">
      <c r="B79" s="117"/>
      <c r="D79" s="126"/>
      <c r="E79" s="126"/>
      <c r="F79" s="126"/>
      <c r="G79" s="126"/>
      <c r="H79" s="126"/>
      <c r="I79" s="126"/>
      <c r="J79" s="126"/>
      <c r="K79" s="126"/>
      <c r="L79" s="126"/>
      <c r="M79" s="126"/>
      <c r="N79" s="126"/>
      <c r="O79" s="126"/>
      <c r="P79" s="126"/>
      <c r="Q79" s="126"/>
      <c r="R79" s="126"/>
      <c r="S79" s="126"/>
      <c r="T79" s="126"/>
      <c r="U79" s="116"/>
      <c r="V79" s="116"/>
    </row>
    <row r="80" spans="1:25">
      <c r="B80" s="117"/>
      <c r="D80" s="126"/>
      <c r="E80" s="126"/>
      <c r="F80" s="126"/>
      <c r="G80" s="126"/>
      <c r="H80" s="126"/>
      <c r="I80" s="126"/>
      <c r="J80" s="126"/>
      <c r="K80" s="126"/>
      <c r="L80" s="126"/>
      <c r="M80" s="126"/>
      <c r="N80" s="126"/>
      <c r="O80" s="126"/>
      <c r="P80" s="126"/>
      <c r="Q80" s="126"/>
      <c r="R80" s="126"/>
      <c r="S80" s="126"/>
      <c r="T80" s="126"/>
      <c r="U80" s="116"/>
      <c r="V80" s="116"/>
    </row>
    <row r="81" spans="1:22">
      <c r="B81" s="117"/>
      <c r="D81" s="126"/>
      <c r="E81" s="126"/>
      <c r="F81" s="126"/>
      <c r="G81" s="126"/>
      <c r="H81" s="126"/>
      <c r="I81" s="126"/>
      <c r="J81" s="126"/>
      <c r="K81" s="126"/>
      <c r="L81" s="126"/>
      <c r="M81" s="126"/>
      <c r="N81" s="126"/>
      <c r="O81" s="126"/>
      <c r="P81" s="126"/>
      <c r="Q81" s="126"/>
      <c r="R81" s="126"/>
      <c r="S81" s="126"/>
      <c r="T81" s="126"/>
      <c r="U81" s="116"/>
      <c r="V81" s="116"/>
    </row>
    <row r="82" spans="1:22">
      <c r="D82" s="126"/>
      <c r="E82" s="126"/>
      <c r="F82" s="126"/>
      <c r="G82" s="126"/>
      <c r="H82" s="126"/>
      <c r="I82" s="126"/>
      <c r="J82" s="126"/>
      <c r="K82" s="126"/>
      <c r="L82" s="126"/>
      <c r="M82" s="126"/>
      <c r="N82" s="126"/>
      <c r="O82" s="126"/>
      <c r="P82" s="126"/>
      <c r="Q82" s="126"/>
      <c r="R82" s="126"/>
      <c r="S82" s="126"/>
      <c r="T82" s="126"/>
      <c r="U82" s="116"/>
      <c r="V82" s="116"/>
    </row>
    <row r="83" spans="1:22">
      <c r="B83" s="125"/>
      <c r="D83" s="126"/>
      <c r="E83" s="126"/>
      <c r="F83" s="126"/>
      <c r="G83" s="126"/>
      <c r="H83" s="126"/>
      <c r="I83" s="126"/>
      <c r="J83" s="126"/>
      <c r="K83" s="126"/>
      <c r="L83" s="126"/>
      <c r="M83" s="126"/>
      <c r="N83" s="126"/>
      <c r="O83" s="126"/>
      <c r="P83" s="126"/>
      <c r="Q83" s="126"/>
      <c r="R83" s="126"/>
      <c r="S83" s="126"/>
      <c r="T83" s="126"/>
      <c r="U83" s="116"/>
      <c r="V83" s="116"/>
    </row>
    <row r="84" spans="1:22">
      <c r="B84" s="125"/>
      <c r="C84" s="132"/>
      <c r="D84" s="126"/>
      <c r="E84" s="126"/>
      <c r="F84" s="126"/>
      <c r="G84" s="126"/>
      <c r="H84" s="126"/>
      <c r="I84" s="126"/>
      <c r="J84" s="126"/>
      <c r="K84" s="126"/>
      <c r="L84" s="126"/>
      <c r="M84" s="126"/>
      <c r="N84" s="126"/>
      <c r="O84" s="126"/>
      <c r="P84" s="126"/>
      <c r="Q84" s="126"/>
      <c r="R84" s="126"/>
      <c r="S84" s="126"/>
      <c r="T84" s="126"/>
      <c r="U84" s="116"/>
      <c r="V84" s="116"/>
    </row>
    <row r="85" spans="1:22">
      <c r="B85" s="125"/>
      <c r="D85" s="126"/>
      <c r="E85" s="126"/>
      <c r="F85" s="126"/>
      <c r="G85" s="126"/>
      <c r="H85" s="126"/>
      <c r="I85" s="126"/>
      <c r="J85" s="126"/>
      <c r="K85" s="126"/>
      <c r="L85" s="126"/>
      <c r="M85" s="126"/>
      <c r="N85" s="126"/>
      <c r="O85" s="126"/>
      <c r="P85" s="126"/>
      <c r="Q85" s="126"/>
      <c r="R85" s="126"/>
      <c r="S85" s="126"/>
      <c r="T85" s="126"/>
      <c r="U85" s="116"/>
      <c r="V85" s="116"/>
    </row>
    <row r="86" spans="1:22">
      <c r="B86" s="125"/>
      <c r="C86" s="132"/>
      <c r="D86" s="126"/>
      <c r="E86" s="126"/>
      <c r="F86" s="126"/>
      <c r="G86" s="126"/>
      <c r="H86" s="126"/>
      <c r="I86" s="126"/>
      <c r="J86" s="126"/>
      <c r="K86" s="126"/>
      <c r="L86" s="126"/>
      <c r="M86" s="126"/>
      <c r="N86" s="126"/>
      <c r="O86" s="126"/>
      <c r="P86" s="126"/>
      <c r="Q86" s="126"/>
      <c r="R86" s="126"/>
      <c r="S86" s="126"/>
      <c r="T86" s="126"/>
      <c r="U86" s="116"/>
      <c r="V86" s="116"/>
    </row>
    <row r="87" spans="1:22">
      <c r="B87" s="125"/>
      <c r="C87" s="132"/>
      <c r="D87" s="126"/>
      <c r="E87" s="126"/>
      <c r="F87" s="126"/>
      <c r="G87" s="126"/>
      <c r="H87" s="126"/>
      <c r="I87" s="126"/>
      <c r="J87" s="126"/>
      <c r="K87" s="126"/>
      <c r="L87" s="126"/>
      <c r="M87" s="126"/>
      <c r="N87" s="126"/>
      <c r="O87" s="126"/>
      <c r="P87" s="126"/>
      <c r="Q87" s="126"/>
      <c r="R87" s="126"/>
      <c r="S87" s="126"/>
      <c r="T87" s="126"/>
      <c r="U87" s="116"/>
      <c r="V87" s="116"/>
    </row>
    <row r="88" spans="1:22">
      <c r="B88" s="125"/>
      <c r="C88" s="132"/>
      <c r="D88" s="126"/>
      <c r="E88" s="126"/>
      <c r="F88" s="126"/>
      <c r="G88" s="126"/>
      <c r="H88" s="126"/>
      <c r="I88" s="126"/>
      <c r="J88" s="126"/>
      <c r="K88" s="126"/>
      <c r="L88" s="126"/>
      <c r="M88" s="126"/>
      <c r="N88" s="126"/>
      <c r="O88" s="126"/>
      <c r="P88" s="126"/>
      <c r="Q88" s="126"/>
      <c r="R88" s="126"/>
      <c r="S88" s="126"/>
      <c r="T88" s="126"/>
      <c r="U88" s="116"/>
      <c r="V88" s="116"/>
    </row>
    <row r="89" spans="1:22">
      <c r="A89" s="116"/>
      <c r="B89" s="125"/>
      <c r="C89" s="133"/>
      <c r="D89" s="126"/>
      <c r="E89" s="126"/>
      <c r="F89" s="126"/>
      <c r="G89" s="126"/>
      <c r="H89" s="126"/>
      <c r="I89" s="126"/>
      <c r="J89" s="126"/>
      <c r="K89" s="126"/>
      <c r="L89" s="126"/>
      <c r="M89" s="126"/>
      <c r="N89" s="126"/>
      <c r="O89" s="126"/>
      <c r="P89" s="126"/>
      <c r="Q89" s="126"/>
      <c r="R89" s="126"/>
      <c r="S89" s="126"/>
      <c r="T89" s="126"/>
      <c r="U89" s="116"/>
      <c r="V89" s="116"/>
    </row>
    <row r="90" spans="1:22">
      <c r="B90" s="125"/>
      <c r="C90" s="132"/>
      <c r="D90" s="126"/>
      <c r="E90" s="126"/>
      <c r="F90" s="126"/>
      <c r="G90" s="126"/>
      <c r="H90" s="126"/>
      <c r="I90" s="126"/>
      <c r="J90" s="126"/>
      <c r="K90" s="126"/>
      <c r="L90" s="126"/>
      <c r="M90" s="126"/>
      <c r="N90" s="126"/>
      <c r="O90" s="126"/>
      <c r="P90" s="126"/>
      <c r="Q90" s="126"/>
      <c r="R90" s="126"/>
      <c r="S90" s="126"/>
      <c r="T90" s="126"/>
      <c r="U90" s="116"/>
      <c r="V90" s="116"/>
    </row>
    <row r="91" spans="1:22">
      <c r="B91" s="125"/>
      <c r="C91" s="132"/>
      <c r="D91" s="126"/>
      <c r="E91" s="126"/>
      <c r="F91" s="126"/>
      <c r="G91" s="126"/>
      <c r="H91" s="126"/>
      <c r="I91" s="126"/>
      <c r="J91" s="126"/>
      <c r="K91" s="126"/>
      <c r="L91" s="126"/>
      <c r="M91" s="126"/>
      <c r="N91" s="126"/>
      <c r="O91" s="126"/>
      <c r="P91" s="126"/>
      <c r="Q91" s="126"/>
      <c r="R91" s="126"/>
      <c r="S91" s="126"/>
      <c r="T91" s="126"/>
      <c r="U91" s="116"/>
      <c r="V91" s="116"/>
    </row>
    <row r="92" spans="1:22">
      <c r="B92" s="125"/>
      <c r="C92" s="132"/>
      <c r="D92" s="126"/>
      <c r="E92" s="126"/>
      <c r="F92" s="126"/>
      <c r="G92" s="126"/>
      <c r="H92" s="126"/>
      <c r="I92" s="126"/>
      <c r="J92" s="126"/>
      <c r="K92" s="126"/>
      <c r="L92" s="126"/>
      <c r="M92" s="126"/>
      <c r="N92" s="126"/>
      <c r="O92" s="126"/>
      <c r="P92" s="126"/>
      <c r="Q92" s="126"/>
      <c r="R92" s="126"/>
      <c r="S92" s="126"/>
      <c r="T92" s="126"/>
      <c r="U92" s="116"/>
      <c r="V92" s="116"/>
    </row>
    <row r="93" spans="1:22">
      <c r="B93" s="125"/>
      <c r="D93" s="126"/>
      <c r="E93" s="126"/>
      <c r="F93" s="126"/>
      <c r="G93" s="126"/>
      <c r="H93" s="126"/>
      <c r="I93" s="126"/>
      <c r="J93" s="126"/>
      <c r="K93" s="126"/>
      <c r="L93" s="126"/>
      <c r="M93" s="126"/>
      <c r="N93" s="126"/>
      <c r="O93" s="126"/>
      <c r="P93" s="126"/>
      <c r="Q93" s="126"/>
      <c r="R93" s="126"/>
      <c r="S93" s="126"/>
      <c r="T93" s="126"/>
      <c r="U93" s="116"/>
      <c r="V93" s="116"/>
    </row>
    <row r="94" spans="1:22">
      <c r="B94" s="125"/>
      <c r="D94" s="126"/>
      <c r="E94" s="126"/>
      <c r="F94" s="126"/>
      <c r="G94" s="126"/>
      <c r="H94" s="126"/>
      <c r="I94" s="126"/>
      <c r="J94" s="126"/>
      <c r="K94" s="126"/>
      <c r="L94" s="126"/>
      <c r="M94" s="126"/>
      <c r="N94" s="126"/>
      <c r="O94" s="126"/>
      <c r="P94" s="126"/>
      <c r="Q94" s="126"/>
      <c r="R94" s="126"/>
      <c r="S94" s="126"/>
      <c r="T94" s="126"/>
      <c r="U94" s="116"/>
      <c r="V94" s="116"/>
    </row>
    <row r="95" spans="1:22">
      <c r="B95" s="125"/>
      <c r="D95" s="126"/>
      <c r="E95" s="126"/>
      <c r="F95" s="126"/>
      <c r="G95" s="126"/>
      <c r="H95" s="126"/>
      <c r="I95" s="126"/>
      <c r="J95" s="126"/>
      <c r="K95" s="126"/>
      <c r="L95" s="126"/>
      <c r="M95" s="126"/>
      <c r="N95" s="126"/>
      <c r="O95" s="126"/>
      <c r="P95" s="126"/>
      <c r="Q95" s="126"/>
      <c r="R95" s="126"/>
      <c r="S95" s="126"/>
      <c r="T95" s="126"/>
      <c r="U95" s="116"/>
      <c r="V95" s="116"/>
    </row>
    <row r="96" spans="1:22">
      <c r="B96" s="125"/>
      <c r="C96" s="132"/>
      <c r="D96" s="126"/>
      <c r="E96" s="126"/>
      <c r="F96" s="126"/>
      <c r="G96" s="126"/>
      <c r="H96" s="126"/>
      <c r="I96" s="126"/>
      <c r="J96" s="126"/>
      <c r="K96" s="126"/>
      <c r="L96" s="126"/>
      <c r="M96" s="126"/>
      <c r="N96" s="126"/>
      <c r="O96" s="126"/>
      <c r="P96" s="126"/>
      <c r="Q96" s="126"/>
      <c r="R96" s="126"/>
      <c r="S96" s="126"/>
      <c r="T96" s="126"/>
      <c r="U96" s="116"/>
      <c r="V96" s="116"/>
    </row>
    <row r="97" spans="2:22">
      <c r="B97" s="125"/>
      <c r="D97" s="126"/>
      <c r="E97" s="126"/>
      <c r="F97" s="126"/>
      <c r="G97" s="126"/>
      <c r="H97" s="126"/>
      <c r="I97" s="126"/>
      <c r="J97" s="126"/>
      <c r="K97" s="126"/>
      <c r="L97" s="126"/>
      <c r="M97" s="126"/>
      <c r="N97" s="126"/>
      <c r="O97" s="126"/>
      <c r="P97" s="126"/>
      <c r="Q97" s="126"/>
      <c r="R97" s="126"/>
      <c r="S97" s="126"/>
      <c r="T97" s="126"/>
      <c r="U97" s="116"/>
      <c r="V97" s="116"/>
    </row>
    <row r="98" spans="2:22">
      <c r="B98" s="125"/>
      <c r="D98" s="126"/>
      <c r="E98" s="126"/>
      <c r="F98" s="126"/>
      <c r="G98" s="126"/>
      <c r="H98" s="126"/>
      <c r="I98" s="126"/>
      <c r="J98" s="126"/>
      <c r="K98" s="126"/>
      <c r="L98" s="126"/>
      <c r="M98" s="126"/>
      <c r="N98" s="126"/>
      <c r="O98" s="126"/>
      <c r="P98" s="126"/>
      <c r="Q98" s="126"/>
      <c r="R98" s="126"/>
      <c r="S98" s="126"/>
      <c r="T98" s="126"/>
      <c r="U98" s="116"/>
      <c r="V98" s="116"/>
    </row>
    <row r="99" spans="2:22">
      <c r="B99" s="125"/>
      <c r="D99" s="126"/>
      <c r="E99" s="126"/>
      <c r="F99" s="126"/>
      <c r="G99" s="126"/>
      <c r="H99" s="126"/>
      <c r="I99" s="126"/>
      <c r="J99" s="126"/>
      <c r="K99" s="126"/>
      <c r="L99" s="126"/>
      <c r="M99" s="126"/>
      <c r="N99" s="126"/>
      <c r="O99" s="126"/>
      <c r="P99" s="126"/>
      <c r="Q99" s="126"/>
      <c r="R99" s="126"/>
      <c r="S99" s="126"/>
      <c r="T99" s="126"/>
      <c r="U99" s="116"/>
      <c r="V99" s="116"/>
    </row>
    <row r="100" spans="2:22">
      <c r="B100" s="125"/>
      <c r="D100" s="126"/>
      <c r="E100" s="126"/>
      <c r="F100" s="126"/>
      <c r="G100" s="126"/>
      <c r="H100" s="126"/>
      <c r="I100" s="126"/>
      <c r="J100" s="126"/>
      <c r="K100" s="126"/>
      <c r="L100" s="126"/>
      <c r="M100" s="126"/>
      <c r="N100" s="126"/>
      <c r="O100" s="126"/>
      <c r="P100" s="126"/>
      <c r="Q100" s="126"/>
      <c r="R100" s="126"/>
      <c r="S100" s="126"/>
      <c r="T100" s="126"/>
      <c r="U100" s="116"/>
      <c r="V100" s="116"/>
    </row>
    <row r="101" spans="2:22">
      <c r="B101" s="125"/>
      <c r="D101" s="126"/>
      <c r="E101" s="126"/>
      <c r="F101" s="126"/>
      <c r="G101" s="126"/>
      <c r="H101" s="126"/>
      <c r="I101" s="126"/>
      <c r="J101" s="126"/>
      <c r="K101" s="126"/>
      <c r="L101" s="126"/>
      <c r="M101" s="126"/>
      <c r="N101" s="126"/>
      <c r="O101" s="126"/>
      <c r="P101" s="126"/>
      <c r="Q101" s="126"/>
      <c r="R101" s="126"/>
      <c r="S101" s="126"/>
      <c r="T101" s="126"/>
      <c r="U101" s="116"/>
      <c r="V101" s="116"/>
    </row>
    <row r="102" spans="2:22">
      <c r="B102" s="125"/>
      <c r="D102" s="126"/>
      <c r="E102" s="126"/>
      <c r="F102" s="126"/>
      <c r="G102" s="126"/>
      <c r="H102" s="126"/>
      <c r="I102" s="126"/>
      <c r="J102" s="126"/>
      <c r="K102" s="126"/>
      <c r="L102" s="126"/>
      <c r="M102" s="126"/>
      <c r="N102" s="126"/>
      <c r="O102" s="126"/>
      <c r="P102" s="126"/>
      <c r="Q102" s="126"/>
      <c r="R102" s="126"/>
      <c r="S102" s="126"/>
      <c r="T102" s="126"/>
      <c r="U102" s="116"/>
      <c r="V102" s="116"/>
    </row>
    <row r="103" spans="2:22">
      <c r="B103" s="125"/>
      <c r="C103" s="132"/>
      <c r="D103" s="126"/>
      <c r="E103" s="126"/>
      <c r="F103" s="126"/>
      <c r="G103" s="126"/>
      <c r="H103" s="126"/>
      <c r="I103" s="126"/>
      <c r="J103" s="126"/>
      <c r="K103" s="126"/>
      <c r="L103" s="126"/>
      <c r="M103" s="126"/>
      <c r="N103" s="126"/>
      <c r="O103" s="126"/>
      <c r="P103" s="126"/>
      <c r="Q103" s="126"/>
      <c r="R103" s="126"/>
      <c r="S103" s="126"/>
      <c r="T103" s="126"/>
      <c r="U103" s="116"/>
      <c r="V103" s="116"/>
    </row>
    <row r="104" spans="2:22">
      <c r="B104" s="125"/>
      <c r="D104" s="126"/>
      <c r="E104" s="126"/>
      <c r="F104" s="126"/>
      <c r="G104" s="126"/>
      <c r="H104" s="126"/>
      <c r="I104" s="126"/>
      <c r="J104" s="126"/>
      <c r="K104" s="126"/>
      <c r="L104" s="126"/>
      <c r="M104" s="126"/>
      <c r="N104" s="126"/>
      <c r="O104" s="126"/>
      <c r="P104" s="126"/>
      <c r="Q104" s="126"/>
      <c r="R104" s="126"/>
      <c r="S104" s="126"/>
      <c r="T104" s="126"/>
      <c r="U104" s="116"/>
      <c r="V104" s="116"/>
    </row>
    <row r="105" spans="2:22">
      <c r="B105" s="125"/>
      <c r="D105" s="126"/>
      <c r="E105" s="126"/>
      <c r="F105" s="126"/>
      <c r="G105" s="126"/>
      <c r="H105" s="126"/>
      <c r="I105" s="126"/>
      <c r="J105" s="126"/>
      <c r="K105" s="126"/>
      <c r="L105" s="126"/>
      <c r="M105" s="126"/>
      <c r="N105" s="126"/>
      <c r="O105" s="126"/>
      <c r="P105" s="126"/>
      <c r="Q105" s="126"/>
      <c r="R105" s="126"/>
      <c r="S105" s="126"/>
      <c r="T105" s="126"/>
      <c r="U105" s="116"/>
      <c r="V105" s="116"/>
    </row>
    <row r="106" spans="2:22">
      <c r="B106" s="125"/>
      <c r="D106" s="126"/>
      <c r="E106" s="126"/>
      <c r="F106" s="126"/>
      <c r="G106" s="126"/>
      <c r="H106" s="126"/>
      <c r="I106" s="126"/>
      <c r="J106" s="126"/>
      <c r="K106" s="126"/>
      <c r="L106" s="126"/>
      <c r="M106" s="126"/>
      <c r="N106" s="126"/>
      <c r="O106" s="126"/>
      <c r="P106" s="126"/>
      <c r="Q106" s="126"/>
      <c r="R106" s="126"/>
      <c r="S106" s="126"/>
      <c r="T106" s="126"/>
      <c r="U106" s="116"/>
      <c r="V106" s="116"/>
    </row>
    <row r="107" spans="2:22">
      <c r="B107" s="125"/>
      <c r="D107" s="126"/>
      <c r="E107" s="126"/>
      <c r="F107" s="126"/>
      <c r="G107" s="126"/>
      <c r="H107" s="126"/>
      <c r="I107" s="126"/>
      <c r="J107" s="126"/>
      <c r="K107" s="126"/>
      <c r="L107" s="126"/>
      <c r="M107" s="126"/>
      <c r="N107" s="126"/>
      <c r="O107" s="126"/>
      <c r="P107" s="126"/>
      <c r="Q107" s="126"/>
      <c r="R107" s="126"/>
      <c r="S107" s="126"/>
      <c r="T107" s="126"/>
      <c r="U107" s="116"/>
      <c r="V107" s="116"/>
    </row>
    <row r="108" spans="2:22">
      <c r="B108" s="125"/>
      <c r="D108" s="126"/>
      <c r="E108" s="126"/>
      <c r="F108" s="126"/>
      <c r="G108" s="126"/>
      <c r="H108" s="126"/>
      <c r="I108" s="126"/>
      <c r="J108" s="126"/>
      <c r="K108" s="126"/>
      <c r="L108" s="126"/>
      <c r="M108" s="126"/>
      <c r="N108" s="126"/>
      <c r="O108" s="126"/>
      <c r="P108" s="126"/>
      <c r="Q108" s="126"/>
      <c r="R108" s="126"/>
      <c r="S108" s="126"/>
      <c r="T108" s="126"/>
      <c r="U108" s="116"/>
      <c r="V108" s="116"/>
    </row>
    <row r="109" spans="2:22">
      <c r="B109" s="125"/>
      <c r="D109" s="116"/>
      <c r="E109" s="116"/>
      <c r="F109" s="116"/>
      <c r="G109" s="116"/>
      <c r="H109" s="116"/>
      <c r="I109" s="116"/>
      <c r="J109" s="116"/>
      <c r="K109" s="116"/>
      <c r="L109" s="116"/>
      <c r="M109" s="116"/>
      <c r="N109" s="116"/>
      <c r="O109" s="116"/>
      <c r="P109" s="116"/>
      <c r="Q109" s="116"/>
      <c r="R109" s="116"/>
      <c r="S109" s="116"/>
      <c r="T109" s="116"/>
      <c r="U109" s="116"/>
      <c r="V109" s="116"/>
    </row>
    <row r="110" spans="2:22">
      <c r="B110" s="125"/>
    </row>
    <row r="111" spans="2:22">
      <c r="B111" s="125"/>
    </row>
    <row r="112" spans="2:22">
      <c r="B112" s="125"/>
    </row>
    <row r="113" spans="2:2">
      <c r="B113" s="125"/>
    </row>
    <row r="114" spans="2:2">
      <c r="B114" s="125"/>
    </row>
    <row r="115" spans="2:2">
      <c r="B115" s="125"/>
    </row>
    <row r="116" spans="2:2">
      <c r="B116" s="125"/>
    </row>
    <row r="117" spans="2:2">
      <c r="B117" s="125"/>
    </row>
    <row r="118" spans="2:2">
      <c r="B118" s="125"/>
    </row>
    <row r="119" spans="2:2">
      <c r="B119" s="125"/>
    </row>
    <row r="120" spans="2:2">
      <c r="B120" s="125"/>
    </row>
    <row r="121" spans="2:2">
      <c r="B121" s="125"/>
    </row>
    <row r="122" spans="2:2">
      <c r="B122" s="125"/>
    </row>
    <row r="123" spans="2:2">
      <c r="B123" s="125"/>
    </row>
    <row r="124" spans="2:2">
      <c r="B124" s="125"/>
    </row>
    <row r="125" spans="2:2">
      <c r="B125" s="125"/>
    </row>
    <row r="126" spans="2:2">
      <c r="B126" s="125"/>
    </row>
    <row r="127" spans="2:2">
      <c r="B127" s="125"/>
    </row>
    <row r="128" spans="2:2">
      <c r="B128" s="125"/>
    </row>
    <row r="129" spans="2:2">
      <c r="B129" s="125"/>
    </row>
    <row r="130" spans="2:2">
      <c r="B130" s="125"/>
    </row>
    <row r="131" spans="2:2">
      <c r="B131" s="125"/>
    </row>
    <row r="132" spans="2:2">
      <c r="B132" s="125"/>
    </row>
    <row r="133" spans="2:2">
      <c r="B133" s="125"/>
    </row>
    <row r="134" spans="2:2">
      <c r="B134" s="125"/>
    </row>
    <row r="136" spans="2:2">
      <c r="B136" s="125"/>
    </row>
    <row r="137" spans="2:2">
      <c r="B137" s="125"/>
    </row>
    <row r="138" spans="2:2">
      <c r="B138" s="125"/>
    </row>
    <row r="139" spans="2:2">
      <c r="B139" s="125"/>
    </row>
    <row r="140" spans="2:2">
      <c r="B140" s="125"/>
    </row>
    <row r="141" spans="2:2">
      <c r="B141" s="125"/>
    </row>
    <row r="142" spans="2:2">
      <c r="B142" s="125"/>
    </row>
    <row r="143" spans="2:2">
      <c r="B143" s="125"/>
    </row>
    <row r="144" spans="2:2">
      <c r="B144" s="125"/>
    </row>
    <row r="145" spans="2:2">
      <c r="B145" s="125"/>
    </row>
    <row r="146" spans="2:2">
      <c r="B146" s="125"/>
    </row>
    <row r="147" spans="2:2">
      <c r="B147" s="125"/>
    </row>
    <row r="148" spans="2:2">
      <c r="B148" s="125"/>
    </row>
    <row r="149" spans="2:2">
      <c r="B149" s="125"/>
    </row>
    <row r="150" spans="2:2">
      <c r="B150" s="125"/>
    </row>
    <row r="151" spans="2:2">
      <c r="B151" s="125"/>
    </row>
    <row r="152" spans="2:2">
      <c r="B152" s="125"/>
    </row>
    <row r="153" spans="2:2">
      <c r="B153" s="125"/>
    </row>
    <row r="154" spans="2:2">
      <c r="B154" s="125"/>
    </row>
    <row r="155" spans="2:2">
      <c r="B155" s="125"/>
    </row>
    <row r="156" spans="2:2">
      <c r="B156" s="125"/>
    </row>
    <row r="157" spans="2:2">
      <c r="B157" s="125"/>
    </row>
    <row r="158" spans="2:2">
      <c r="B158" s="125"/>
    </row>
    <row r="159" spans="2:2">
      <c r="B159" s="125"/>
    </row>
    <row r="160" spans="2:2">
      <c r="B160" s="125"/>
    </row>
    <row r="161" spans="2:3">
      <c r="B161" s="125"/>
    </row>
    <row r="162" spans="2:3">
      <c r="B162" s="125"/>
    </row>
    <row r="163" spans="2:3">
      <c r="B163" s="125"/>
    </row>
    <row r="164" spans="2:3">
      <c r="B164" s="125"/>
    </row>
    <row r="165" spans="2:3">
      <c r="B165" s="125"/>
    </row>
    <row r="166" spans="2:3">
      <c r="B166" s="125"/>
    </row>
    <row r="167" spans="2:3">
      <c r="B167" s="125"/>
    </row>
    <row r="168" spans="2:3">
      <c r="B168" s="125"/>
    </row>
    <row r="169" spans="2:3">
      <c r="B169" s="125"/>
    </row>
    <row r="170" spans="2:3">
      <c r="B170" s="125"/>
      <c r="C170" s="132"/>
    </row>
    <row r="171" spans="2:3">
      <c r="B171" s="125"/>
      <c r="C171" s="132"/>
    </row>
    <row r="172" spans="2:3">
      <c r="B172" s="125"/>
      <c r="C172" s="132"/>
    </row>
    <row r="173" spans="2:3">
      <c r="B173" s="125"/>
      <c r="C173" s="132"/>
    </row>
    <row r="174" spans="2:3">
      <c r="B174" s="125"/>
      <c r="C174" s="132"/>
    </row>
    <row r="175" spans="2:3">
      <c r="B175" s="125"/>
      <c r="C175" s="132"/>
    </row>
    <row r="176" spans="2:3">
      <c r="B176" s="125"/>
      <c r="C176" s="132"/>
    </row>
    <row r="177" spans="2:3">
      <c r="B177" s="125"/>
      <c r="C177" s="132"/>
    </row>
    <row r="178" spans="2:3">
      <c r="B178" s="125"/>
      <c r="C178" s="132"/>
    </row>
    <row r="179" spans="2:3">
      <c r="B179" s="125"/>
      <c r="C179" s="132"/>
    </row>
    <row r="180" spans="2:3">
      <c r="C180" s="132"/>
    </row>
    <row r="181" spans="2:3">
      <c r="B181" s="125"/>
    </row>
    <row r="182" spans="2:3">
      <c r="B182" s="125"/>
    </row>
    <row r="183" spans="2:3">
      <c r="B183" s="125"/>
    </row>
    <row r="184" spans="2:3">
      <c r="B184" s="125"/>
    </row>
    <row r="185" spans="2:3">
      <c r="B185" s="125"/>
    </row>
    <row r="186" spans="2:3">
      <c r="B186" s="125"/>
    </row>
    <row r="187" spans="2:3">
      <c r="B187" s="125"/>
    </row>
    <row r="188" spans="2:3">
      <c r="B188" s="125"/>
    </row>
    <row r="189" spans="2:3">
      <c r="B189" s="125"/>
    </row>
    <row r="190" spans="2:3">
      <c r="B190" s="125"/>
    </row>
    <row r="191" spans="2:3">
      <c r="B191" s="125"/>
    </row>
    <row r="192" spans="2:3">
      <c r="B192" s="125"/>
    </row>
    <row r="193" spans="2:2">
      <c r="B193" s="125"/>
    </row>
    <row r="194" spans="2:2">
      <c r="B194" s="125"/>
    </row>
    <row r="195" spans="2:2">
      <c r="B195" s="125"/>
    </row>
    <row r="196" spans="2:2">
      <c r="B196" s="125"/>
    </row>
    <row r="197" spans="2:2">
      <c r="B197" s="125"/>
    </row>
    <row r="198" spans="2:2">
      <c r="B198" s="125"/>
    </row>
    <row r="199" spans="2:2">
      <c r="B199" s="125"/>
    </row>
    <row r="200" spans="2:2">
      <c r="B200" s="125"/>
    </row>
    <row r="201" spans="2:2">
      <c r="B201" s="125"/>
    </row>
    <row r="202" spans="2:2">
      <c r="B202" s="125"/>
    </row>
    <row r="203" spans="2:2">
      <c r="B203" s="125"/>
    </row>
    <row r="204" spans="2:2">
      <c r="B204" s="125"/>
    </row>
    <row r="205" spans="2:2">
      <c r="B205" s="125"/>
    </row>
    <row r="207" spans="2:2">
      <c r="B207" s="125"/>
    </row>
    <row r="208" spans="2:2">
      <c r="B208" s="125"/>
    </row>
    <row r="209" spans="2:2">
      <c r="B209" s="125"/>
    </row>
    <row r="210" spans="2:2">
      <c r="B210" s="125"/>
    </row>
    <row r="211" spans="2:2">
      <c r="B211" s="125"/>
    </row>
    <row r="212" spans="2:2">
      <c r="B212" s="125"/>
    </row>
    <row r="213" spans="2:2">
      <c r="B213" s="125"/>
    </row>
    <row r="214" spans="2:2">
      <c r="B214" s="125"/>
    </row>
    <row r="215" spans="2:2">
      <c r="B215" s="125"/>
    </row>
    <row r="216" spans="2:2">
      <c r="B216" s="125"/>
    </row>
    <row r="217" spans="2:2">
      <c r="B217" s="125"/>
    </row>
    <row r="218" spans="2:2">
      <c r="B218" s="125"/>
    </row>
    <row r="219" spans="2:2">
      <c r="B219" s="125"/>
    </row>
    <row r="220" spans="2:2">
      <c r="B220" s="125"/>
    </row>
    <row r="221" spans="2:2">
      <c r="B221" s="125"/>
    </row>
    <row r="222" spans="2:2">
      <c r="B222" s="125"/>
    </row>
    <row r="223" spans="2:2">
      <c r="B223" s="125"/>
    </row>
    <row r="224" spans="2:2">
      <c r="B224" s="125"/>
    </row>
    <row r="225" spans="2:2">
      <c r="B225" s="125"/>
    </row>
    <row r="226" spans="2:2">
      <c r="B226" s="125"/>
    </row>
    <row r="227" spans="2:2">
      <c r="B227" s="125"/>
    </row>
    <row r="228" spans="2:2">
      <c r="B228" s="125"/>
    </row>
    <row r="229" spans="2:2">
      <c r="B229" s="125"/>
    </row>
    <row r="230" spans="2:2">
      <c r="B230" s="125"/>
    </row>
    <row r="231" spans="2:2">
      <c r="B231" s="125"/>
    </row>
    <row r="232" spans="2:2">
      <c r="B232" s="125"/>
    </row>
    <row r="233" spans="2:2">
      <c r="B233" s="125"/>
    </row>
    <row r="234" spans="2:2">
      <c r="B234" s="125"/>
    </row>
    <row r="235" spans="2:2">
      <c r="B235" s="125"/>
    </row>
    <row r="236" spans="2:2">
      <c r="B236" s="125"/>
    </row>
    <row r="237" spans="2:2">
      <c r="B237" s="125"/>
    </row>
    <row r="238" spans="2:2">
      <c r="B238" s="125"/>
    </row>
    <row r="239" spans="2:2">
      <c r="B239" s="125"/>
    </row>
    <row r="240" spans="2:2">
      <c r="B240" s="125"/>
    </row>
    <row r="241" spans="2:2">
      <c r="B241" s="125"/>
    </row>
    <row r="242" spans="2:2">
      <c r="B242" s="125"/>
    </row>
    <row r="243" spans="2:2">
      <c r="B243" s="125"/>
    </row>
    <row r="244" spans="2:2">
      <c r="B244" s="125"/>
    </row>
    <row r="245" spans="2:2">
      <c r="B245" s="125"/>
    </row>
    <row r="246" spans="2:2">
      <c r="B246" s="125"/>
    </row>
    <row r="247" spans="2:2">
      <c r="B247" s="125"/>
    </row>
    <row r="248" spans="2:2">
      <c r="B248" s="125"/>
    </row>
    <row r="249" spans="2:2">
      <c r="B249" s="125"/>
    </row>
    <row r="250" spans="2:2">
      <c r="B250" s="125"/>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G70"/>
  <sheetViews>
    <sheetView workbookViewId="0">
      <pane xSplit="2" ySplit="3" topLeftCell="O4" activePane="bottomRight" state="frozen"/>
      <selection pane="topRight" activeCell="C1" sqref="C1"/>
      <selection pane="bottomLeft" activeCell="A4" sqref="A4"/>
      <selection pane="bottomRight" activeCell="AE18" sqref="AE18"/>
    </sheetView>
  </sheetViews>
  <sheetFormatPr defaultRowHeight="13.5"/>
  <cols>
    <col min="1" max="1" width="5.875" customWidth="1"/>
    <col min="2" max="2" width="11.25" customWidth="1"/>
    <col min="3" max="16" width="10" customWidth="1"/>
    <col min="18" max="18" width="6.5" customWidth="1"/>
    <col min="19" max="19" width="10.375" customWidth="1"/>
    <col min="20" max="24" width="10.5" hidden="1" customWidth="1"/>
    <col min="25" max="33" width="10.375" customWidth="1"/>
  </cols>
  <sheetData>
    <row r="1" spans="1:33" ht="18.75">
      <c r="A1" s="51" t="s">
        <v>389</v>
      </c>
      <c r="B1" s="52"/>
      <c r="J1" t="s">
        <v>320</v>
      </c>
      <c r="P1" t="s">
        <v>1180</v>
      </c>
      <c r="R1" s="51" t="s">
        <v>322</v>
      </c>
      <c r="S1" s="52"/>
      <c r="AA1" t="s">
        <v>320</v>
      </c>
      <c r="AG1" t="s">
        <v>1180</v>
      </c>
    </row>
    <row r="2" spans="1:33">
      <c r="A2" s="1416" t="s">
        <v>78</v>
      </c>
      <c r="B2" s="1416" t="s">
        <v>80</v>
      </c>
      <c r="C2" s="444" t="s">
        <v>731</v>
      </c>
      <c r="D2" s="152" t="s">
        <v>748</v>
      </c>
      <c r="E2" s="152" t="s">
        <v>749</v>
      </c>
      <c r="F2" s="152" t="s">
        <v>750</v>
      </c>
      <c r="G2" s="152" t="s">
        <v>751</v>
      </c>
      <c r="H2" s="152" t="s">
        <v>732</v>
      </c>
      <c r="I2" s="152" t="s">
        <v>733</v>
      </c>
      <c r="J2" s="445" t="s">
        <v>734</v>
      </c>
      <c r="K2" s="287" t="s">
        <v>735</v>
      </c>
      <c r="L2" s="287" t="s">
        <v>813</v>
      </c>
      <c r="M2" s="287" t="s">
        <v>1123</v>
      </c>
      <c r="N2" s="152" t="s">
        <v>1124</v>
      </c>
      <c r="O2" s="287" t="s">
        <v>1125</v>
      </c>
      <c r="P2" s="445" t="s">
        <v>1177</v>
      </c>
      <c r="R2" s="1417" t="s">
        <v>78</v>
      </c>
      <c r="S2" s="1417" t="s">
        <v>80</v>
      </c>
      <c r="T2" s="192" t="s">
        <v>312</v>
      </c>
      <c r="U2" s="193" t="s">
        <v>313</v>
      </c>
      <c r="V2" s="193" t="s">
        <v>314</v>
      </c>
      <c r="W2" s="193" t="s">
        <v>315</v>
      </c>
      <c r="X2" s="193" t="s">
        <v>316</v>
      </c>
      <c r="Y2" s="201" t="s">
        <v>732</v>
      </c>
      <c r="Z2" s="201" t="s">
        <v>733</v>
      </c>
      <c r="AA2" s="222" t="s">
        <v>734</v>
      </c>
      <c r="AB2" s="248" t="s">
        <v>735</v>
      </c>
      <c r="AC2" s="248" t="s">
        <v>813</v>
      </c>
      <c r="AD2" s="201" t="s">
        <v>1123</v>
      </c>
      <c r="AE2" s="248" t="s">
        <v>1124</v>
      </c>
      <c r="AF2" s="248" t="s">
        <v>1125</v>
      </c>
      <c r="AG2" s="255" t="s">
        <v>1177</v>
      </c>
    </row>
    <row r="3" spans="1:33">
      <c r="A3" s="1416"/>
      <c r="B3" s="1416"/>
      <c r="C3" s="7"/>
      <c r="D3" s="8"/>
      <c r="E3" s="8"/>
      <c r="F3" s="8"/>
      <c r="G3" s="8"/>
      <c r="H3" s="8"/>
      <c r="I3" s="8"/>
      <c r="J3" s="155"/>
      <c r="K3" s="9"/>
      <c r="L3" s="9"/>
      <c r="M3" s="9"/>
      <c r="N3" s="8"/>
      <c r="O3" s="9"/>
      <c r="P3" s="155"/>
      <c r="R3" s="1417"/>
      <c r="S3" s="1417"/>
      <c r="T3" s="194"/>
      <c r="U3" s="195"/>
      <c r="V3" s="195"/>
      <c r="W3" s="195"/>
      <c r="X3" s="195"/>
      <c r="Y3" s="195"/>
      <c r="Z3" s="195"/>
      <c r="AA3" s="196"/>
      <c r="AB3" s="279"/>
      <c r="AC3" s="279"/>
      <c r="AD3" s="195"/>
      <c r="AE3" s="279"/>
      <c r="AF3" s="279"/>
      <c r="AG3" s="290"/>
    </row>
    <row r="4" spans="1:33">
      <c r="A4" s="55">
        <v>1</v>
      </c>
      <c r="B4" s="55" t="s">
        <v>92</v>
      </c>
      <c r="C4" s="146">
        <f>ROUND(観光客入込数!E4/観光客入込数!$E$2+観光客入込数!F4/観光客入込数!$F$2,0)</f>
        <v>20961921</v>
      </c>
      <c r="D4" s="145">
        <f>ROUND(観光客入込数!H4/観光客入込数!$H$2+観光客入込数!I4/観光客入込数!$I$2,0)</f>
        <v>20407056</v>
      </c>
      <c r="E4" s="145">
        <f>ROUND(観光客入込数!K4/観光客入込数!$K$2+観光客入込数!L4/観光客入込数!$L$2,0)</f>
        <v>21395048</v>
      </c>
      <c r="F4" s="145">
        <f>ROUND(観光客入込数!N4/観光客入込数!$N$2+観光客入込数!O4/観光客入込数!$O$2,0)</f>
        <v>22826763</v>
      </c>
      <c r="G4" s="145">
        <f>ROUND(観光客入込数!Q4/観光客入込数!$Q$2+観光客入込数!R4/観光客入込数!$R$2,0)</f>
        <v>21939893</v>
      </c>
      <c r="H4" s="145">
        <f>ROUND(観光客入込数!T4/観光客入込数!$T$2+観光客入込数!U4/観光客入込数!$U$2,0)</f>
        <v>22938509</v>
      </c>
      <c r="I4" s="145">
        <f>ROUND(観光客入込数!W4/観光客入込数!$W$2+観光客入込数!X4/観光客入込数!$X$2,0)</f>
        <v>23064294</v>
      </c>
      <c r="J4" s="159">
        <f>ROUND(観光客入込数!Z4/観光客入込数!$Z$2+観光客入込数!AA4/観光客入込数!$AA$2,0)</f>
        <v>25616627</v>
      </c>
      <c r="K4" s="289">
        <f>ROUND(観光客入込数!AC4/観光客入込数!$AC$2+観光客入込数!AD4/観光客入込数!$AD$2,0)</f>
        <v>23059211</v>
      </c>
      <c r="L4" s="289">
        <f>ROUND(観光客入込数!AF4/観光客入込数!$AF$2+観光客入込数!AG4/観光客入込数!$AG$2,0)</f>
        <v>21730061</v>
      </c>
      <c r="M4" s="289">
        <f>ROUND(観光客入込数!AG4/観光客入込数!$AF$2+観光客入込数!AH4/観光客入込数!$AG$2,0)</f>
        <v>10621606</v>
      </c>
      <c r="N4" s="289">
        <f>ROUND(観光客入込数!AH4/観光客入込数!$AF$2+観光客入込数!AI4/観光客入込数!$AG$2,0)</f>
        <v>13966914</v>
      </c>
      <c r="O4" s="289">
        <f>ROUND(観光客入込数!AI4/観光客入込数!$AF$2+観光客入込数!AJ4/観光客入込数!$AG$2,0)</f>
        <v>7695225</v>
      </c>
      <c r="P4" s="227">
        <f>(M4+N4+O4)/3</f>
        <v>10761248.333333334</v>
      </c>
      <c r="R4" s="55">
        <v>1</v>
      </c>
      <c r="S4" s="55" t="s">
        <v>92</v>
      </c>
      <c r="T4" s="190">
        <f t="shared" ref="T4:T44" si="0">ROUND(C4/365,0)</f>
        <v>57430</v>
      </c>
      <c r="U4" s="147">
        <f t="shared" ref="U4:U44" si="1">ROUND(D4/365,0)</f>
        <v>55910</v>
      </c>
      <c r="V4" s="147">
        <f t="shared" ref="V4:V44" si="2">ROUND(E4/365,0)</f>
        <v>58617</v>
      </c>
      <c r="W4" s="147">
        <f t="shared" ref="W4:W44" si="3">ROUND(F4/365,0)</f>
        <v>62539</v>
      </c>
      <c r="X4" s="147">
        <f t="shared" ref="X4:X44" si="4">ROUND(G4/365,0)</f>
        <v>60109</v>
      </c>
      <c r="Y4" s="147">
        <f t="shared" ref="Y4:Y44" si="5">ROUND(H4/365,0)</f>
        <v>62845</v>
      </c>
      <c r="Z4" s="147">
        <f t="shared" ref="Z4:Z44" si="6">ROUND(I4/365,0)</f>
        <v>63190</v>
      </c>
      <c r="AA4" s="191">
        <f t="shared" ref="AA4:AA44" si="7">ROUND(J4/365,0)</f>
        <v>70183</v>
      </c>
      <c r="AB4" s="191">
        <f t="shared" ref="AB4:AB44" si="8">ROUND(K4/365,0)</f>
        <v>63176</v>
      </c>
      <c r="AC4" s="191">
        <f t="shared" ref="AC4:AC44" si="9">ROUND(L4/365,0)</f>
        <v>59534</v>
      </c>
      <c r="AD4" s="191">
        <f t="shared" ref="AD4:AD44" si="10">ROUND(M4/365,0)</f>
        <v>29100</v>
      </c>
      <c r="AE4" s="191">
        <f t="shared" ref="AE4:AE44" si="11">ROUND(N4/365,0)</f>
        <v>38266</v>
      </c>
      <c r="AF4" s="191">
        <f t="shared" ref="AF4:AG44" si="12">ROUND(O4/365,0)</f>
        <v>21083</v>
      </c>
      <c r="AG4" s="191">
        <f t="shared" si="12"/>
        <v>29483</v>
      </c>
    </row>
    <row r="5" spans="1:33">
      <c r="A5" s="64">
        <v>2</v>
      </c>
      <c r="B5" s="64" t="s">
        <v>94</v>
      </c>
      <c r="C5" s="146">
        <f>ROUND(観光客入込数!E5/観光客入込数!$E$2+観光客入込数!F5/観光客入込数!$F$2,0)</f>
        <v>1035736</v>
      </c>
      <c r="D5" s="145">
        <f>ROUND(観光客入込数!H5/観光客入込数!$H$2+観光客入込数!I5/観光客入込数!$I$2,0)</f>
        <v>1045189</v>
      </c>
      <c r="E5" s="145">
        <f>ROUND(観光客入込数!K5/観光客入込数!$K$2+観光客入込数!L5/観光客入込数!$L$2,0)</f>
        <v>1163750</v>
      </c>
      <c r="F5" s="145">
        <f>ROUND(観光客入込数!N5/観光客入込数!$N$2+観光客入込数!O5/観光客入込数!$O$2,0)</f>
        <v>1125668</v>
      </c>
      <c r="G5" s="145">
        <f>ROUND(観光客入込数!Q5/観光客入込数!$Q$2+観光客入込数!R5/観光客入込数!$R$2,0)</f>
        <v>1085375</v>
      </c>
      <c r="H5" s="145">
        <f>ROUND(観光客入込数!T5/観光客入込数!$T$2+観光客入込数!U5/観光客入込数!$U$2,0)</f>
        <v>1208410</v>
      </c>
      <c r="I5" s="145">
        <f>ROUND(観光客入込数!W5/観光客入込数!$W$2+観光客入込数!X5/観光客入込数!$X$2,0)</f>
        <v>1375161</v>
      </c>
      <c r="J5" s="159">
        <f>ROUND(観光客入込数!Z5/観光客入込数!$Z$2+観光客入込数!AA5/観光客入込数!$AA$2,0)</f>
        <v>1196438</v>
      </c>
      <c r="K5" s="289">
        <f>ROUND(観光客入込数!AC5/観光客入込数!$AC$2+観光客入込数!AD5/観光客入込数!$AD$2,0)</f>
        <v>1279930</v>
      </c>
      <c r="L5" s="289">
        <f>ROUND(観光客入込数!AF5/観光客入込数!$AF$2+観光客入込数!AG5/観光客入込数!$AG$2,0)</f>
        <v>1325339</v>
      </c>
      <c r="M5" s="289">
        <f>ROUND(観光客入込数!AG5/観光客入込数!$AF$2+観光客入込数!AH5/観光客入込数!$AG$2,0)</f>
        <v>938709</v>
      </c>
      <c r="N5" s="289">
        <f>ROUND(観光客入込数!AH5/観光客入込数!$AF$2+観光客入込数!AI5/観光客入込数!$AG$2,0)</f>
        <v>1175506</v>
      </c>
      <c r="O5" s="289">
        <f>ROUND(観光客入込数!AI5/観光客入込数!$AF$2+観光客入込数!AJ5/観光客入込数!$AG$2,0)</f>
        <v>670528</v>
      </c>
      <c r="P5" s="227">
        <f t="shared" ref="P5:P45" si="13">(M5+N5+O5)/3</f>
        <v>928247.66666666663</v>
      </c>
      <c r="R5" s="64">
        <v>2</v>
      </c>
      <c r="S5" s="64" t="s">
        <v>94</v>
      </c>
      <c r="T5" s="146">
        <f t="shared" si="0"/>
        <v>2838</v>
      </c>
      <c r="U5" s="145">
        <f t="shared" si="1"/>
        <v>2864</v>
      </c>
      <c r="V5" s="145">
        <f t="shared" si="2"/>
        <v>3188</v>
      </c>
      <c r="W5" s="145">
        <f t="shared" si="3"/>
        <v>3084</v>
      </c>
      <c r="X5" s="145">
        <f t="shared" si="4"/>
        <v>2974</v>
      </c>
      <c r="Y5" s="145">
        <f t="shared" si="5"/>
        <v>3311</v>
      </c>
      <c r="Z5" s="145">
        <f t="shared" si="6"/>
        <v>3768</v>
      </c>
      <c r="AA5" s="159">
        <f t="shared" si="7"/>
        <v>3278</v>
      </c>
      <c r="AB5" s="159">
        <f t="shared" si="8"/>
        <v>3507</v>
      </c>
      <c r="AC5" s="159">
        <f t="shared" si="9"/>
        <v>3631</v>
      </c>
      <c r="AD5" s="159">
        <f t="shared" si="10"/>
        <v>2572</v>
      </c>
      <c r="AE5" s="159">
        <f t="shared" si="11"/>
        <v>3221</v>
      </c>
      <c r="AF5" s="159">
        <f t="shared" si="12"/>
        <v>1837</v>
      </c>
      <c r="AG5" s="159">
        <f t="shared" si="12"/>
        <v>2543</v>
      </c>
    </row>
    <row r="6" spans="1:33">
      <c r="A6" s="64">
        <v>3</v>
      </c>
      <c r="B6" s="64" t="s">
        <v>95</v>
      </c>
      <c r="C6" s="146">
        <f>ROUND(観光客入込数!E6/観光客入込数!$E$2+観光客入込数!F6/観光客入込数!$F$2,0)</f>
        <v>8037999</v>
      </c>
      <c r="D6" s="145">
        <f>ROUND(観光客入込数!H6/観光客入込数!$H$2+観光客入込数!I6/観光客入込数!$I$2,0)</f>
        <v>7570004</v>
      </c>
      <c r="E6" s="145">
        <f>ROUND(観光客入込数!K6/観光客入込数!$K$2+観光客入込数!L6/観光客入込数!$L$2,0)</f>
        <v>7452948</v>
      </c>
      <c r="F6" s="145">
        <f>ROUND(観光客入込数!N6/観光客入込数!$N$2+観光客入込数!O6/観光客入込数!$O$2,0)</f>
        <v>7517361</v>
      </c>
      <c r="G6" s="145">
        <f>ROUND(観光客入込数!Q6/観光客入込数!$Q$2+観光客入込数!R6/観光客入込数!$R$2,0)</f>
        <v>7461328</v>
      </c>
      <c r="H6" s="145">
        <f>ROUND(観光客入込数!T6/観光客入込数!$T$2+観光客入込数!U6/観光客入込数!$U$2,0)</f>
        <v>7847817</v>
      </c>
      <c r="I6" s="145">
        <f>ROUND(観光客入込数!W6/観光客入込数!$W$2+観光客入込数!X6/観光客入込数!$X$2,0)</f>
        <v>8051765</v>
      </c>
      <c r="J6" s="159">
        <f>ROUND(観光客入込数!Z6/観光客入込数!$Z$2+観光客入込数!AA6/観光客入込数!$AA$2,0)</f>
        <v>7913300</v>
      </c>
      <c r="K6" s="289">
        <f>ROUND(観光客入込数!AC6/観光客入込数!$AC$2+観光客入込数!AD6/観光客入込数!$AD$2,0)</f>
        <v>7990415</v>
      </c>
      <c r="L6" s="289">
        <f>ROUND(観光客入込数!AF6/観光客入込数!$AF$2+観光客入込数!AG6/観光客入込数!$AG$2,0)</f>
        <v>7488164</v>
      </c>
      <c r="M6" s="289">
        <f>ROUND(観光客入込数!AG6/観光客入込数!$AF$2+観光客入込数!AH6/観光客入込数!$AG$2,0)</f>
        <v>4214627</v>
      </c>
      <c r="N6" s="289">
        <f>ROUND(観光客入込数!AH6/観光客入込数!$AF$2+観光客入込数!AI6/観光客入込数!$AG$2,0)</f>
        <v>8054354</v>
      </c>
      <c r="O6" s="289">
        <f>ROUND(観光客入込数!AI6/観光客入込数!$AF$2+観光客入込数!AJ6/観光客入込数!$AG$2,0)</f>
        <v>4069975</v>
      </c>
      <c r="P6" s="227">
        <f t="shared" si="13"/>
        <v>5446318.666666667</v>
      </c>
      <c r="R6" s="64">
        <v>3</v>
      </c>
      <c r="S6" s="64" t="s">
        <v>95</v>
      </c>
      <c r="T6" s="146">
        <f t="shared" si="0"/>
        <v>22022</v>
      </c>
      <c r="U6" s="145">
        <f t="shared" si="1"/>
        <v>20740</v>
      </c>
      <c r="V6" s="145">
        <f t="shared" si="2"/>
        <v>20419</v>
      </c>
      <c r="W6" s="145">
        <f t="shared" si="3"/>
        <v>20596</v>
      </c>
      <c r="X6" s="145">
        <f t="shared" si="4"/>
        <v>20442</v>
      </c>
      <c r="Y6" s="145">
        <f t="shared" si="5"/>
        <v>21501</v>
      </c>
      <c r="Z6" s="145">
        <f t="shared" si="6"/>
        <v>22060</v>
      </c>
      <c r="AA6" s="159">
        <f t="shared" si="7"/>
        <v>21680</v>
      </c>
      <c r="AB6" s="159">
        <f t="shared" si="8"/>
        <v>21892</v>
      </c>
      <c r="AC6" s="159">
        <f t="shared" si="9"/>
        <v>20516</v>
      </c>
      <c r="AD6" s="159">
        <f t="shared" si="10"/>
        <v>11547</v>
      </c>
      <c r="AE6" s="159">
        <f t="shared" si="11"/>
        <v>22067</v>
      </c>
      <c r="AF6" s="159">
        <f t="shared" si="12"/>
        <v>11151</v>
      </c>
      <c r="AG6" s="159">
        <f t="shared" si="12"/>
        <v>14921</v>
      </c>
    </row>
    <row r="7" spans="1:33">
      <c r="A7" s="64">
        <v>4</v>
      </c>
      <c r="B7" s="64" t="s">
        <v>96</v>
      </c>
      <c r="C7" s="146">
        <f>ROUND(観光客入込数!E7/観光客入込数!$E$2+観光客入込数!F7/観光客入込数!$F$2,0)</f>
        <v>140058</v>
      </c>
      <c r="D7" s="145">
        <f>ROUND(観光客入込数!H7/観光客入込数!$H$2+観光客入込数!I7/観光客入込数!$I$2,0)</f>
        <v>150932</v>
      </c>
      <c r="E7" s="145">
        <f>ROUND(観光客入込数!K7/観光客入込数!$K$2+観光客入込数!L7/観光客入込数!$L$2,0)</f>
        <v>165597</v>
      </c>
      <c r="F7" s="145">
        <f>ROUND(観光客入込数!N7/観光客入込数!$N$2+観光客入込数!O7/観光客入込数!$O$2,0)</f>
        <v>194814</v>
      </c>
      <c r="G7" s="145">
        <f>ROUND(観光客入込数!Q7/観光客入込数!$Q$2+観光客入込数!R7/観光客入込数!$R$2,0)</f>
        <v>183449</v>
      </c>
      <c r="H7" s="145">
        <f>ROUND(観光客入込数!T7/観光客入込数!$T$2+観光客入込数!U7/観光客入込数!$U$2,0)</f>
        <v>199368</v>
      </c>
      <c r="I7" s="145">
        <f>ROUND(観光客入込数!W7/観光客入込数!$W$2+観光客入込数!X7/観光客入込数!$X$2,0)</f>
        <v>233946</v>
      </c>
      <c r="J7" s="159">
        <f>ROUND(観光客入込数!Z7/観光客入込数!$Z$2+観光客入込数!AA7/観光客入込数!$AA$2,0)</f>
        <v>222852</v>
      </c>
      <c r="K7" s="289">
        <f>ROUND(観光客入込数!AC7/観光客入込数!$AC$2+観光客入込数!AD7/観光客入込数!$AD$2,0)</f>
        <v>221293</v>
      </c>
      <c r="L7" s="289">
        <f>ROUND(観光客入込数!AF7/観光客入込数!$AF$2+観光客入込数!AG7/観光客入込数!$AG$2,0)</f>
        <v>221164</v>
      </c>
      <c r="M7" s="289">
        <f>ROUND(観光客入込数!AG7/観光客入込数!$AF$2+観光客入込数!AH7/観光客入込数!$AG$2,0)</f>
        <v>114319</v>
      </c>
      <c r="N7" s="289">
        <f>ROUND(観光客入込数!AH7/観光客入込数!$AF$2+観光客入込数!AI7/観光客入込数!$AG$2,0)</f>
        <v>196494</v>
      </c>
      <c r="O7" s="289">
        <f>ROUND(観光客入込数!AI7/観光客入込数!$AF$2+観光客入込数!AJ7/観光客入込数!$AG$2,0)</f>
        <v>103307</v>
      </c>
      <c r="P7" s="227">
        <f t="shared" si="13"/>
        <v>138040</v>
      </c>
      <c r="R7" s="64">
        <v>4</v>
      </c>
      <c r="S7" s="64" t="s">
        <v>96</v>
      </c>
      <c r="T7" s="146">
        <f t="shared" si="0"/>
        <v>384</v>
      </c>
      <c r="U7" s="145">
        <f t="shared" si="1"/>
        <v>414</v>
      </c>
      <c r="V7" s="145">
        <f t="shared" si="2"/>
        <v>454</v>
      </c>
      <c r="W7" s="145">
        <f t="shared" si="3"/>
        <v>534</v>
      </c>
      <c r="X7" s="145">
        <f t="shared" si="4"/>
        <v>503</v>
      </c>
      <c r="Y7" s="145">
        <f t="shared" si="5"/>
        <v>546</v>
      </c>
      <c r="Z7" s="145">
        <f t="shared" si="6"/>
        <v>641</v>
      </c>
      <c r="AA7" s="159">
        <f t="shared" si="7"/>
        <v>611</v>
      </c>
      <c r="AB7" s="159">
        <f t="shared" si="8"/>
        <v>606</v>
      </c>
      <c r="AC7" s="159">
        <f t="shared" si="9"/>
        <v>606</v>
      </c>
      <c r="AD7" s="159">
        <f t="shared" si="10"/>
        <v>313</v>
      </c>
      <c r="AE7" s="159">
        <f t="shared" si="11"/>
        <v>538</v>
      </c>
      <c r="AF7" s="159">
        <f t="shared" si="12"/>
        <v>283</v>
      </c>
      <c r="AG7" s="159">
        <f t="shared" si="12"/>
        <v>378</v>
      </c>
    </row>
    <row r="8" spans="1:33">
      <c r="A8" s="64">
        <v>5</v>
      </c>
      <c r="B8" s="64" t="s">
        <v>98</v>
      </c>
      <c r="C8" s="146">
        <f>ROUND(観光客入込数!E8/観光客入込数!$E$2+観光客入込数!F8/観光客入込数!$F$2,0)</f>
        <v>1860099</v>
      </c>
      <c r="D8" s="145">
        <f>ROUND(観光客入込数!H8/観光客入込数!$H$2+観光客入込数!I8/観光客入込数!$I$2,0)</f>
        <v>1786351</v>
      </c>
      <c r="E8" s="145">
        <f>ROUND(観光客入込数!K8/観光客入込数!$K$2+観光客入込数!L8/観光客入込数!$L$2,0)</f>
        <v>1896573</v>
      </c>
      <c r="F8" s="145">
        <f>ROUND(観光客入込数!N8/観光客入込数!$N$2+観光客入込数!O8/観光客入込数!$O$2,0)</f>
        <v>1771337</v>
      </c>
      <c r="G8" s="145">
        <f>ROUND(観光客入込数!Q8/観光客入込数!$Q$2+観光客入込数!R8/観光客入込数!$R$2,0)</f>
        <v>1811540</v>
      </c>
      <c r="H8" s="145">
        <f>ROUND(観光客入込数!T8/観光客入込数!$T$2+観光客入込数!U8/観光客入込数!$U$2,0)</f>
        <v>2000843</v>
      </c>
      <c r="I8" s="145">
        <f>ROUND(観光客入込数!W8/観光客入込数!$W$2+観光客入込数!X8/観光客入込数!$X$2,0)</f>
        <v>1769485</v>
      </c>
      <c r="J8" s="159">
        <f>ROUND(観光客入込数!Z8/観光客入込数!$Z$2+観光客入込数!AA8/観光客入込数!$AA$2,0)</f>
        <v>1819473</v>
      </c>
      <c r="K8" s="289">
        <f>ROUND(観光客入込数!AC8/観光客入込数!$AC$2+観光客入込数!AD8/観光客入込数!$AD$2,0)</f>
        <v>1996260</v>
      </c>
      <c r="L8" s="289">
        <f>ROUND(観光客入込数!AF8/観光客入込数!$AF$2+観光客入込数!AG8/観光客入込数!$AG$2,0)</f>
        <v>1679524</v>
      </c>
      <c r="M8" s="289">
        <f>ROUND(観光客入込数!AG8/観光客入込数!$AF$2+観光客入込数!AH8/観光客入込数!$AG$2,0)</f>
        <v>1107180</v>
      </c>
      <c r="N8" s="289">
        <f>ROUND(観光客入込数!AH8/観光客入込数!$AF$2+観光客入込数!AI8/観光客入込数!$AG$2,0)</f>
        <v>2162128</v>
      </c>
      <c r="O8" s="289">
        <f>ROUND(観光客入込数!AI8/観光客入込数!$AF$2+観光客入込数!AJ8/観光客入込数!$AG$2,0)</f>
        <v>1086860</v>
      </c>
      <c r="P8" s="227">
        <f t="shared" si="13"/>
        <v>1452056</v>
      </c>
      <c r="R8" s="64">
        <v>5</v>
      </c>
      <c r="S8" s="64" t="s">
        <v>98</v>
      </c>
      <c r="T8" s="146">
        <f t="shared" si="0"/>
        <v>5096</v>
      </c>
      <c r="U8" s="145">
        <f t="shared" si="1"/>
        <v>4894</v>
      </c>
      <c r="V8" s="145">
        <f t="shared" si="2"/>
        <v>5196</v>
      </c>
      <c r="W8" s="145">
        <f t="shared" si="3"/>
        <v>4853</v>
      </c>
      <c r="X8" s="145">
        <f t="shared" si="4"/>
        <v>4963</v>
      </c>
      <c r="Y8" s="145">
        <f t="shared" si="5"/>
        <v>5482</v>
      </c>
      <c r="Z8" s="145">
        <f t="shared" si="6"/>
        <v>4848</v>
      </c>
      <c r="AA8" s="159">
        <f t="shared" si="7"/>
        <v>4985</v>
      </c>
      <c r="AB8" s="159">
        <f t="shared" si="8"/>
        <v>5469</v>
      </c>
      <c r="AC8" s="159">
        <f t="shared" si="9"/>
        <v>4601</v>
      </c>
      <c r="AD8" s="159">
        <f t="shared" si="10"/>
        <v>3033</v>
      </c>
      <c r="AE8" s="159">
        <f t="shared" si="11"/>
        <v>5924</v>
      </c>
      <c r="AF8" s="159">
        <f t="shared" si="12"/>
        <v>2978</v>
      </c>
      <c r="AG8" s="159">
        <f t="shared" si="12"/>
        <v>3978</v>
      </c>
    </row>
    <row r="9" spans="1:33">
      <c r="A9" s="64">
        <v>6</v>
      </c>
      <c r="B9" s="64" t="s">
        <v>99</v>
      </c>
      <c r="C9" s="146">
        <f>ROUND(観光客入込数!E9/観光客入込数!$E$2+観光客入込数!F9/観光客入込数!$F$2,0)</f>
        <v>5635010</v>
      </c>
      <c r="D9" s="145">
        <f>ROUND(観光客入込数!H9/観光客入込数!$H$2+観光客入込数!I9/観光客入込数!$I$2,0)</f>
        <v>5475265</v>
      </c>
      <c r="E9" s="145">
        <f>ROUND(観光客入込数!K9/観光客入込数!$K$2+観光客入込数!L9/観光客入込数!$L$2,0)</f>
        <v>5464239</v>
      </c>
      <c r="F9" s="145">
        <f>ROUND(観光客入込数!N9/観光客入込数!$N$2+観光客入込数!O9/観光客入込数!$O$2,0)</f>
        <v>5334753</v>
      </c>
      <c r="G9" s="145">
        <f>ROUND(観光客入込数!Q9/観光客入込数!$Q$2+観光客入込数!R9/観光客入込数!$R$2,0)</f>
        <v>5024758</v>
      </c>
      <c r="H9" s="145">
        <f>ROUND(観光客入込数!T9/観光客入込数!$T$2+観光客入込数!U9/観光客入込数!$U$2,0)</f>
        <v>5340768</v>
      </c>
      <c r="I9" s="145">
        <f>ROUND(観光客入込数!W9/観光客入込数!$W$2+観光客入込数!X9/観光客入込数!$X$2,0)</f>
        <v>5487184</v>
      </c>
      <c r="J9" s="159">
        <f>ROUND(観光客入込数!Z9/観光客入込数!$Z$2+観光客入込数!AA9/観光客入込数!$AA$2,0)</f>
        <v>5493669</v>
      </c>
      <c r="K9" s="289">
        <f>ROUND(観光客入込数!AC9/観光客入込数!$AC$2+観光客入込数!AD9/観光客入込数!$AD$2,0)</f>
        <v>7601922</v>
      </c>
      <c r="L9" s="289">
        <f>ROUND(観光客入込数!AF9/観光客入込数!$AF$2+観光客入込数!AG9/観光客入込数!$AG$2,0)</f>
        <v>6286913</v>
      </c>
      <c r="M9" s="289">
        <f>ROUND(観光客入込数!AG9/観光客入込数!$AF$2+観光客入込数!AH9/観光客入込数!$AG$2,0)</f>
        <v>4051390</v>
      </c>
      <c r="N9" s="289">
        <f>ROUND(観光客入込数!AH9/観光客入込数!$AF$2+観光客入込数!AI9/観光客入込数!$AG$2,0)</f>
        <v>7869246</v>
      </c>
      <c r="O9" s="289">
        <f>ROUND(観光客入込数!AI9/観光客入込数!$AF$2+観光客入込数!AJ9/観光客入込数!$AG$2,0)</f>
        <v>3965555</v>
      </c>
      <c r="P9" s="227">
        <f t="shared" si="13"/>
        <v>5295397</v>
      </c>
      <c r="R9" s="64">
        <v>6</v>
      </c>
      <c r="S9" s="64" t="s">
        <v>99</v>
      </c>
      <c r="T9" s="146">
        <f t="shared" si="0"/>
        <v>15438</v>
      </c>
      <c r="U9" s="145">
        <f t="shared" si="1"/>
        <v>15001</v>
      </c>
      <c r="V9" s="145">
        <f t="shared" si="2"/>
        <v>14971</v>
      </c>
      <c r="W9" s="145">
        <f t="shared" si="3"/>
        <v>14616</v>
      </c>
      <c r="X9" s="145">
        <f t="shared" si="4"/>
        <v>13766</v>
      </c>
      <c r="Y9" s="145">
        <f t="shared" si="5"/>
        <v>14632</v>
      </c>
      <c r="Z9" s="145">
        <f t="shared" si="6"/>
        <v>15033</v>
      </c>
      <c r="AA9" s="159">
        <f t="shared" si="7"/>
        <v>15051</v>
      </c>
      <c r="AB9" s="159">
        <f t="shared" si="8"/>
        <v>20827</v>
      </c>
      <c r="AC9" s="159">
        <f t="shared" si="9"/>
        <v>17224</v>
      </c>
      <c r="AD9" s="159">
        <f t="shared" si="10"/>
        <v>11100</v>
      </c>
      <c r="AE9" s="159">
        <f t="shared" si="11"/>
        <v>21560</v>
      </c>
      <c r="AF9" s="159">
        <f t="shared" si="12"/>
        <v>10865</v>
      </c>
      <c r="AG9" s="159">
        <f t="shared" si="12"/>
        <v>14508</v>
      </c>
    </row>
    <row r="10" spans="1:33">
      <c r="A10" s="64">
        <v>7</v>
      </c>
      <c r="B10" s="64" t="s">
        <v>100</v>
      </c>
      <c r="C10" s="146">
        <f>ROUND(観光客入込数!E10/観光客入込数!$E$2+観光客入込数!F10/観光客入込数!$F$2,0)</f>
        <v>1416450</v>
      </c>
      <c r="D10" s="145">
        <f>ROUND(観光客入込数!H10/観光客入込数!$H$2+観光客入込数!I10/観光客入込数!$I$2,0)</f>
        <v>1386722</v>
      </c>
      <c r="E10" s="145">
        <f>ROUND(観光客入込数!K10/観光客入込数!$K$2+観光客入込数!L10/観光客入込数!$L$2,0)</f>
        <v>1379264</v>
      </c>
      <c r="F10" s="145">
        <f>ROUND(観光客入込数!N10/観光客入込数!$N$2+観光客入込数!O10/観光客入込数!$O$2,0)</f>
        <v>1336353</v>
      </c>
      <c r="G10" s="145">
        <f>ROUND(観光客入込数!Q10/観光客入込数!$Q$2+観光客入込数!R10/観光客入込数!$R$2,0)</f>
        <v>1284130</v>
      </c>
      <c r="H10" s="145">
        <f>ROUND(観光客入込数!T10/観光客入込数!$T$2+観光客入込数!U10/観光客入込数!$U$2,0)</f>
        <v>1411790</v>
      </c>
      <c r="I10" s="145">
        <f>ROUND(観光客入込数!W10/観光客入込数!$W$2+観光客入込数!X10/観光客入込数!$X$2,0)</f>
        <v>1498074</v>
      </c>
      <c r="J10" s="159">
        <f>ROUND(観光客入込数!Z10/観光客入込数!$Z$2+観光客入込数!AA10/観光客入込数!$AA$2,0)</f>
        <v>1591488</v>
      </c>
      <c r="K10" s="289">
        <f>ROUND(観光客入込数!AC10/観光客入込数!$AC$2+観光客入込数!AD10/観光客入込数!$AD$2,0)</f>
        <v>1515340</v>
      </c>
      <c r="L10" s="289">
        <f>ROUND(観光客入込数!AF10/観光客入込数!$AF$2+観光客入込数!AG10/観光客入込数!$AG$2,0)</f>
        <v>1412159</v>
      </c>
      <c r="M10" s="289">
        <f>ROUND(観光客入込数!AG10/観光客入込数!$AF$2+観光客入込数!AH10/観光客入込数!$AG$2,0)</f>
        <v>747237</v>
      </c>
      <c r="N10" s="289">
        <f>ROUND(観光客入込数!AH10/観光客入込数!$AF$2+観光客入込数!AI10/観光客入込数!$AG$2,0)</f>
        <v>1474336</v>
      </c>
      <c r="O10" s="289">
        <f>ROUND(観光客入込数!AI10/観光客入込数!$AF$2+観光客入込数!AJ10/観光客入込数!$AG$2,0)</f>
        <v>739626</v>
      </c>
      <c r="P10" s="227">
        <f t="shared" si="13"/>
        <v>987066.33333333337</v>
      </c>
      <c r="R10" s="64">
        <v>7</v>
      </c>
      <c r="S10" s="64" t="s">
        <v>100</v>
      </c>
      <c r="T10" s="146">
        <f t="shared" si="0"/>
        <v>3881</v>
      </c>
      <c r="U10" s="145">
        <f t="shared" si="1"/>
        <v>3799</v>
      </c>
      <c r="V10" s="145">
        <f t="shared" si="2"/>
        <v>3779</v>
      </c>
      <c r="W10" s="145">
        <f t="shared" si="3"/>
        <v>3661</v>
      </c>
      <c r="X10" s="145">
        <f t="shared" si="4"/>
        <v>3518</v>
      </c>
      <c r="Y10" s="145">
        <f t="shared" si="5"/>
        <v>3868</v>
      </c>
      <c r="Z10" s="145">
        <f t="shared" si="6"/>
        <v>4104</v>
      </c>
      <c r="AA10" s="159">
        <f t="shared" si="7"/>
        <v>4360</v>
      </c>
      <c r="AB10" s="159">
        <f t="shared" si="8"/>
        <v>4152</v>
      </c>
      <c r="AC10" s="159">
        <f t="shared" si="9"/>
        <v>3869</v>
      </c>
      <c r="AD10" s="159">
        <f t="shared" si="10"/>
        <v>2047</v>
      </c>
      <c r="AE10" s="159">
        <f t="shared" si="11"/>
        <v>4039</v>
      </c>
      <c r="AF10" s="159">
        <f t="shared" si="12"/>
        <v>2026</v>
      </c>
      <c r="AG10" s="159">
        <f t="shared" si="12"/>
        <v>2704</v>
      </c>
    </row>
    <row r="11" spans="1:33">
      <c r="A11" s="64">
        <v>8</v>
      </c>
      <c r="B11" s="64" t="s">
        <v>101</v>
      </c>
      <c r="C11" s="146">
        <f>ROUND(観光客入込数!E11/観光客入込数!$E$2+観光客入込数!F11/観光客入込数!$F$2,0)</f>
        <v>1572101</v>
      </c>
      <c r="D11" s="145">
        <f>ROUND(観光客入込数!H11/観光客入込数!$H$2+観光客入込数!I11/観光客入込数!$I$2,0)</f>
        <v>1449066</v>
      </c>
      <c r="E11" s="145">
        <f>ROUND(観光客入込数!K11/観光客入込数!$K$2+観光客入込数!L11/観光客入込数!$L$2,0)</f>
        <v>1530549</v>
      </c>
      <c r="F11" s="145">
        <f>ROUND(観光客入込数!N11/観光客入込数!$N$2+観光客入込数!O11/観光客入込数!$O$2,0)</f>
        <v>1460919</v>
      </c>
      <c r="G11" s="145">
        <f>ROUND(観光客入込数!Q11/観光客入込数!$Q$2+観光客入込数!R11/観光客入込数!$R$2,0)</f>
        <v>1408881</v>
      </c>
      <c r="H11" s="145">
        <f>ROUND(観光客入込数!T11/観光客入込数!$T$2+観光客入込数!U11/観光客入込数!$U$2,0)</f>
        <v>1466366</v>
      </c>
      <c r="I11" s="145">
        <f>ROUND(観光客入込数!W11/観光客入込数!$W$2+観光客入込数!X11/観光客入込数!$X$2,0)</f>
        <v>1440547</v>
      </c>
      <c r="J11" s="159">
        <f>ROUND(観光客入込数!Z11/観光客入込数!$Z$2+観光客入込数!AA11/観光客入込数!$AA$2,0)</f>
        <v>1358851</v>
      </c>
      <c r="K11" s="289">
        <f>ROUND(観光客入込数!AC11/観光客入込数!$AC$2+観光客入込数!AD11/観光客入込数!$AD$2,0)</f>
        <v>1294886</v>
      </c>
      <c r="L11" s="289">
        <f>ROUND(観光客入込数!AF11/観光客入込数!$AF$2+観光客入込数!AG11/観光客入込数!$AG$2,0)</f>
        <v>1516915</v>
      </c>
      <c r="M11" s="289">
        <f>ROUND(観光客入込数!AG11/観光客入込数!$AF$2+観光客入込数!AH11/観光客入込数!$AG$2,0)</f>
        <v>1343230</v>
      </c>
      <c r="N11" s="289">
        <f>ROUND(観光客入込数!AH11/観光客入込数!$AF$2+観光客入込数!AI11/観光客入込数!$AG$2,0)</f>
        <v>2437625</v>
      </c>
      <c r="O11" s="289">
        <f>ROUND(観光客入込数!AI11/観光客入込数!$AF$2+観光客入込数!AJ11/観光客入込数!$AG$2,0)</f>
        <v>1248088</v>
      </c>
      <c r="P11" s="227">
        <f t="shared" si="13"/>
        <v>1676314.3333333333</v>
      </c>
      <c r="R11" s="64">
        <v>8</v>
      </c>
      <c r="S11" s="64" t="s">
        <v>101</v>
      </c>
      <c r="T11" s="146">
        <f t="shared" si="0"/>
        <v>4307</v>
      </c>
      <c r="U11" s="145">
        <f t="shared" si="1"/>
        <v>3970</v>
      </c>
      <c r="V11" s="145">
        <f t="shared" si="2"/>
        <v>4193</v>
      </c>
      <c r="W11" s="145">
        <f t="shared" si="3"/>
        <v>4003</v>
      </c>
      <c r="X11" s="145">
        <f t="shared" si="4"/>
        <v>3860</v>
      </c>
      <c r="Y11" s="145">
        <f t="shared" si="5"/>
        <v>4017</v>
      </c>
      <c r="Z11" s="145">
        <f t="shared" si="6"/>
        <v>3947</v>
      </c>
      <c r="AA11" s="159">
        <f t="shared" si="7"/>
        <v>3723</v>
      </c>
      <c r="AB11" s="159">
        <f t="shared" si="8"/>
        <v>3548</v>
      </c>
      <c r="AC11" s="159">
        <f t="shared" si="9"/>
        <v>4156</v>
      </c>
      <c r="AD11" s="159">
        <f t="shared" si="10"/>
        <v>3680</v>
      </c>
      <c r="AE11" s="159">
        <f t="shared" si="11"/>
        <v>6678</v>
      </c>
      <c r="AF11" s="159">
        <f t="shared" si="12"/>
        <v>3419</v>
      </c>
      <c r="AG11" s="159">
        <f t="shared" si="12"/>
        <v>4593</v>
      </c>
    </row>
    <row r="12" spans="1:33">
      <c r="A12" s="64">
        <v>9</v>
      </c>
      <c r="B12" s="64" t="s">
        <v>102</v>
      </c>
      <c r="C12" s="146">
        <f>ROUND(観光客入込数!E12/観光客入込数!$E$2+観光客入込数!F12/観光客入込数!$F$2,0)</f>
        <v>760953</v>
      </c>
      <c r="D12" s="145">
        <f>ROUND(観光客入込数!H12/観光客入込数!$H$2+観光客入込数!I12/観光客入込数!$I$2,0)</f>
        <v>650210</v>
      </c>
      <c r="E12" s="145">
        <f>ROUND(観光客入込数!K12/観光客入込数!$K$2+観光客入込数!L12/観光客入込数!$L$2,0)</f>
        <v>655042</v>
      </c>
      <c r="F12" s="145">
        <f>ROUND(観光客入込数!N12/観光客入込数!$N$2+観光客入込数!O12/観光客入込数!$O$2,0)</f>
        <v>653472</v>
      </c>
      <c r="G12" s="145">
        <f>ROUND(観光客入込数!Q12/観光客入込数!$Q$2+観光客入込数!R12/観光客入込数!$R$2,0)</f>
        <v>684465</v>
      </c>
      <c r="H12" s="145">
        <f>ROUND(観光客入込数!T12/観光客入込数!$T$2+観光客入込数!U12/観光客入込数!$U$2,0)</f>
        <v>752994</v>
      </c>
      <c r="I12" s="145">
        <f>ROUND(観光客入込数!W12/観光客入込数!$W$2+観光客入込数!X12/観光客入込数!$X$2,0)</f>
        <v>766465</v>
      </c>
      <c r="J12" s="159">
        <f>ROUND(観光客入込数!Z12/観光客入込数!$Z$2+観光客入込数!AA12/観光客入込数!$AA$2,0)</f>
        <v>730263</v>
      </c>
      <c r="K12" s="289">
        <f>ROUND(観光客入込数!AC12/観光客入込数!$AC$2+観光客入込数!AD12/観光客入込数!$AD$2,0)</f>
        <v>693645</v>
      </c>
      <c r="L12" s="289">
        <f>ROUND(観光客入込数!AF12/観光客入込数!$AF$2+観光客入込数!AG12/観光客入込数!$AG$2,0)</f>
        <v>721115</v>
      </c>
      <c r="M12" s="289">
        <f>ROUND(観光客入込数!AG12/観光客入込数!$AF$2+観光客入込数!AH12/観光客入込数!$AG$2,0)</f>
        <v>584869</v>
      </c>
      <c r="N12" s="289">
        <f>ROUND(観光客入込数!AH12/観光客入込数!$AF$2+観光客入込数!AI12/観光客入込数!$AG$2,0)</f>
        <v>1129968</v>
      </c>
      <c r="O12" s="289">
        <f>ROUND(観光客入込数!AI12/観光客入込数!$AF$2+観光客入込数!AJ12/観光客入込数!$AG$2,0)</f>
        <v>568115</v>
      </c>
      <c r="P12" s="227">
        <f t="shared" si="13"/>
        <v>760984</v>
      </c>
      <c r="R12" s="64">
        <v>9</v>
      </c>
      <c r="S12" s="64" t="s">
        <v>102</v>
      </c>
      <c r="T12" s="146">
        <f t="shared" si="0"/>
        <v>2085</v>
      </c>
      <c r="U12" s="145">
        <f t="shared" si="1"/>
        <v>1781</v>
      </c>
      <c r="V12" s="145">
        <f t="shared" si="2"/>
        <v>1795</v>
      </c>
      <c r="W12" s="145">
        <f t="shared" si="3"/>
        <v>1790</v>
      </c>
      <c r="X12" s="145">
        <f t="shared" si="4"/>
        <v>1875</v>
      </c>
      <c r="Y12" s="145">
        <f t="shared" si="5"/>
        <v>2063</v>
      </c>
      <c r="Z12" s="145">
        <f t="shared" si="6"/>
        <v>2100</v>
      </c>
      <c r="AA12" s="159">
        <f t="shared" si="7"/>
        <v>2001</v>
      </c>
      <c r="AB12" s="159">
        <f t="shared" si="8"/>
        <v>1900</v>
      </c>
      <c r="AC12" s="159">
        <f t="shared" si="9"/>
        <v>1976</v>
      </c>
      <c r="AD12" s="159">
        <f t="shared" si="10"/>
        <v>1602</v>
      </c>
      <c r="AE12" s="159">
        <f t="shared" si="11"/>
        <v>3096</v>
      </c>
      <c r="AF12" s="159">
        <f t="shared" si="12"/>
        <v>1556</v>
      </c>
      <c r="AG12" s="159">
        <f t="shared" si="12"/>
        <v>2085</v>
      </c>
    </row>
    <row r="13" spans="1:33">
      <c r="A13" s="64">
        <v>10</v>
      </c>
      <c r="B13" s="64" t="s">
        <v>104</v>
      </c>
      <c r="C13" s="146">
        <f>ROUND(観光客入込数!E13/観光客入込数!$E$2+観光客入込数!F13/観光客入込数!$F$2,0)</f>
        <v>3338657</v>
      </c>
      <c r="D13" s="145">
        <f>ROUND(観光客入込数!H13/観光客入込数!$H$2+観光客入込数!I13/観光客入込数!$I$2,0)</f>
        <v>3230089</v>
      </c>
      <c r="E13" s="145">
        <f>ROUND(観光客入込数!K13/観光客入込数!$K$2+観光客入込数!L13/観光客入込数!$L$2,0)</f>
        <v>3090594</v>
      </c>
      <c r="F13" s="145">
        <f>ROUND(観光客入込数!N13/観光客入込数!$N$2+観光客入込数!O13/観光客入込数!$O$2,0)</f>
        <v>3020760</v>
      </c>
      <c r="G13" s="145">
        <f>ROUND(観光客入込数!Q13/観光客入込数!$Q$2+観光客入込数!R13/観光客入込数!$R$2,0)</f>
        <v>3017138</v>
      </c>
      <c r="H13" s="145">
        <f>ROUND(観光客入込数!T13/観光客入込数!$T$2+観光客入込数!U13/観光客入込数!$U$2,0)</f>
        <v>3234875</v>
      </c>
      <c r="I13" s="145">
        <f>ROUND(観光客入込数!W13/観光客入込数!$W$2+観光客入込数!X13/観光客入込数!$X$2,0)</f>
        <v>3326242</v>
      </c>
      <c r="J13" s="159">
        <f>ROUND(観光客入込数!Z13/観光客入込数!$Z$2+観光客入込数!AA13/観光客入込数!$AA$2,0)</f>
        <v>3648876</v>
      </c>
      <c r="K13" s="289">
        <f>ROUND(観光客入込数!AC13/観光客入込数!$AC$2+観光客入込数!AD13/観光客入込数!$AD$2,0)</f>
        <v>3592274</v>
      </c>
      <c r="L13" s="289">
        <f>ROUND(観光客入込数!AF13/観光客入込数!$AF$2+観光客入込数!AG13/観光客入込数!$AG$2,0)</f>
        <v>3627953</v>
      </c>
      <c r="M13" s="289">
        <f>ROUND(観光客入込数!AG13/観光客入込数!$AF$2+観光客入込数!AH13/観光客入込数!$AG$2,0)</f>
        <v>2405617</v>
      </c>
      <c r="N13" s="289">
        <f>ROUND(観光客入込数!AH13/観光客入込数!$AF$2+観光客入込数!AI13/観光客入込数!$AG$2,0)</f>
        <v>4328093</v>
      </c>
      <c r="O13" s="289">
        <f>ROUND(観光客入込数!AI13/観光客入込数!$AF$2+観光客入込数!AJ13/観光客入込数!$AG$2,0)</f>
        <v>2224452</v>
      </c>
      <c r="P13" s="227">
        <f t="shared" si="13"/>
        <v>2986054</v>
      </c>
      <c r="R13" s="64">
        <v>10</v>
      </c>
      <c r="S13" s="64" t="s">
        <v>104</v>
      </c>
      <c r="T13" s="146">
        <f t="shared" si="0"/>
        <v>9147</v>
      </c>
      <c r="U13" s="145">
        <f t="shared" si="1"/>
        <v>8850</v>
      </c>
      <c r="V13" s="145">
        <f t="shared" si="2"/>
        <v>8467</v>
      </c>
      <c r="W13" s="145">
        <f t="shared" si="3"/>
        <v>8276</v>
      </c>
      <c r="X13" s="145">
        <f t="shared" si="4"/>
        <v>8266</v>
      </c>
      <c r="Y13" s="145">
        <f t="shared" si="5"/>
        <v>8863</v>
      </c>
      <c r="Z13" s="145">
        <f t="shared" si="6"/>
        <v>9113</v>
      </c>
      <c r="AA13" s="159">
        <f t="shared" si="7"/>
        <v>9997</v>
      </c>
      <c r="AB13" s="159">
        <f t="shared" si="8"/>
        <v>9842</v>
      </c>
      <c r="AC13" s="159">
        <f t="shared" si="9"/>
        <v>9940</v>
      </c>
      <c r="AD13" s="159">
        <f t="shared" si="10"/>
        <v>6591</v>
      </c>
      <c r="AE13" s="159">
        <f t="shared" si="11"/>
        <v>11858</v>
      </c>
      <c r="AF13" s="159">
        <f t="shared" si="12"/>
        <v>6094</v>
      </c>
      <c r="AG13" s="159">
        <f t="shared" si="12"/>
        <v>8181</v>
      </c>
    </row>
    <row r="14" spans="1:33">
      <c r="A14" s="64">
        <v>11</v>
      </c>
      <c r="B14" s="64" t="s">
        <v>105</v>
      </c>
      <c r="C14" s="146">
        <f>ROUND(観光客入込数!E14/観光客入込数!$E$2+観光客入込数!F14/観光客入込数!$F$2,0)</f>
        <v>1508219</v>
      </c>
      <c r="D14" s="145">
        <f>ROUND(観光客入込数!H14/観光客入込数!$H$2+観光客入込数!I14/観光客入込数!$I$2,0)</f>
        <v>1502712</v>
      </c>
      <c r="E14" s="145">
        <f>ROUND(観光客入込数!K14/観光客入込数!$K$2+観光客入込数!L14/観光客入込数!$L$2,0)</f>
        <v>1514346</v>
      </c>
      <c r="F14" s="145">
        <f>ROUND(観光客入込数!N14/観光客入込数!$N$2+観光客入込数!O14/観光客入込数!$O$2,0)</f>
        <v>1446249</v>
      </c>
      <c r="G14" s="145">
        <f>ROUND(観光客入込数!Q14/観光客入込数!$Q$2+観光客入込数!R14/観光客入込数!$R$2,0)</f>
        <v>1346835</v>
      </c>
      <c r="H14" s="145">
        <f>ROUND(観光客入込数!T14/観光客入込数!$T$2+観光客入込数!U14/観光客入込数!$U$2,0)</f>
        <v>1446465</v>
      </c>
      <c r="I14" s="145">
        <f>ROUND(観光客入込数!W14/観光客入込数!$W$2+観光客入込数!X14/観光客入込数!$X$2,0)</f>
        <v>1500934</v>
      </c>
      <c r="J14" s="159">
        <f>ROUND(観光客入込数!Z14/観光客入込数!$Z$2+観光客入込数!AA14/観光客入込数!$AA$2,0)</f>
        <v>1430357</v>
      </c>
      <c r="K14" s="289">
        <f>ROUND(観光客入込数!AC14/観光客入込数!$AC$2+観光客入込数!AD14/観光客入込数!$AD$2,0)</f>
        <v>1517219</v>
      </c>
      <c r="L14" s="289">
        <f>ROUND(観光客入込数!AF14/観光客入込数!$AF$2+観光客入込数!AG14/観光客入込数!$AG$2,0)</f>
        <v>1352458</v>
      </c>
      <c r="M14" s="289">
        <f>ROUND(観光客入込数!AG14/観光客入込数!$AF$2+観光客入込数!AH14/観光客入込数!$AG$2,0)</f>
        <v>885444</v>
      </c>
      <c r="N14" s="289">
        <f>ROUND(観光客入込数!AH14/観光客入込数!$AF$2+観光客入込数!AI14/観光客入込数!$AG$2,0)</f>
        <v>1590566</v>
      </c>
      <c r="O14" s="289">
        <f>ROUND(観光客入込数!AI14/観光客入込数!$AF$2+観光客入込数!AJ14/観光客入込数!$AG$2,0)</f>
        <v>819335</v>
      </c>
      <c r="P14" s="227">
        <f t="shared" si="13"/>
        <v>1098448.3333333333</v>
      </c>
      <c r="R14" s="64">
        <v>11</v>
      </c>
      <c r="S14" s="64" t="s">
        <v>105</v>
      </c>
      <c r="T14" s="146">
        <f t="shared" si="0"/>
        <v>4132</v>
      </c>
      <c r="U14" s="145">
        <f t="shared" si="1"/>
        <v>4117</v>
      </c>
      <c r="V14" s="145">
        <f t="shared" si="2"/>
        <v>4149</v>
      </c>
      <c r="W14" s="145">
        <f t="shared" si="3"/>
        <v>3962</v>
      </c>
      <c r="X14" s="145">
        <f t="shared" si="4"/>
        <v>3690</v>
      </c>
      <c r="Y14" s="145">
        <f t="shared" si="5"/>
        <v>3963</v>
      </c>
      <c r="Z14" s="145">
        <f t="shared" si="6"/>
        <v>4112</v>
      </c>
      <c r="AA14" s="159">
        <f t="shared" si="7"/>
        <v>3919</v>
      </c>
      <c r="AB14" s="159">
        <f t="shared" si="8"/>
        <v>4157</v>
      </c>
      <c r="AC14" s="159">
        <f t="shared" si="9"/>
        <v>3705</v>
      </c>
      <c r="AD14" s="159">
        <f t="shared" si="10"/>
        <v>2426</v>
      </c>
      <c r="AE14" s="159">
        <f t="shared" si="11"/>
        <v>4358</v>
      </c>
      <c r="AF14" s="159">
        <f t="shared" si="12"/>
        <v>2245</v>
      </c>
      <c r="AG14" s="159">
        <f t="shared" si="12"/>
        <v>3009</v>
      </c>
    </row>
    <row r="15" spans="1:33">
      <c r="A15" s="64">
        <v>12</v>
      </c>
      <c r="B15" s="64" t="s">
        <v>106</v>
      </c>
      <c r="C15" s="146">
        <f>ROUND(観光客入込数!E15/観光客入込数!$E$2+観光客入込数!F15/観光客入込数!$F$2,0)</f>
        <v>720882</v>
      </c>
      <c r="D15" s="145">
        <f>ROUND(観光客入込数!H15/観光客入込数!$H$2+観光客入込数!I15/観光客入込数!$I$2,0)</f>
        <v>716768</v>
      </c>
      <c r="E15" s="145">
        <f>ROUND(観光客入込数!K15/観光客入込数!$K$2+観光客入込数!L15/観光客入込数!$L$2,0)</f>
        <v>700128</v>
      </c>
      <c r="F15" s="145">
        <f>ROUND(観光客入込数!N15/観光客入込数!$N$2+観光客入込数!O15/観光客入込数!$O$2,0)</f>
        <v>731994</v>
      </c>
      <c r="G15" s="145">
        <f>ROUND(観光客入込数!Q15/観光客入込数!$Q$2+観光客入込数!R15/観光客入込数!$R$2,0)</f>
        <v>639041</v>
      </c>
      <c r="H15" s="145">
        <f>ROUND(観光客入込数!T15/観光客入込数!$T$2+観光客入込数!U15/観光客入込数!$U$2,0)</f>
        <v>628983</v>
      </c>
      <c r="I15" s="145">
        <f>ROUND(観光客入込数!W15/観光客入込数!$W$2+観光客入込数!X15/観光客入込数!$X$2,0)</f>
        <v>667886</v>
      </c>
      <c r="J15" s="159">
        <f>ROUND(観光客入込数!Z15/観光客入込数!$Z$2+観光客入込数!AA15/観光客入込数!$AA$2,0)</f>
        <v>668334</v>
      </c>
      <c r="K15" s="289">
        <f>ROUND(観光客入込数!AC15/観光客入込数!$AC$2+観光客入込数!AD15/観光客入込数!$AD$2,0)</f>
        <v>716518</v>
      </c>
      <c r="L15" s="289">
        <f>ROUND(観光客入込数!AF15/観光客入込数!$AF$2+観光客入込数!AG15/観光客入込数!$AG$2,0)</f>
        <v>744371</v>
      </c>
      <c r="M15" s="289">
        <f>ROUND(観光客入込数!AG15/観光客入込数!$AF$2+観光客入込数!AH15/観光客入込数!$AG$2,0)</f>
        <v>595239</v>
      </c>
      <c r="N15" s="289">
        <f>ROUND(観光客入込数!AH15/観光客入込数!$AF$2+観光客入込数!AI15/観光客入込数!$AG$2,0)</f>
        <v>1062885</v>
      </c>
      <c r="O15" s="289">
        <f>ROUND(観光客入込数!AI15/観光客入込数!$AF$2+観光客入込数!AJ15/観光客入込数!$AG$2,0)</f>
        <v>550687</v>
      </c>
      <c r="P15" s="227">
        <f t="shared" si="13"/>
        <v>736270.33333333337</v>
      </c>
      <c r="R15" s="64">
        <v>12</v>
      </c>
      <c r="S15" s="64" t="s">
        <v>106</v>
      </c>
      <c r="T15" s="146">
        <f t="shared" si="0"/>
        <v>1975</v>
      </c>
      <c r="U15" s="145">
        <f t="shared" si="1"/>
        <v>1964</v>
      </c>
      <c r="V15" s="145">
        <f t="shared" si="2"/>
        <v>1918</v>
      </c>
      <c r="W15" s="145">
        <f t="shared" si="3"/>
        <v>2005</v>
      </c>
      <c r="X15" s="145">
        <f t="shared" si="4"/>
        <v>1751</v>
      </c>
      <c r="Y15" s="145">
        <f t="shared" si="5"/>
        <v>1723</v>
      </c>
      <c r="Z15" s="145">
        <f t="shared" si="6"/>
        <v>1830</v>
      </c>
      <c r="AA15" s="159">
        <f t="shared" si="7"/>
        <v>1831</v>
      </c>
      <c r="AB15" s="159">
        <f t="shared" si="8"/>
        <v>1963</v>
      </c>
      <c r="AC15" s="159">
        <f t="shared" si="9"/>
        <v>2039</v>
      </c>
      <c r="AD15" s="159">
        <f t="shared" si="10"/>
        <v>1631</v>
      </c>
      <c r="AE15" s="159">
        <f t="shared" si="11"/>
        <v>2912</v>
      </c>
      <c r="AF15" s="159">
        <f t="shared" si="12"/>
        <v>1509</v>
      </c>
      <c r="AG15" s="159">
        <f t="shared" si="12"/>
        <v>2017</v>
      </c>
    </row>
    <row r="16" spans="1:33">
      <c r="A16" s="64">
        <v>13</v>
      </c>
      <c r="B16" s="64" t="s">
        <v>107</v>
      </c>
      <c r="C16" s="146">
        <f>ROUND(観光客入込数!E16/観光客入込数!$E$2+観光客入込数!F16/観光客入込数!$F$2,0)</f>
        <v>92053</v>
      </c>
      <c r="D16" s="145">
        <f>ROUND(観光客入込数!H16/観光客入込数!$H$2+観光客入込数!I16/観光客入込数!$I$2,0)</f>
        <v>77160</v>
      </c>
      <c r="E16" s="145">
        <f>ROUND(観光客入込数!K16/観光客入込数!$K$2+観光客入込数!L16/観光客入込数!$L$2,0)</f>
        <v>82650</v>
      </c>
      <c r="F16" s="145">
        <f>ROUND(観光客入込数!N16/観光客入込数!$N$2+観光客入込数!O16/観光客入込数!$O$2,0)</f>
        <v>81111</v>
      </c>
      <c r="G16" s="145">
        <f>ROUND(観光客入込数!Q16/観光客入込数!$Q$2+観光客入込数!R16/観光客入込数!$R$2,0)</f>
        <v>76137</v>
      </c>
      <c r="H16" s="145">
        <f>ROUND(観光客入込数!T16/観光客入込数!$T$2+観光客入込数!U16/観光客入込数!$U$2,0)</f>
        <v>79817</v>
      </c>
      <c r="I16" s="145">
        <f>ROUND(観光客入込数!W16/観光客入込数!$W$2+観光客入込数!X16/観光客入込数!$X$2,0)</f>
        <v>85509</v>
      </c>
      <c r="J16" s="159">
        <f>ROUND(観光客入込数!Z16/観光客入込数!$Z$2+観光客入込数!AA16/観光客入込数!$AA$2,0)</f>
        <v>81337</v>
      </c>
      <c r="K16" s="289">
        <f>ROUND(観光客入込数!AC16/観光客入込数!$AC$2+観光客入込数!AD16/観光客入込数!$AD$2,0)</f>
        <v>84797</v>
      </c>
      <c r="L16" s="289">
        <f>ROUND(観光客入込数!AF16/観光客入込数!$AF$2+観光客入込数!AG16/観光客入込数!$AG$2,0)</f>
        <v>75948</v>
      </c>
      <c r="M16" s="289">
        <f>ROUND(観光客入込数!AG16/観光客入込数!$AF$2+観光客入込数!AH16/観光客入込数!$AG$2,0)</f>
        <v>58287</v>
      </c>
      <c r="N16" s="289">
        <f>ROUND(観光客入込数!AH16/観光客入込数!$AF$2+観光客入込数!AI16/観光客入込数!$AG$2,0)</f>
        <v>116573</v>
      </c>
      <c r="O16" s="289">
        <f>ROUND(観光客入込数!AI16/観光客入込数!$AF$2+観光客入込数!AJ16/観光客入込数!$AG$2,0)</f>
        <v>58287</v>
      </c>
      <c r="P16" s="227">
        <f t="shared" si="13"/>
        <v>77715.666666666672</v>
      </c>
      <c r="R16" s="64">
        <v>13</v>
      </c>
      <c r="S16" s="64" t="s">
        <v>107</v>
      </c>
      <c r="T16" s="146">
        <f t="shared" si="0"/>
        <v>252</v>
      </c>
      <c r="U16" s="145">
        <f t="shared" si="1"/>
        <v>211</v>
      </c>
      <c r="V16" s="145">
        <f t="shared" si="2"/>
        <v>226</v>
      </c>
      <c r="W16" s="145">
        <f t="shared" si="3"/>
        <v>222</v>
      </c>
      <c r="X16" s="145">
        <f t="shared" si="4"/>
        <v>209</v>
      </c>
      <c r="Y16" s="145">
        <f t="shared" si="5"/>
        <v>219</v>
      </c>
      <c r="Z16" s="145">
        <f t="shared" si="6"/>
        <v>234</v>
      </c>
      <c r="AA16" s="159">
        <f t="shared" si="7"/>
        <v>223</v>
      </c>
      <c r="AB16" s="159">
        <f t="shared" si="8"/>
        <v>232</v>
      </c>
      <c r="AC16" s="159">
        <f t="shared" si="9"/>
        <v>208</v>
      </c>
      <c r="AD16" s="159">
        <f t="shared" si="10"/>
        <v>160</v>
      </c>
      <c r="AE16" s="159">
        <f t="shared" si="11"/>
        <v>319</v>
      </c>
      <c r="AF16" s="159">
        <f t="shared" si="12"/>
        <v>160</v>
      </c>
      <c r="AG16" s="159">
        <f t="shared" si="12"/>
        <v>213</v>
      </c>
    </row>
    <row r="17" spans="1:33">
      <c r="A17" s="64">
        <v>14</v>
      </c>
      <c r="B17" s="64" t="s">
        <v>108</v>
      </c>
      <c r="C17" s="146">
        <f>ROUND(観光客入込数!E17/観光客入込数!$E$2+観光客入込数!F17/観光客入込数!$F$2,0)</f>
        <v>333113</v>
      </c>
      <c r="D17" s="145">
        <f>ROUND(観光客入込数!H17/観光客入込数!$H$2+観光客入込数!I17/観光客入込数!$I$2,0)</f>
        <v>271964</v>
      </c>
      <c r="E17" s="145">
        <f>ROUND(観光客入込数!K17/観光客入込数!$K$2+観光客入込数!L17/観光客入込数!$L$2,0)</f>
        <v>314841</v>
      </c>
      <c r="F17" s="145">
        <f>ROUND(観光客入込数!N17/観光客入込数!$N$2+観光客入込数!O17/観光客入込数!$O$2,0)</f>
        <v>339458</v>
      </c>
      <c r="G17" s="145">
        <f>ROUND(観光客入込数!Q17/観光客入込数!$Q$2+観光客入込数!R17/観光客入込数!$R$2,0)</f>
        <v>280778</v>
      </c>
      <c r="H17" s="145">
        <f>ROUND(観光客入込数!T17/観光客入込数!$T$2+観光客入込数!U17/観光客入込数!$U$2,0)</f>
        <v>276556</v>
      </c>
      <c r="I17" s="145">
        <f>ROUND(観光客入込数!W17/観光客入込数!$W$2+観光客入込数!X17/観光客入込数!$X$2,0)</f>
        <v>275517</v>
      </c>
      <c r="J17" s="159">
        <f>ROUND(観光客入込数!Z17/観光客入込数!$Z$2+観光客入込数!AA17/観光客入込数!$AA$2,0)</f>
        <v>244376</v>
      </c>
      <c r="K17" s="289">
        <f>ROUND(観光客入込数!AC17/観光客入込数!$AC$2+観光客入込数!AD17/観光客入込数!$AD$2,0)</f>
        <v>251278</v>
      </c>
      <c r="L17" s="289">
        <f>ROUND(観光客入込数!AF17/観光客入込数!$AF$2+観光客入込数!AG17/観光客入込数!$AG$2,0)</f>
        <v>240845</v>
      </c>
      <c r="M17" s="289">
        <f>ROUND(観光客入込数!AG17/観光客入込数!$AF$2+観光客入込数!AH17/観光客入込数!$AG$2,0)</f>
        <v>120847</v>
      </c>
      <c r="N17" s="289">
        <f>ROUND(観光客入込数!AH17/観光客入込数!$AF$2+観光客入込数!AI17/観光客入込数!$AG$2,0)</f>
        <v>241694</v>
      </c>
      <c r="O17" s="289">
        <f>ROUND(観光客入込数!AI17/観光客入込数!$AF$2+観光客入込数!AJ17/観光客入込数!$AG$2,0)</f>
        <v>120847</v>
      </c>
      <c r="P17" s="227">
        <f t="shared" si="13"/>
        <v>161129.33333333334</v>
      </c>
      <c r="R17" s="64">
        <v>14</v>
      </c>
      <c r="S17" s="64" t="s">
        <v>108</v>
      </c>
      <c r="T17" s="146">
        <f t="shared" si="0"/>
        <v>913</v>
      </c>
      <c r="U17" s="145">
        <f t="shared" si="1"/>
        <v>745</v>
      </c>
      <c r="V17" s="145">
        <f t="shared" si="2"/>
        <v>863</v>
      </c>
      <c r="W17" s="145">
        <f t="shared" si="3"/>
        <v>930</v>
      </c>
      <c r="X17" s="145">
        <f t="shared" si="4"/>
        <v>769</v>
      </c>
      <c r="Y17" s="145">
        <f t="shared" si="5"/>
        <v>758</v>
      </c>
      <c r="Z17" s="145">
        <f t="shared" si="6"/>
        <v>755</v>
      </c>
      <c r="AA17" s="159">
        <f t="shared" si="7"/>
        <v>670</v>
      </c>
      <c r="AB17" s="159">
        <f t="shared" si="8"/>
        <v>688</v>
      </c>
      <c r="AC17" s="159">
        <f t="shared" si="9"/>
        <v>660</v>
      </c>
      <c r="AD17" s="159">
        <f t="shared" si="10"/>
        <v>331</v>
      </c>
      <c r="AE17" s="159">
        <f t="shared" si="11"/>
        <v>662</v>
      </c>
      <c r="AF17" s="159">
        <f t="shared" si="12"/>
        <v>331</v>
      </c>
      <c r="AG17" s="159">
        <f t="shared" si="12"/>
        <v>441</v>
      </c>
    </row>
    <row r="18" spans="1:33">
      <c r="A18" s="64">
        <v>15</v>
      </c>
      <c r="B18" s="64" t="s">
        <v>110</v>
      </c>
      <c r="C18" s="146">
        <f>ROUND(観光客入込数!E18/観光客入込数!$E$2+観光客入込数!F18/観光客入込数!$F$2,0)</f>
        <v>811504</v>
      </c>
      <c r="D18" s="145">
        <f>ROUND(観光客入込数!H18/観光客入込数!$H$2+観光客入込数!I18/観光客入込数!$I$2,0)</f>
        <v>825025</v>
      </c>
      <c r="E18" s="145">
        <f>ROUND(観光客入込数!K18/観光客入込数!$K$2+観光客入込数!L18/観光客入込数!$L$2,0)</f>
        <v>790908</v>
      </c>
      <c r="F18" s="145">
        <f>ROUND(観光客入込数!N18/観光客入込数!$N$2+観光客入込数!O18/観光客入込数!$O$2,0)</f>
        <v>734801</v>
      </c>
      <c r="G18" s="145">
        <f>ROUND(観光客入込数!Q18/観光客入込数!$Q$2+観光客入込数!R18/観光客入込数!$R$2,0)</f>
        <v>681654</v>
      </c>
      <c r="H18" s="145">
        <f>ROUND(観光客入込数!T18/観光客入込数!$T$2+観光客入込数!U18/観光客入込数!$U$2,0)</f>
        <v>811715</v>
      </c>
      <c r="I18" s="145">
        <f>ROUND(観光客入込数!W18/観光客入込数!$W$2+観光客入込数!X18/観光客入込数!$X$2,0)</f>
        <v>846181</v>
      </c>
      <c r="J18" s="159">
        <f>ROUND(観光客入込数!Z18/観光客入込数!$Z$2+観光客入込数!AA18/観光客入込数!$AA$2,0)</f>
        <v>802474</v>
      </c>
      <c r="K18" s="289">
        <f>ROUND(観光客入込数!AC18/観光客入込数!$AC$2+観光客入込数!AD18/観光客入込数!$AD$2,0)</f>
        <v>804939</v>
      </c>
      <c r="L18" s="289">
        <f>ROUND(観光客入込数!AF18/観光客入込数!$AF$2+観光客入込数!AG18/観光客入込数!$AG$2,0)</f>
        <v>776620</v>
      </c>
      <c r="M18" s="289">
        <f>ROUND(観光客入込数!AG18/観光客入込数!$AF$2+観光客入込数!AH18/観光客入込数!$AG$2,0)</f>
        <v>589847</v>
      </c>
      <c r="N18" s="289">
        <f>ROUND(観光客入込数!AH18/観光客入込数!$AF$2+観光客入込数!AI18/観光客入込数!$AG$2,0)</f>
        <v>1048865</v>
      </c>
      <c r="O18" s="289">
        <f>ROUND(観光客入込数!AI18/観光客入込数!$AF$2+観光客入込数!AJ18/観光客入込数!$AG$2,0)</f>
        <v>539727</v>
      </c>
      <c r="P18" s="227">
        <f t="shared" si="13"/>
        <v>726146.33333333337</v>
      </c>
      <c r="R18" s="64">
        <v>15</v>
      </c>
      <c r="S18" s="64" t="s">
        <v>110</v>
      </c>
      <c r="T18" s="146">
        <f t="shared" si="0"/>
        <v>2223</v>
      </c>
      <c r="U18" s="145">
        <f t="shared" si="1"/>
        <v>2260</v>
      </c>
      <c r="V18" s="145">
        <f t="shared" si="2"/>
        <v>2167</v>
      </c>
      <c r="W18" s="145">
        <f t="shared" si="3"/>
        <v>2013</v>
      </c>
      <c r="X18" s="145">
        <f t="shared" si="4"/>
        <v>1868</v>
      </c>
      <c r="Y18" s="145">
        <f t="shared" si="5"/>
        <v>2224</v>
      </c>
      <c r="Z18" s="145">
        <f t="shared" si="6"/>
        <v>2318</v>
      </c>
      <c r="AA18" s="159">
        <f t="shared" si="7"/>
        <v>2199</v>
      </c>
      <c r="AB18" s="159">
        <f t="shared" si="8"/>
        <v>2205</v>
      </c>
      <c r="AC18" s="159">
        <f t="shared" si="9"/>
        <v>2128</v>
      </c>
      <c r="AD18" s="159">
        <f t="shared" si="10"/>
        <v>1616</v>
      </c>
      <c r="AE18" s="159">
        <f t="shared" si="11"/>
        <v>2874</v>
      </c>
      <c r="AF18" s="159">
        <f t="shared" si="12"/>
        <v>1479</v>
      </c>
      <c r="AG18" s="159">
        <f t="shared" si="12"/>
        <v>1989</v>
      </c>
    </row>
    <row r="19" spans="1:33">
      <c r="A19" s="64">
        <v>16</v>
      </c>
      <c r="B19" s="64" t="s">
        <v>111</v>
      </c>
      <c r="C19" s="146">
        <f>ROUND(観光客入込数!E19/観光客入込数!$E$2+観光客入込数!F19/観光客入込数!$F$2,0)</f>
        <v>3662349</v>
      </c>
      <c r="D19" s="145">
        <f>ROUND(観光客入込数!H19/観光客入込数!$H$2+観光客入込数!I19/観光客入込数!$I$2,0)</f>
        <v>3590509</v>
      </c>
      <c r="E19" s="145">
        <f>ROUND(観光客入込数!K19/観光客入込数!$K$2+観光客入込数!L19/観光客入込数!$L$2,0)</f>
        <v>3681904</v>
      </c>
      <c r="F19" s="145">
        <f>ROUND(観光客入込数!N19/観光客入込数!$N$2+観光客入込数!O19/観光客入込数!$O$2,0)</f>
        <v>3572614</v>
      </c>
      <c r="G19" s="145">
        <f>ROUND(観光客入込数!Q19/観光客入込数!$Q$2+観光客入込数!R19/観光客入込数!$R$2,0)</f>
        <v>3050328</v>
      </c>
      <c r="H19" s="145">
        <f>ROUND(観光客入込数!T19/観光客入込数!$T$2+観光客入込数!U19/観光客入込数!$U$2,0)</f>
        <v>3156929</v>
      </c>
      <c r="I19" s="145">
        <f>ROUND(観光客入込数!W19/観光客入込数!$W$2+観光客入込数!X19/観光客入込数!$X$2,0)</f>
        <v>3312258</v>
      </c>
      <c r="J19" s="159">
        <f>ROUND(観光客入込数!Z19/観光客入込数!$Z$2+観光客入込数!AA19/観光客入込数!$AA$2,0)</f>
        <v>3413526</v>
      </c>
      <c r="K19" s="289">
        <f>ROUND(観光客入込数!AC19/観光客入込数!$AC$2+観光客入込数!AD19/観光客入込数!$AD$2,0)</f>
        <v>3311605</v>
      </c>
      <c r="L19" s="289">
        <f>ROUND(観光客入込数!AF19/観光客入込数!$AF$2+観光客入込数!AG19/観光客入込数!$AG$2,0)</f>
        <v>3169458</v>
      </c>
      <c r="M19" s="289">
        <f>ROUND(観光客入込数!AG19/観光客入込数!$AF$2+観光客入込数!AH19/観光客入込数!$AG$2,0)</f>
        <v>2509951</v>
      </c>
      <c r="N19" s="289">
        <f>ROUND(観光客入込数!AH19/観光客入込数!$AF$2+観光客入込数!AI19/観光客入込数!$AG$2,0)</f>
        <v>4762920</v>
      </c>
      <c r="O19" s="289">
        <f>ROUND(観光客入込数!AI19/観光客入込数!$AF$2+観光客入込数!AJ19/観光客入込数!$AG$2,0)</f>
        <v>2413853</v>
      </c>
      <c r="P19" s="227">
        <f t="shared" si="13"/>
        <v>3228908</v>
      </c>
      <c r="R19" s="64">
        <v>16</v>
      </c>
      <c r="S19" s="64" t="s">
        <v>111</v>
      </c>
      <c r="T19" s="146">
        <f t="shared" si="0"/>
        <v>10034</v>
      </c>
      <c r="U19" s="145">
        <f t="shared" si="1"/>
        <v>9837</v>
      </c>
      <c r="V19" s="145">
        <f t="shared" si="2"/>
        <v>10087</v>
      </c>
      <c r="W19" s="145">
        <f t="shared" si="3"/>
        <v>9788</v>
      </c>
      <c r="X19" s="145">
        <f t="shared" si="4"/>
        <v>8357</v>
      </c>
      <c r="Y19" s="145">
        <f t="shared" si="5"/>
        <v>8649</v>
      </c>
      <c r="Z19" s="145">
        <f t="shared" si="6"/>
        <v>9075</v>
      </c>
      <c r="AA19" s="159">
        <f t="shared" si="7"/>
        <v>9352</v>
      </c>
      <c r="AB19" s="159">
        <f t="shared" si="8"/>
        <v>9073</v>
      </c>
      <c r="AC19" s="159">
        <f t="shared" si="9"/>
        <v>8683</v>
      </c>
      <c r="AD19" s="159">
        <f t="shared" si="10"/>
        <v>6877</v>
      </c>
      <c r="AE19" s="159">
        <f t="shared" si="11"/>
        <v>13049</v>
      </c>
      <c r="AF19" s="159">
        <f t="shared" si="12"/>
        <v>6613</v>
      </c>
      <c r="AG19" s="159">
        <f t="shared" si="12"/>
        <v>8846</v>
      </c>
    </row>
    <row r="20" spans="1:33">
      <c r="A20" s="64">
        <v>17</v>
      </c>
      <c r="B20" s="64" t="s">
        <v>112</v>
      </c>
      <c r="C20" s="146">
        <f>ROUND(観光客入込数!E20/観光客入込数!$E$2+観光客入込数!F20/観光客入込数!$F$2,0)</f>
        <v>1624355</v>
      </c>
      <c r="D20" s="145">
        <f>ROUND(観光客入込数!H20/観光客入込数!$H$2+観光客入込数!I20/観光客入込数!$I$2,0)</f>
        <v>1569458</v>
      </c>
      <c r="E20" s="145">
        <f>ROUND(観光客入込数!K20/観光客入込数!$K$2+観光客入込数!L20/観光客入込数!$L$2,0)</f>
        <v>1486499</v>
      </c>
      <c r="F20" s="145">
        <f>ROUND(観光客入込数!N20/観光客入込数!$N$2+観光客入込数!O20/観光客入込数!$O$2,0)</f>
        <v>1484459</v>
      </c>
      <c r="G20" s="145">
        <f>ROUND(観光客入込数!Q20/観光客入込数!$Q$2+観光客入込数!R20/観光客入込数!$R$2,0)</f>
        <v>1454072</v>
      </c>
      <c r="H20" s="145">
        <f>ROUND(観光客入込数!T20/観光客入込数!$T$2+観光客入込数!U20/観光客入込数!$U$2,0)</f>
        <v>1567210</v>
      </c>
      <c r="I20" s="145">
        <f>ROUND(観光客入込数!W20/観光客入込数!$W$2+観光客入込数!X20/観光客入込数!$X$2,0)</f>
        <v>1643166</v>
      </c>
      <c r="J20" s="159">
        <f>ROUND(観光客入込数!Z20/観光客入込数!$Z$2+観光客入込数!AA20/観光客入込数!$AA$2,0)</f>
        <v>1473379</v>
      </c>
      <c r="K20" s="289">
        <f>ROUND(観光客入込数!AC20/観光客入込数!$AC$2+観光客入込数!AD20/観光客入込数!$AD$2,0)</f>
        <v>1476032</v>
      </c>
      <c r="L20" s="289">
        <f>ROUND(観光客入込数!AF20/観光客入込数!$AF$2+観光客入込数!AG20/観光客入込数!$AG$2,0)</f>
        <v>1200867</v>
      </c>
      <c r="M20" s="289">
        <f>ROUND(観光客入込数!AG20/観光客入込数!$AF$2+観光客入込数!AH20/観光客入込数!$AG$2,0)</f>
        <v>1050878</v>
      </c>
      <c r="N20" s="289">
        <f>ROUND(観光客入込数!AH20/観光客入込数!$AF$2+観光客入込数!AI20/観光客入込数!$AG$2,0)</f>
        <v>1986899</v>
      </c>
      <c r="O20" s="289">
        <f>ROUND(観光客入込数!AI20/観光客入込数!$AF$2+観光客入込数!AJ20/観光客入込数!$AG$2,0)</f>
        <v>1008463</v>
      </c>
      <c r="P20" s="227">
        <f t="shared" si="13"/>
        <v>1348746.6666666667</v>
      </c>
      <c r="R20" s="64">
        <v>17</v>
      </c>
      <c r="S20" s="64" t="s">
        <v>112</v>
      </c>
      <c r="T20" s="146">
        <f t="shared" si="0"/>
        <v>4450</v>
      </c>
      <c r="U20" s="145">
        <f t="shared" si="1"/>
        <v>4300</v>
      </c>
      <c r="V20" s="145">
        <f t="shared" si="2"/>
        <v>4073</v>
      </c>
      <c r="W20" s="145">
        <f t="shared" si="3"/>
        <v>4067</v>
      </c>
      <c r="X20" s="145">
        <f t="shared" si="4"/>
        <v>3984</v>
      </c>
      <c r="Y20" s="145">
        <f t="shared" si="5"/>
        <v>4294</v>
      </c>
      <c r="Z20" s="145">
        <f t="shared" si="6"/>
        <v>4502</v>
      </c>
      <c r="AA20" s="159">
        <f t="shared" si="7"/>
        <v>4037</v>
      </c>
      <c r="AB20" s="159">
        <f t="shared" si="8"/>
        <v>4044</v>
      </c>
      <c r="AC20" s="159">
        <f t="shared" si="9"/>
        <v>3290</v>
      </c>
      <c r="AD20" s="159">
        <f t="shared" si="10"/>
        <v>2879</v>
      </c>
      <c r="AE20" s="159">
        <f t="shared" si="11"/>
        <v>5444</v>
      </c>
      <c r="AF20" s="159">
        <f t="shared" si="12"/>
        <v>2763</v>
      </c>
      <c r="AG20" s="159">
        <f t="shared" si="12"/>
        <v>3695</v>
      </c>
    </row>
    <row r="21" spans="1:33">
      <c r="A21" s="64">
        <v>18</v>
      </c>
      <c r="B21" s="64" t="s">
        <v>113</v>
      </c>
      <c r="C21" s="146">
        <f>ROUND(観光客入込数!E21/観光客入込数!$E$2+観光客入込数!F21/観光客入込数!$F$2,0)</f>
        <v>564137</v>
      </c>
      <c r="D21" s="145">
        <f>ROUND(観光客入込数!H21/観光客入込数!$H$2+観光客入込数!I21/観光客入込数!$I$2,0)</f>
        <v>542770</v>
      </c>
      <c r="E21" s="145">
        <f>ROUND(観光客入込数!K21/観光客入込数!$K$2+観光客入込数!L21/観光客入込数!$L$2,0)</f>
        <v>560673</v>
      </c>
      <c r="F21" s="145">
        <f>ROUND(観光客入込数!N21/観光客入込数!$N$2+観光客入込数!O21/観光客入込数!$O$2,0)</f>
        <v>572666</v>
      </c>
      <c r="G21" s="145">
        <f>ROUND(観光客入込数!Q21/観光客入込数!$Q$2+観光客入込数!R21/観光客入込数!$R$2,0)</f>
        <v>525152</v>
      </c>
      <c r="H21" s="145">
        <f>ROUND(観光客入込数!T21/観光客入込数!$T$2+観光客入込数!U21/観光客入込数!$U$2,0)</f>
        <v>574208</v>
      </c>
      <c r="I21" s="145">
        <f>ROUND(観光客入込数!W21/観光客入込数!$W$2+観光客入込数!X21/観光客入込数!$X$2,0)</f>
        <v>578890</v>
      </c>
      <c r="J21" s="159">
        <f>ROUND(観光客入込数!Z21/観光客入込数!$Z$2+観光客入込数!AA21/観光客入込数!$AA$2,0)</f>
        <v>546493</v>
      </c>
      <c r="K21" s="289">
        <f>ROUND(観光客入込数!AC21/観光客入込数!$AC$2+観光客入込数!AD21/観光客入込数!$AD$2,0)</f>
        <v>603951</v>
      </c>
      <c r="L21" s="289">
        <f>ROUND(観光客入込数!AF21/観光客入込数!$AF$2+観光客入込数!AG21/観光客入込数!$AG$2,0)</f>
        <v>675280</v>
      </c>
      <c r="M21" s="289">
        <f>ROUND(観光客入込数!AG21/観光客入込数!$AF$2+観光客入込数!AH21/観光客入込数!$AG$2,0)</f>
        <v>581958</v>
      </c>
      <c r="N21" s="289">
        <f>ROUND(観光客入込数!AH21/観光客入込数!$AF$2+観光客入込数!AI21/観光客入込数!$AG$2,0)</f>
        <v>1039037</v>
      </c>
      <c r="O21" s="289">
        <f>ROUND(観光客入込数!AI21/観光客入込数!$AF$2+観光客入込数!AJ21/観光客入込数!$AG$2,0)</f>
        <v>535688</v>
      </c>
      <c r="P21" s="227">
        <f t="shared" si="13"/>
        <v>718894.33333333337</v>
      </c>
      <c r="R21" s="64">
        <v>18</v>
      </c>
      <c r="S21" s="64" t="s">
        <v>113</v>
      </c>
      <c r="T21" s="146">
        <f t="shared" si="0"/>
        <v>1546</v>
      </c>
      <c r="U21" s="145">
        <f t="shared" si="1"/>
        <v>1487</v>
      </c>
      <c r="V21" s="145">
        <f t="shared" si="2"/>
        <v>1536</v>
      </c>
      <c r="W21" s="145">
        <f t="shared" si="3"/>
        <v>1569</v>
      </c>
      <c r="X21" s="145">
        <f t="shared" si="4"/>
        <v>1439</v>
      </c>
      <c r="Y21" s="145">
        <f t="shared" si="5"/>
        <v>1573</v>
      </c>
      <c r="Z21" s="145">
        <f t="shared" si="6"/>
        <v>1586</v>
      </c>
      <c r="AA21" s="159">
        <f t="shared" si="7"/>
        <v>1497</v>
      </c>
      <c r="AB21" s="159">
        <f t="shared" si="8"/>
        <v>1655</v>
      </c>
      <c r="AC21" s="159">
        <f t="shared" si="9"/>
        <v>1850</v>
      </c>
      <c r="AD21" s="159">
        <f t="shared" si="10"/>
        <v>1594</v>
      </c>
      <c r="AE21" s="159">
        <f t="shared" si="11"/>
        <v>2847</v>
      </c>
      <c r="AF21" s="159">
        <f t="shared" si="12"/>
        <v>1468</v>
      </c>
      <c r="AG21" s="159">
        <f t="shared" si="12"/>
        <v>1970</v>
      </c>
    </row>
    <row r="22" spans="1:33">
      <c r="A22" s="64">
        <v>19</v>
      </c>
      <c r="B22" s="64" t="s">
        <v>114</v>
      </c>
      <c r="C22" s="146">
        <f>ROUND(観光客入込数!E22/観光客入込数!$E$2+観光客入込数!F22/観光客入込数!$F$2,0)</f>
        <v>2170721</v>
      </c>
      <c r="D22" s="145">
        <f>ROUND(観光客入込数!H22/観光客入込数!$H$2+観光客入込数!I22/観光客入込数!$I$2,0)</f>
        <v>2109333</v>
      </c>
      <c r="E22" s="145">
        <f>ROUND(観光客入込数!K22/観光客入込数!$K$2+観光客入込数!L22/観光客入込数!$L$2,0)</f>
        <v>2117928</v>
      </c>
      <c r="F22" s="145">
        <f>ROUND(観光客入込数!N22/観光客入込数!$N$2+観光客入込数!O22/観光客入込数!$O$2,0)</f>
        <v>2020652</v>
      </c>
      <c r="G22" s="145">
        <f>ROUND(観光客入込数!Q22/観光客入込数!$Q$2+観光客入込数!R22/観光客入込数!$R$2,0)</f>
        <v>2113646</v>
      </c>
      <c r="H22" s="145">
        <f>ROUND(観光客入込数!T22/観光客入込数!$T$2+観光客入込数!U22/観光客入込数!$U$2,0)</f>
        <v>2226940</v>
      </c>
      <c r="I22" s="145">
        <f>ROUND(観光客入込数!W22/観光客入込数!$W$2+観光客入込数!X22/観光客入込数!$X$2,0)</f>
        <v>2226989</v>
      </c>
      <c r="J22" s="159">
        <f>ROUND(観光客入込数!Z22/観光客入込数!$Z$2+観光客入込数!AA22/観光客入込数!$AA$2,0)</f>
        <v>2178975</v>
      </c>
      <c r="K22" s="289">
        <f>ROUND(観光客入込数!AC22/観光客入込数!$AC$2+観光客入込数!AD22/観光客入込数!$AD$2,0)</f>
        <v>2293510</v>
      </c>
      <c r="L22" s="289">
        <f>ROUND(観光客入込数!AF22/観光客入込数!$AF$2+観光客入込数!AG22/観光客入込数!$AG$2,0)</f>
        <v>2093247</v>
      </c>
      <c r="M22" s="289">
        <f>ROUND(観光客入込数!AG22/観光客入込数!$AF$2+観光客入込数!AH22/観光客入込数!$AG$2,0)</f>
        <v>1721259</v>
      </c>
      <c r="N22" s="289">
        <f>ROUND(観光客入込数!AH22/観光客入込数!$AF$2+観光客入込数!AI22/観光客入込数!$AG$2,0)</f>
        <v>3214820</v>
      </c>
      <c r="O22" s="289">
        <f>ROUND(観光客入込数!AI22/観光客入込数!$AF$2+観光客入込数!AJ22/観光客入込数!$AG$2,0)</f>
        <v>1624542</v>
      </c>
      <c r="P22" s="227">
        <f t="shared" si="13"/>
        <v>2186873.6666666665</v>
      </c>
      <c r="R22" s="64">
        <v>19</v>
      </c>
      <c r="S22" s="64" t="s">
        <v>114</v>
      </c>
      <c r="T22" s="146">
        <f t="shared" si="0"/>
        <v>5947</v>
      </c>
      <c r="U22" s="145">
        <f t="shared" si="1"/>
        <v>5779</v>
      </c>
      <c r="V22" s="145">
        <f t="shared" si="2"/>
        <v>5803</v>
      </c>
      <c r="W22" s="145">
        <f t="shared" si="3"/>
        <v>5536</v>
      </c>
      <c r="X22" s="145">
        <f t="shared" si="4"/>
        <v>5791</v>
      </c>
      <c r="Y22" s="145">
        <f t="shared" si="5"/>
        <v>6101</v>
      </c>
      <c r="Z22" s="145">
        <f t="shared" si="6"/>
        <v>6101</v>
      </c>
      <c r="AA22" s="159">
        <f t="shared" si="7"/>
        <v>5970</v>
      </c>
      <c r="AB22" s="159">
        <f t="shared" si="8"/>
        <v>6284</v>
      </c>
      <c r="AC22" s="159">
        <f t="shared" si="9"/>
        <v>5735</v>
      </c>
      <c r="AD22" s="159">
        <f t="shared" si="10"/>
        <v>4716</v>
      </c>
      <c r="AE22" s="159">
        <f t="shared" si="11"/>
        <v>8808</v>
      </c>
      <c r="AF22" s="159">
        <f t="shared" si="12"/>
        <v>4451</v>
      </c>
      <c r="AG22" s="159">
        <f t="shared" si="12"/>
        <v>5991</v>
      </c>
    </row>
    <row r="23" spans="1:33">
      <c r="A23" s="64">
        <v>20</v>
      </c>
      <c r="B23" s="64" t="s">
        <v>115</v>
      </c>
      <c r="C23" s="146">
        <f>ROUND(観光客入込数!E23/観光客入込数!$E$2+観光客入込数!F23/観光客入込数!$F$2,0)</f>
        <v>543352</v>
      </c>
      <c r="D23" s="145">
        <f>ROUND(観光客入込数!H23/観光客入込数!$H$2+観光客入込数!I23/観光客入込数!$I$2,0)</f>
        <v>535208</v>
      </c>
      <c r="E23" s="145">
        <f>ROUND(観光客入込数!K23/観光客入込数!$K$2+観光客入込数!L23/観光客入込数!$L$2,0)</f>
        <v>651090</v>
      </c>
      <c r="F23" s="145">
        <f>ROUND(観光客入込数!N23/観光客入込数!$N$2+観光客入込数!O23/観光客入込数!$O$2,0)</f>
        <v>690099</v>
      </c>
      <c r="G23" s="145">
        <f>ROUND(観光客入込数!Q23/観光客入込数!$Q$2+観光客入込数!R23/観光客入込数!$R$2,0)</f>
        <v>703262</v>
      </c>
      <c r="H23" s="145">
        <f>ROUND(観光客入込数!T23/観光客入込数!$T$2+観光客入込数!U23/観光客入込数!$U$2,0)</f>
        <v>738156</v>
      </c>
      <c r="I23" s="145">
        <f>ROUND(観光客入込数!W23/観光客入込数!$W$2+観光客入込数!X23/観光客入込数!$X$2,0)</f>
        <v>770790</v>
      </c>
      <c r="J23" s="159">
        <f>ROUND(観光客入込数!Z23/観光客入込数!$Z$2+観光客入込数!AA23/観光客入込数!$AA$2,0)</f>
        <v>697455</v>
      </c>
      <c r="K23" s="289">
        <f>ROUND(観光客入込数!AC23/観光客入込数!$AC$2+観光客入込数!AD23/観光客入込数!$AD$2,0)</f>
        <v>723757</v>
      </c>
      <c r="L23" s="289">
        <f>ROUND(観光客入込数!AF23/観光客入込数!$AF$2+観光客入込数!AG23/観光客入込数!$AG$2,0)</f>
        <v>637023</v>
      </c>
      <c r="M23" s="289">
        <f>ROUND(観光客入込数!AG23/観光客入込数!$AF$2+観光客入込数!AH23/観光客入込数!$AG$2,0)</f>
        <v>519199</v>
      </c>
      <c r="N23" s="289">
        <f>ROUND(観光客入込数!AH23/観光客入込数!$AF$2+観光客入込数!AI23/観光客入込数!$AG$2,0)</f>
        <v>1010356</v>
      </c>
      <c r="O23" s="289">
        <f>ROUND(観光客入込数!AI23/観光客入込数!$AF$2+観光客入込数!AJ23/観光客入込数!$AG$2,0)</f>
        <v>508782</v>
      </c>
      <c r="P23" s="227">
        <f t="shared" si="13"/>
        <v>679445.66666666663</v>
      </c>
      <c r="R23" s="64">
        <v>20</v>
      </c>
      <c r="S23" s="64" t="s">
        <v>115</v>
      </c>
      <c r="T23" s="146">
        <f t="shared" si="0"/>
        <v>1489</v>
      </c>
      <c r="U23" s="145">
        <f t="shared" si="1"/>
        <v>1466</v>
      </c>
      <c r="V23" s="145">
        <f t="shared" si="2"/>
        <v>1784</v>
      </c>
      <c r="W23" s="145">
        <f t="shared" si="3"/>
        <v>1891</v>
      </c>
      <c r="X23" s="145">
        <f t="shared" si="4"/>
        <v>1927</v>
      </c>
      <c r="Y23" s="145">
        <f t="shared" si="5"/>
        <v>2022</v>
      </c>
      <c r="Z23" s="145">
        <f t="shared" si="6"/>
        <v>2112</v>
      </c>
      <c r="AA23" s="159">
        <f t="shared" si="7"/>
        <v>1911</v>
      </c>
      <c r="AB23" s="159">
        <f t="shared" si="8"/>
        <v>1983</v>
      </c>
      <c r="AC23" s="159">
        <f t="shared" si="9"/>
        <v>1745</v>
      </c>
      <c r="AD23" s="159">
        <f t="shared" si="10"/>
        <v>1422</v>
      </c>
      <c r="AE23" s="159">
        <f t="shared" si="11"/>
        <v>2768</v>
      </c>
      <c r="AF23" s="159">
        <f t="shared" si="12"/>
        <v>1394</v>
      </c>
      <c r="AG23" s="159">
        <f t="shared" si="12"/>
        <v>1861</v>
      </c>
    </row>
    <row r="24" spans="1:33">
      <c r="A24" s="64">
        <v>21</v>
      </c>
      <c r="B24" s="64" t="s">
        <v>117</v>
      </c>
      <c r="C24" s="146">
        <f>ROUND(観光客入込数!E24/観光客入込数!$E$2+観光客入込数!F24/観光客入込数!$F$2,0)</f>
        <v>5063249</v>
      </c>
      <c r="D24" s="145">
        <f>ROUND(観光客入込数!H24/観光客入込数!$H$2+観光客入込数!I24/観光客入込数!$I$2,0)</f>
        <v>5753347</v>
      </c>
      <c r="E24" s="145">
        <f>ROUND(観光客入込数!K24/観光客入込数!$K$2+観光客入込数!L24/観光客入込数!$L$2,0)</f>
        <v>5215679</v>
      </c>
      <c r="F24" s="145">
        <f>ROUND(観光客入込数!N24/観光客入込数!$N$2+観光客入込数!O24/観光客入込数!$O$2,0)</f>
        <v>5678267</v>
      </c>
      <c r="G24" s="145">
        <f>ROUND(観光客入込数!Q24/観光客入込数!$Q$2+観光客入込数!R24/観光客入込数!$R$2,0)</f>
        <v>5576179</v>
      </c>
      <c r="H24" s="145">
        <f>ROUND(観光客入込数!T24/観光客入込数!$T$2+観光客入込数!U24/観光客入込数!$U$2,0)</f>
        <v>7531988</v>
      </c>
      <c r="I24" s="145">
        <f>ROUND(観光客入込数!W24/観光客入込数!$W$2+観光客入込数!X24/観光客入込数!$X$2,0)</f>
        <v>6706481</v>
      </c>
      <c r="J24" s="159">
        <f>ROUND(観光客入込数!Z24/観光客入込数!$Z$2+観光客入込数!AA24/観光客入込数!$AA$2,0)</f>
        <v>6375320</v>
      </c>
      <c r="K24" s="289">
        <f>ROUND(観光客入込数!AC24/観光客入込数!$AC$2+観光客入込数!AD24/観光客入込数!$AD$2,0)</f>
        <v>5877561</v>
      </c>
      <c r="L24" s="289">
        <f>ROUND(観光客入込数!AF24/観光客入込数!$AF$2+観光客入込数!AG24/観光客入込数!$AG$2,0)</f>
        <v>5608582</v>
      </c>
      <c r="M24" s="289">
        <f>ROUND(観光客入込数!AG24/観光客入込数!$AF$2+観光客入込数!AH24/観光客入込数!$AG$2,0)</f>
        <v>2548055</v>
      </c>
      <c r="N24" s="289">
        <f>ROUND(観光客入込数!AH24/観光客入込数!$AF$2+観光客入込数!AI24/観光客入込数!$AG$2,0)</f>
        <v>3671262</v>
      </c>
      <c r="O24" s="289">
        <f>ROUND(観光客入込数!AI24/観光客入込数!$AF$2+観光客入込数!AJ24/観光客入込数!$AG$2,0)</f>
        <v>1970371</v>
      </c>
      <c r="P24" s="227">
        <f t="shared" si="13"/>
        <v>2729896</v>
      </c>
      <c r="R24" s="64">
        <v>21</v>
      </c>
      <c r="S24" s="64" t="s">
        <v>117</v>
      </c>
      <c r="T24" s="146">
        <f t="shared" si="0"/>
        <v>13872</v>
      </c>
      <c r="U24" s="145">
        <f t="shared" si="1"/>
        <v>15763</v>
      </c>
      <c r="V24" s="145">
        <f t="shared" si="2"/>
        <v>14290</v>
      </c>
      <c r="W24" s="145">
        <f t="shared" si="3"/>
        <v>15557</v>
      </c>
      <c r="X24" s="145">
        <f t="shared" si="4"/>
        <v>15277</v>
      </c>
      <c r="Y24" s="145">
        <f t="shared" si="5"/>
        <v>20636</v>
      </c>
      <c r="Z24" s="145">
        <f t="shared" si="6"/>
        <v>18374</v>
      </c>
      <c r="AA24" s="159">
        <f t="shared" si="7"/>
        <v>17467</v>
      </c>
      <c r="AB24" s="159">
        <f t="shared" si="8"/>
        <v>16103</v>
      </c>
      <c r="AC24" s="159">
        <f t="shared" si="9"/>
        <v>15366</v>
      </c>
      <c r="AD24" s="159">
        <f t="shared" si="10"/>
        <v>6981</v>
      </c>
      <c r="AE24" s="159">
        <f t="shared" si="11"/>
        <v>10058</v>
      </c>
      <c r="AF24" s="159">
        <f t="shared" si="12"/>
        <v>5398</v>
      </c>
      <c r="AG24" s="159">
        <f t="shared" si="12"/>
        <v>7479</v>
      </c>
    </row>
    <row r="25" spans="1:33">
      <c r="A25" s="64">
        <v>22</v>
      </c>
      <c r="B25" s="64" t="s">
        <v>118</v>
      </c>
      <c r="C25" s="146">
        <f>ROUND(観光客入込数!E25/観光客入込数!$E$2+観光客入込数!F25/観光客入込数!$F$2,0)</f>
        <v>363411</v>
      </c>
      <c r="D25" s="145">
        <f>ROUND(観光客入込数!H25/観光客入込数!$H$2+観光客入込数!I25/観光客入込数!$I$2,0)</f>
        <v>389708</v>
      </c>
      <c r="E25" s="145">
        <f>ROUND(観光客入込数!K25/観光客入込数!$K$2+観光客入込数!L25/観光客入込数!$L$2,0)</f>
        <v>391644</v>
      </c>
      <c r="F25" s="145">
        <f>ROUND(観光客入込数!N25/観光客入込数!$N$2+観光客入込数!O25/観光客入込数!$O$2,0)</f>
        <v>360438</v>
      </c>
      <c r="G25" s="145">
        <f>ROUND(観光客入込数!Q25/観光客入込数!$Q$2+観光客入込数!R25/観光客入込数!$R$2,0)</f>
        <v>345482</v>
      </c>
      <c r="H25" s="145">
        <f>ROUND(観光客入込数!T25/観光客入込数!$T$2+観光客入込数!U25/観光客入込数!$U$2,0)</f>
        <v>386159</v>
      </c>
      <c r="I25" s="145">
        <f>ROUND(観光客入込数!W25/観光客入込数!$W$2+観光客入込数!X25/観光客入込数!$X$2,0)</f>
        <v>369477</v>
      </c>
      <c r="J25" s="159">
        <f>ROUND(観光客入込数!Z25/観光客入込数!$Z$2+観光客入込数!AA25/観光客入込数!$AA$2,0)</f>
        <v>414171</v>
      </c>
      <c r="K25" s="289">
        <f>ROUND(観光客入込数!AC25/観光客入込数!$AC$2+観光客入込数!AD25/観光客入込数!$AD$2,0)</f>
        <v>485826</v>
      </c>
      <c r="L25" s="289">
        <f>ROUND(観光客入込数!AF25/観光客入込数!$AF$2+観光客入込数!AG25/観光客入込数!$AG$2,0)</f>
        <v>418446</v>
      </c>
      <c r="M25" s="289">
        <f>ROUND(観光客入込数!AG25/観光客入込数!$AF$2+観光客入込数!AH25/観光客入込数!$AG$2,0)</f>
        <v>383326</v>
      </c>
      <c r="N25" s="289">
        <f>ROUND(観光客入込数!AH25/観光客入込数!$AF$2+観光客入込数!AI25/観光客入込数!$AG$2,0)</f>
        <v>702629</v>
      </c>
      <c r="O25" s="289">
        <f>ROUND(観光客入込数!AI25/観光客入込数!$AF$2+観光客入込数!AJ25/観光客入込数!$AG$2,0)</f>
        <v>364967</v>
      </c>
      <c r="P25" s="227">
        <f t="shared" si="13"/>
        <v>483640.66666666669</v>
      </c>
      <c r="R25" s="64">
        <v>22</v>
      </c>
      <c r="S25" s="64" t="s">
        <v>118</v>
      </c>
      <c r="T25" s="146">
        <f t="shared" si="0"/>
        <v>996</v>
      </c>
      <c r="U25" s="145">
        <f t="shared" si="1"/>
        <v>1068</v>
      </c>
      <c r="V25" s="145">
        <f t="shared" si="2"/>
        <v>1073</v>
      </c>
      <c r="W25" s="145">
        <f t="shared" si="3"/>
        <v>988</v>
      </c>
      <c r="X25" s="145">
        <f t="shared" si="4"/>
        <v>947</v>
      </c>
      <c r="Y25" s="145">
        <f t="shared" si="5"/>
        <v>1058</v>
      </c>
      <c r="Z25" s="145">
        <f t="shared" si="6"/>
        <v>1012</v>
      </c>
      <c r="AA25" s="159">
        <f t="shared" si="7"/>
        <v>1135</v>
      </c>
      <c r="AB25" s="159">
        <f t="shared" si="8"/>
        <v>1331</v>
      </c>
      <c r="AC25" s="159">
        <f t="shared" si="9"/>
        <v>1146</v>
      </c>
      <c r="AD25" s="159">
        <f t="shared" si="10"/>
        <v>1050</v>
      </c>
      <c r="AE25" s="159">
        <f t="shared" si="11"/>
        <v>1925</v>
      </c>
      <c r="AF25" s="159">
        <f t="shared" si="12"/>
        <v>1000</v>
      </c>
      <c r="AG25" s="159">
        <f t="shared" si="12"/>
        <v>1325</v>
      </c>
    </row>
    <row r="26" spans="1:33">
      <c r="A26" s="64">
        <v>23</v>
      </c>
      <c r="B26" s="189" t="s">
        <v>119</v>
      </c>
      <c r="C26" s="146">
        <f>ROUND(観光客入込数!E26/観光客入込数!$E$2+観光客入込数!F26/観光客入込数!$F$2,0)</f>
        <v>101902</v>
      </c>
      <c r="D26" s="145">
        <f>ROUND(観光客入込数!H26/観光客入込数!$H$2+観光客入込数!I26/観光客入込数!$I$2,0)</f>
        <v>107819</v>
      </c>
      <c r="E26" s="145">
        <f>ROUND(観光客入込数!K26/観光客入込数!$K$2+観光客入込数!L26/観光客入込数!$L$2,0)</f>
        <v>96327</v>
      </c>
      <c r="F26" s="145">
        <f>ROUND(観光客入込数!N26/観光客入込数!$N$2+観光客入込数!O26/観光客入込数!$O$2,0)</f>
        <v>75779</v>
      </c>
      <c r="G26" s="145">
        <f>ROUND(観光客入込数!Q26/観光客入込数!$Q$2+観光客入込数!R26/観光客入込数!$R$2,0)</f>
        <v>53815</v>
      </c>
      <c r="H26" s="145">
        <f>ROUND(観光客入込数!T26/観光客入込数!$T$2+観光客入込数!U26/観光客入込数!$U$2,0)</f>
        <v>73024</v>
      </c>
      <c r="I26" s="145">
        <f>ROUND(観光客入込数!W26/観光客入込数!$W$2+観光客入込数!X26/観光客入込数!$X$2,0)</f>
        <v>111302</v>
      </c>
      <c r="J26" s="159">
        <f>ROUND(観光客入込数!Z26/観光客入込数!$Z$2+観光客入込数!AA26/観光客入込数!$AA$2,0)</f>
        <v>97814</v>
      </c>
      <c r="K26" s="289">
        <f>ROUND(観光客入込数!AC26/観光客入込数!$AC$2+観光客入込数!AD26/観光客入込数!$AD$2,0)</f>
        <v>85904</v>
      </c>
      <c r="L26" s="289">
        <f>ROUND(観光客入込数!AF26/観光客入込数!$AF$2+観光客入込数!AG26/観光客入込数!$AG$2,0)</f>
        <v>77336</v>
      </c>
      <c r="M26" s="289">
        <f>ROUND(観光客入込数!AG26/観光客入込数!$AF$2+観光客入込数!AH26/観光客入込数!$AG$2,0)</f>
        <v>53782</v>
      </c>
      <c r="N26" s="289">
        <f>ROUND(観光客入込数!AH26/観光客入込数!$AF$2+観光客入込数!AI26/観光客入込数!$AG$2,0)</f>
        <v>103162</v>
      </c>
      <c r="O26" s="289">
        <f>ROUND(観光客入込数!AI26/観光客入込数!$AF$2+観光客入込数!AJ26/観光客入込数!$AG$2,0)</f>
        <v>52412</v>
      </c>
      <c r="P26" s="227">
        <f t="shared" si="13"/>
        <v>69785.333333333328</v>
      </c>
      <c r="R26" s="64">
        <v>23</v>
      </c>
      <c r="S26" s="189" t="s">
        <v>119</v>
      </c>
      <c r="T26" s="146">
        <f t="shared" si="0"/>
        <v>279</v>
      </c>
      <c r="U26" s="145">
        <f t="shared" si="1"/>
        <v>295</v>
      </c>
      <c r="V26" s="145">
        <f t="shared" si="2"/>
        <v>264</v>
      </c>
      <c r="W26" s="145">
        <f t="shared" si="3"/>
        <v>208</v>
      </c>
      <c r="X26" s="145">
        <f t="shared" si="4"/>
        <v>147</v>
      </c>
      <c r="Y26" s="145">
        <f t="shared" si="5"/>
        <v>200</v>
      </c>
      <c r="Z26" s="145">
        <f t="shared" si="6"/>
        <v>305</v>
      </c>
      <c r="AA26" s="159">
        <f t="shared" si="7"/>
        <v>268</v>
      </c>
      <c r="AB26" s="159">
        <f t="shared" si="8"/>
        <v>235</v>
      </c>
      <c r="AC26" s="159">
        <f t="shared" si="9"/>
        <v>212</v>
      </c>
      <c r="AD26" s="159">
        <f t="shared" si="10"/>
        <v>147</v>
      </c>
      <c r="AE26" s="159">
        <f t="shared" si="11"/>
        <v>283</v>
      </c>
      <c r="AF26" s="159">
        <f t="shared" si="12"/>
        <v>144</v>
      </c>
      <c r="AG26" s="159">
        <f t="shared" si="12"/>
        <v>191</v>
      </c>
    </row>
    <row r="27" spans="1:33">
      <c r="A27" s="64">
        <v>24</v>
      </c>
      <c r="B27" s="64" t="s">
        <v>120</v>
      </c>
      <c r="C27" s="146">
        <f>ROUND(観光客入込数!E27/観光客入込数!$E$2+観光客入込数!F27/観光客入込数!$F$2,0)</f>
        <v>148196</v>
      </c>
      <c r="D27" s="145">
        <f>ROUND(観光客入込数!H27/観光客入込数!$H$2+観光客入込数!I27/観光客入込数!$I$2,0)</f>
        <v>151186</v>
      </c>
      <c r="E27" s="145">
        <f>ROUND(観光客入込数!K27/観光客入込数!$K$2+観光客入込数!L27/観光客入込数!$L$2,0)</f>
        <v>153383</v>
      </c>
      <c r="F27" s="145">
        <f>ROUND(観光客入込数!N27/観光客入込数!$N$2+観光客入込数!O27/観光客入込数!$O$2,0)</f>
        <v>158904</v>
      </c>
      <c r="G27" s="145">
        <f>ROUND(観光客入込数!Q27/観光客入込数!$Q$2+観光客入込数!R27/観光客入込数!$R$2,0)</f>
        <v>206778</v>
      </c>
      <c r="H27" s="145">
        <f>ROUND(観光客入込数!T27/観光客入込数!$T$2+観光客入込数!U27/観光客入込数!$U$2,0)</f>
        <v>222057</v>
      </c>
      <c r="I27" s="145">
        <f>ROUND(観光客入込数!W27/観光客入込数!$W$2+観光客入込数!X27/観光客入込数!$X$2,0)</f>
        <v>276270</v>
      </c>
      <c r="J27" s="159">
        <f>ROUND(観光客入込数!Z27/観光客入込数!$Z$2+観光客入込数!AA27/観光客入込数!$AA$2,0)</f>
        <v>259485</v>
      </c>
      <c r="K27" s="289">
        <f>ROUND(観光客入込数!AC27/観光客入込数!$AC$2+観光客入込数!AD27/観光客入込数!$AD$2,0)</f>
        <v>275581</v>
      </c>
      <c r="L27" s="289">
        <f>ROUND(観光客入込数!AF27/観光客入込数!$AF$2+観光客入込数!AG27/観光客入込数!$AG$2,0)</f>
        <v>255229</v>
      </c>
      <c r="M27" s="289">
        <f>ROUND(観光客入込数!AG27/観光客入込数!$AF$2+観光客入込数!AH27/観光客入込数!$AG$2,0)</f>
        <v>255006</v>
      </c>
      <c r="N27" s="289">
        <f>ROUND(観光客入込数!AH27/観光客入込数!$AF$2+観光客入込数!AI27/観光客入込数!$AG$2,0)</f>
        <v>496270</v>
      </c>
      <c r="O27" s="289">
        <f>ROUND(観光客入込数!AI27/観光客入込数!$AF$2+観光客入込数!AJ27/観光客入込数!$AG$2,0)</f>
        <v>250528</v>
      </c>
      <c r="P27" s="227">
        <f t="shared" si="13"/>
        <v>333934.66666666669</v>
      </c>
      <c r="R27" s="64">
        <v>24</v>
      </c>
      <c r="S27" s="64" t="s">
        <v>120</v>
      </c>
      <c r="T27" s="146">
        <f t="shared" si="0"/>
        <v>406</v>
      </c>
      <c r="U27" s="145">
        <f t="shared" si="1"/>
        <v>414</v>
      </c>
      <c r="V27" s="145">
        <f t="shared" si="2"/>
        <v>420</v>
      </c>
      <c r="W27" s="145">
        <f t="shared" si="3"/>
        <v>435</v>
      </c>
      <c r="X27" s="145">
        <f t="shared" si="4"/>
        <v>567</v>
      </c>
      <c r="Y27" s="145">
        <f t="shared" si="5"/>
        <v>608</v>
      </c>
      <c r="Z27" s="145">
        <f t="shared" si="6"/>
        <v>757</v>
      </c>
      <c r="AA27" s="159">
        <f t="shared" si="7"/>
        <v>711</v>
      </c>
      <c r="AB27" s="159">
        <f t="shared" si="8"/>
        <v>755</v>
      </c>
      <c r="AC27" s="159">
        <f t="shared" si="9"/>
        <v>699</v>
      </c>
      <c r="AD27" s="159">
        <f t="shared" si="10"/>
        <v>699</v>
      </c>
      <c r="AE27" s="159">
        <f t="shared" si="11"/>
        <v>1360</v>
      </c>
      <c r="AF27" s="159">
        <f t="shared" si="12"/>
        <v>686</v>
      </c>
      <c r="AG27" s="159">
        <f t="shared" si="12"/>
        <v>915</v>
      </c>
    </row>
    <row r="28" spans="1:33">
      <c r="A28" s="64">
        <v>25</v>
      </c>
      <c r="B28" s="64" t="s">
        <v>122</v>
      </c>
      <c r="C28" s="146">
        <f>ROUND(観光客入込数!E28/観光客入込数!$E$2+観光客入込数!F28/観光客入込数!$F$2,0)</f>
        <v>491726</v>
      </c>
      <c r="D28" s="145">
        <f>ROUND(観光客入込数!H28/観光客入込数!$H$2+観光客入込数!I28/観光客入込数!$I$2,0)</f>
        <v>408709</v>
      </c>
      <c r="E28" s="145">
        <f>ROUND(観光客入込数!K28/観光客入込数!$K$2+観光客入込数!L28/観光客入込数!$L$2,0)</f>
        <v>469035</v>
      </c>
      <c r="F28" s="145">
        <f>ROUND(観光客入込数!N28/観光客入込数!$N$2+観光客入込数!O28/観光客入込数!$O$2,0)</f>
        <v>456081</v>
      </c>
      <c r="G28" s="145">
        <f>ROUND(観光客入込数!Q28/観光客入込数!$Q$2+観光客入込数!R28/観光客入込数!$R$2,0)</f>
        <v>444841</v>
      </c>
      <c r="H28" s="145">
        <f>ROUND(観光客入込数!T28/観光客入込数!$T$2+観光客入込数!U28/観光客入込数!$U$2,0)</f>
        <v>423675</v>
      </c>
      <c r="I28" s="145">
        <f>ROUND(観光客入込数!W28/観光客入込数!$W$2+観光客入込数!X28/観光客入込数!$X$2,0)</f>
        <v>419915</v>
      </c>
      <c r="J28" s="159">
        <f>ROUND(観光客入込数!Z28/観光客入込数!$Z$2+観光客入込数!AA28/観光客入込数!$AA$2,0)</f>
        <v>414210</v>
      </c>
      <c r="K28" s="289">
        <f>ROUND(観光客入込数!AC28/観光客入込数!$AC$2+観光客入込数!AD28/観光客入込数!$AD$2,0)</f>
        <v>399324</v>
      </c>
      <c r="L28" s="289">
        <f>ROUND(観光客入込数!AF28/観光客入込数!$AF$2+観光客入込数!AG28/観光客入込数!$AG$2,0)</f>
        <v>372311</v>
      </c>
      <c r="M28" s="289">
        <f>ROUND(観光客入込数!AG28/観光客入込数!$AF$2+観光客入込数!AH28/観光客入込数!$AG$2,0)</f>
        <v>310251</v>
      </c>
      <c r="N28" s="289">
        <f>ROUND(観光客入込数!AH28/観光客入込数!$AF$2+観光客入込数!AI28/観光客入込数!$AG$2,0)</f>
        <v>406961</v>
      </c>
      <c r="O28" s="289">
        <f>ROUND(観光客入込数!AI28/観光客入込数!$AF$2+観光客入込数!AJ28/観光客入込数!$AG$2,0)</f>
        <v>234306</v>
      </c>
      <c r="P28" s="227">
        <f t="shared" si="13"/>
        <v>317172.66666666669</v>
      </c>
      <c r="R28" s="64">
        <v>25</v>
      </c>
      <c r="S28" s="64" t="s">
        <v>122</v>
      </c>
      <c r="T28" s="146">
        <f t="shared" si="0"/>
        <v>1347</v>
      </c>
      <c r="U28" s="145">
        <f t="shared" si="1"/>
        <v>1120</v>
      </c>
      <c r="V28" s="145">
        <f t="shared" si="2"/>
        <v>1285</v>
      </c>
      <c r="W28" s="145">
        <f t="shared" si="3"/>
        <v>1250</v>
      </c>
      <c r="X28" s="145">
        <f t="shared" si="4"/>
        <v>1219</v>
      </c>
      <c r="Y28" s="145">
        <f t="shared" si="5"/>
        <v>1161</v>
      </c>
      <c r="Z28" s="145">
        <f t="shared" si="6"/>
        <v>1150</v>
      </c>
      <c r="AA28" s="159">
        <f t="shared" si="7"/>
        <v>1135</v>
      </c>
      <c r="AB28" s="159">
        <f t="shared" si="8"/>
        <v>1094</v>
      </c>
      <c r="AC28" s="159">
        <f t="shared" si="9"/>
        <v>1020</v>
      </c>
      <c r="AD28" s="159">
        <f t="shared" si="10"/>
        <v>850</v>
      </c>
      <c r="AE28" s="159">
        <f t="shared" si="11"/>
        <v>1115</v>
      </c>
      <c r="AF28" s="159">
        <f t="shared" si="12"/>
        <v>642</v>
      </c>
      <c r="AG28" s="159">
        <f t="shared" si="12"/>
        <v>869</v>
      </c>
    </row>
    <row r="29" spans="1:33">
      <c r="A29" s="64">
        <v>26</v>
      </c>
      <c r="B29" s="64" t="s">
        <v>123</v>
      </c>
      <c r="C29" s="146">
        <f>ROUND(観光客入込数!E29/観光客入込数!$E$2+観光客入込数!F29/観光客入込数!$F$2,0)</f>
        <v>1244405</v>
      </c>
      <c r="D29" s="145">
        <f>ROUND(観光客入込数!H29/観光客入込数!$H$2+観光客入込数!I29/観光客入込数!$I$2,0)</f>
        <v>1267172</v>
      </c>
      <c r="E29" s="145">
        <f>ROUND(観光客入込数!K29/観光客入込数!$K$2+観光客入込数!L29/観光客入込数!$L$2,0)</f>
        <v>1307195</v>
      </c>
      <c r="F29" s="145">
        <f>ROUND(観光客入込数!N29/観光客入込数!$N$2+観光客入込数!O29/観光客入込数!$O$2,0)</f>
        <v>1288372</v>
      </c>
      <c r="G29" s="145">
        <f>ROUND(観光客入込数!Q29/観光客入込数!$Q$2+観光客入込数!R29/観光客入込数!$R$2,0)</f>
        <v>1272294</v>
      </c>
      <c r="H29" s="145">
        <f>ROUND(観光客入込数!T29/観光客入込数!$T$2+観光客入込数!U29/観光客入込数!$U$2,0)</f>
        <v>1366330</v>
      </c>
      <c r="I29" s="145">
        <f>ROUND(観光客入込数!W29/観光客入込数!$W$2+観光客入込数!X29/観光客入込数!$X$2,0)</f>
        <v>1452625</v>
      </c>
      <c r="J29" s="159">
        <f>ROUND(観光客入込数!Z29/観光客入込数!$Z$2+観光客入込数!AA29/観光客入込数!$AA$2,0)</f>
        <v>1417720</v>
      </c>
      <c r="K29" s="289">
        <f>ROUND(観光客入込数!AC29/観光客入込数!$AC$2+観光客入込数!AD29/観光客入込数!$AD$2,0)</f>
        <v>1322610</v>
      </c>
      <c r="L29" s="289">
        <f>ROUND(観光客入込数!AF29/観光客入込数!$AF$2+観光客入込数!AG29/観光客入込数!$AG$2,0)</f>
        <v>1202574</v>
      </c>
      <c r="M29" s="289">
        <f>ROUND(観光客入込数!AG29/観光客入込数!$AF$2+観光客入込数!AH29/観光客入込数!$AG$2,0)</f>
        <v>718538</v>
      </c>
      <c r="N29" s="289">
        <f>ROUND(観光客入込数!AH29/観光客入込数!$AF$2+観光客入込数!AI29/観光客入込数!$AG$2,0)</f>
        <v>1369394</v>
      </c>
      <c r="O29" s="289">
        <f>ROUND(観光客入込数!AI29/観光客入込数!$AF$2+観光客入込数!AJ29/観光客入込数!$AG$2,0)</f>
        <v>691359</v>
      </c>
      <c r="P29" s="227">
        <f t="shared" si="13"/>
        <v>926430.33333333337</v>
      </c>
      <c r="R29" s="64">
        <v>26</v>
      </c>
      <c r="S29" s="64" t="s">
        <v>123</v>
      </c>
      <c r="T29" s="146">
        <f t="shared" si="0"/>
        <v>3409</v>
      </c>
      <c r="U29" s="145">
        <f t="shared" si="1"/>
        <v>3472</v>
      </c>
      <c r="V29" s="145">
        <f t="shared" si="2"/>
        <v>3581</v>
      </c>
      <c r="W29" s="145">
        <f t="shared" si="3"/>
        <v>3530</v>
      </c>
      <c r="X29" s="145">
        <f t="shared" si="4"/>
        <v>3486</v>
      </c>
      <c r="Y29" s="145">
        <f t="shared" si="5"/>
        <v>3743</v>
      </c>
      <c r="Z29" s="145">
        <f t="shared" si="6"/>
        <v>3980</v>
      </c>
      <c r="AA29" s="159">
        <f t="shared" si="7"/>
        <v>3884</v>
      </c>
      <c r="AB29" s="159">
        <f t="shared" si="8"/>
        <v>3624</v>
      </c>
      <c r="AC29" s="159">
        <f t="shared" si="9"/>
        <v>3295</v>
      </c>
      <c r="AD29" s="159">
        <f t="shared" si="10"/>
        <v>1969</v>
      </c>
      <c r="AE29" s="159">
        <f t="shared" si="11"/>
        <v>3752</v>
      </c>
      <c r="AF29" s="159">
        <f t="shared" si="12"/>
        <v>1894</v>
      </c>
      <c r="AG29" s="159">
        <f t="shared" si="12"/>
        <v>2538</v>
      </c>
    </row>
    <row r="30" spans="1:33">
      <c r="A30" s="64">
        <v>27</v>
      </c>
      <c r="B30" s="64" t="s">
        <v>124</v>
      </c>
      <c r="C30" s="146">
        <f>ROUND(観光客入込数!E30/観光客入込数!$E$2+観光客入込数!F30/観光客入込数!$F$2,0)</f>
        <v>969592</v>
      </c>
      <c r="D30" s="145">
        <f>ROUND(観光客入込数!H30/観光客入込数!$H$2+観光客入込数!I30/観光客入込数!$I$2,0)</f>
        <v>943994</v>
      </c>
      <c r="E30" s="145">
        <f>ROUND(観光客入込数!K30/観光客入込数!$K$2+観光客入込数!L30/観光客入込数!$L$2,0)</f>
        <v>968665</v>
      </c>
      <c r="F30" s="145">
        <f>ROUND(観光客入込数!N30/観光客入込数!$N$2+観光客入込数!O30/観光客入込数!$O$2,0)</f>
        <v>959576</v>
      </c>
      <c r="G30" s="145">
        <f>ROUND(観光客入込数!Q30/観光客入込数!$Q$2+観光客入込数!R30/観光客入込数!$R$2,0)</f>
        <v>932263</v>
      </c>
      <c r="H30" s="145">
        <f>ROUND(観光客入込数!T30/観光客入込数!$T$2+観光客入込数!U30/観光客入込数!$U$2,0)</f>
        <v>981194</v>
      </c>
      <c r="I30" s="145">
        <f>ROUND(観光客入込数!W30/観光客入込数!$W$2+観光客入込数!X30/観光客入込数!$X$2,0)</f>
        <v>958648</v>
      </c>
      <c r="J30" s="159">
        <f>ROUND(観光客入込数!Z30/観光客入込数!$Z$2+観光客入込数!AA30/観光客入込数!$AA$2,0)</f>
        <v>968738</v>
      </c>
      <c r="K30" s="289">
        <f>ROUND(観光客入込数!AC30/観光客入込数!$AC$2+観光客入込数!AD30/観光客入込数!$AD$2,0)</f>
        <v>916559</v>
      </c>
      <c r="L30" s="289">
        <f>ROUND(観光客入込数!AF30/観光客入込数!$AF$2+観光客入込数!AG30/観光客入込数!$AG$2,0)</f>
        <v>920793</v>
      </c>
      <c r="M30" s="289">
        <f>ROUND(観光客入込数!AG30/観光客入込数!$AF$2+観光客入込数!AH30/観光客入込数!$AG$2,0)</f>
        <v>624232</v>
      </c>
      <c r="N30" s="289">
        <f>ROUND(観光客入込数!AH30/観光客入込数!$AF$2+観光客入込数!AI30/観光客入込数!$AG$2,0)</f>
        <v>783236</v>
      </c>
      <c r="O30" s="289">
        <f>ROUND(観光客入込数!AI30/観光客入込数!$AF$2+観光客入込数!AJ30/観光客入込数!$AG$2,0)</f>
        <v>451919</v>
      </c>
      <c r="P30" s="227">
        <f t="shared" si="13"/>
        <v>619795.66666666663</v>
      </c>
      <c r="R30" s="64">
        <v>27</v>
      </c>
      <c r="S30" s="64" t="s">
        <v>124</v>
      </c>
      <c r="T30" s="146">
        <f t="shared" si="0"/>
        <v>2656</v>
      </c>
      <c r="U30" s="145">
        <f t="shared" si="1"/>
        <v>2586</v>
      </c>
      <c r="V30" s="145">
        <f t="shared" si="2"/>
        <v>2654</v>
      </c>
      <c r="W30" s="145">
        <f t="shared" si="3"/>
        <v>2629</v>
      </c>
      <c r="X30" s="145">
        <f t="shared" si="4"/>
        <v>2554</v>
      </c>
      <c r="Y30" s="145">
        <f t="shared" si="5"/>
        <v>2688</v>
      </c>
      <c r="Z30" s="145">
        <f t="shared" si="6"/>
        <v>2626</v>
      </c>
      <c r="AA30" s="159">
        <f t="shared" si="7"/>
        <v>2654</v>
      </c>
      <c r="AB30" s="159">
        <f t="shared" si="8"/>
        <v>2511</v>
      </c>
      <c r="AC30" s="159">
        <f t="shared" si="9"/>
        <v>2523</v>
      </c>
      <c r="AD30" s="159">
        <f t="shared" si="10"/>
        <v>1710</v>
      </c>
      <c r="AE30" s="159">
        <f t="shared" si="11"/>
        <v>2146</v>
      </c>
      <c r="AF30" s="159">
        <f t="shared" si="12"/>
        <v>1238</v>
      </c>
      <c r="AG30" s="159">
        <f t="shared" si="12"/>
        <v>1698</v>
      </c>
    </row>
    <row r="31" spans="1:33">
      <c r="A31" s="64">
        <v>28</v>
      </c>
      <c r="B31" s="64" t="s">
        <v>125</v>
      </c>
      <c r="C31" s="146">
        <f>ROUND(観光客入込数!E31/観光客入込数!$E$2+観光客入込数!F31/観光客入込数!$F$2,0)</f>
        <v>774355</v>
      </c>
      <c r="D31" s="145">
        <f>ROUND(観光客入込数!H31/観光客入込数!$H$2+観光客入込数!I31/観光客入込数!$I$2,0)</f>
        <v>778058</v>
      </c>
      <c r="E31" s="145">
        <f>ROUND(観光客入込数!K31/観光客入込数!$K$2+観光客入込数!L31/観光客入込数!$L$2,0)</f>
        <v>784224</v>
      </c>
      <c r="F31" s="145">
        <f>ROUND(観光客入込数!N31/観光客入込数!$N$2+観光客入込数!O31/観光客入込数!$O$2,0)</f>
        <v>816124</v>
      </c>
      <c r="G31" s="145">
        <f>ROUND(観光客入込数!Q31/観光客入込数!$Q$2+観光客入込数!R31/観光客入込数!$R$2,0)</f>
        <v>750008</v>
      </c>
      <c r="H31" s="145">
        <f>ROUND(観光客入込数!T31/観光客入込数!$T$2+観光客入込数!U31/観光客入込数!$U$2,0)</f>
        <v>816044</v>
      </c>
      <c r="I31" s="145">
        <f>ROUND(観光客入込数!W31/観光客入込数!$W$2+観光客入込数!X31/観光客入込数!$X$2,0)</f>
        <v>772522</v>
      </c>
      <c r="J31" s="159">
        <f>ROUND(観光客入込数!Z31/観光客入込数!$Z$2+観光客入込数!AA31/観光客入込数!$AA$2,0)</f>
        <v>692721</v>
      </c>
      <c r="K31" s="289">
        <f>ROUND(観光客入込数!AC31/観光客入込数!$AC$2+観光客入込数!AD31/観光客入込数!$AD$2,0)</f>
        <v>686494</v>
      </c>
      <c r="L31" s="289">
        <f>ROUND(観光客入込数!AF31/観光客入込数!$AF$2+観光客入込数!AG31/観光客入込数!$AG$2,0)</f>
        <v>600803</v>
      </c>
      <c r="M31" s="289">
        <f>ROUND(観光客入込数!AG31/観光客入込数!$AF$2+観光客入込数!AH31/観光客入込数!$AG$2,0)</f>
        <v>520605</v>
      </c>
      <c r="N31" s="289">
        <f>ROUND(観光客入込数!AH31/観光客入込数!$AF$2+観光客入込数!AI31/観光客入込数!$AG$2,0)</f>
        <v>912850</v>
      </c>
      <c r="O31" s="289">
        <f>ROUND(観光客入込数!AI31/観光客入込数!$AF$2+観光客入込数!AJ31/観光客入込数!$AG$2,0)</f>
        <v>474762</v>
      </c>
      <c r="P31" s="227">
        <f t="shared" si="13"/>
        <v>636072.33333333337</v>
      </c>
      <c r="R31" s="64">
        <v>28</v>
      </c>
      <c r="S31" s="64" t="s">
        <v>125</v>
      </c>
      <c r="T31" s="146">
        <f t="shared" si="0"/>
        <v>2122</v>
      </c>
      <c r="U31" s="145">
        <f t="shared" si="1"/>
        <v>2132</v>
      </c>
      <c r="V31" s="145">
        <f t="shared" si="2"/>
        <v>2149</v>
      </c>
      <c r="W31" s="145">
        <f t="shared" si="3"/>
        <v>2236</v>
      </c>
      <c r="X31" s="145">
        <f t="shared" si="4"/>
        <v>2055</v>
      </c>
      <c r="Y31" s="145">
        <f t="shared" si="5"/>
        <v>2236</v>
      </c>
      <c r="Z31" s="145">
        <f t="shared" si="6"/>
        <v>2116</v>
      </c>
      <c r="AA31" s="159">
        <f t="shared" si="7"/>
        <v>1898</v>
      </c>
      <c r="AB31" s="159">
        <f t="shared" si="8"/>
        <v>1881</v>
      </c>
      <c r="AC31" s="159">
        <f t="shared" si="9"/>
        <v>1646</v>
      </c>
      <c r="AD31" s="159">
        <f t="shared" si="10"/>
        <v>1426</v>
      </c>
      <c r="AE31" s="159">
        <f t="shared" si="11"/>
        <v>2501</v>
      </c>
      <c r="AF31" s="159">
        <f t="shared" si="12"/>
        <v>1301</v>
      </c>
      <c r="AG31" s="159">
        <f t="shared" si="12"/>
        <v>1743</v>
      </c>
    </row>
    <row r="32" spans="1:33">
      <c r="A32" s="64">
        <v>29</v>
      </c>
      <c r="B32" s="64" t="s">
        <v>126</v>
      </c>
      <c r="C32" s="146">
        <f>ROUND(観光客入込数!E32/観光客入込数!$E$2+観光客入込数!F32/観光客入込数!$F$2,0)</f>
        <v>139930</v>
      </c>
      <c r="D32" s="145">
        <f>ROUND(観光客入込数!H32/観光客入込数!$H$2+観光客入込数!I32/観光客入込数!$I$2,0)</f>
        <v>153555</v>
      </c>
      <c r="E32" s="145">
        <f>ROUND(観光客入込数!K32/観光客入込数!$K$2+観光客入込数!L32/観光客入込数!$L$2,0)</f>
        <v>123493</v>
      </c>
      <c r="F32" s="145">
        <f>ROUND(観光客入込数!N32/観光客入込数!$N$2+観光客入込数!O32/観光客入込数!$O$2,0)</f>
        <v>104140</v>
      </c>
      <c r="G32" s="145">
        <f>ROUND(観光客入込数!Q32/観光客入込数!$Q$2+観光客入込数!R32/観光客入込数!$R$2,0)</f>
        <v>102177</v>
      </c>
      <c r="H32" s="145">
        <f>ROUND(観光客入込数!T32/観光客入込数!$T$2+観光客入込数!U32/観光客入込数!$U$2,0)</f>
        <v>103491</v>
      </c>
      <c r="I32" s="145">
        <f>ROUND(観光客入込数!W32/観光客入込数!$W$2+観光客入込数!X32/観光客入込数!$X$2,0)</f>
        <v>95946</v>
      </c>
      <c r="J32" s="159">
        <f>ROUND(観光客入込数!Z32/観光客入込数!$Z$2+観光客入込数!AA32/観光客入込数!$AA$2,0)</f>
        <v>103407</v>
      </c>
      <c r="K32" s="289">
        <f>ROUND(観光客入込数!AC32/観光客入込数!$AC$2+観光客入込数!AD32/観光客入込数!$AD$2,0)</f>
        <v>103694</v>
      </c>
      <c r="L32" s="289">
        <f>ROUND(観光客入込数!AF32/観光客入込数!$AF$2+観光客入込数!AG32/観光客入込数!$AG$2,0)</f>
        <v>90812</v>
      </c>
      <c r="M32" s="289">
        <f>ROUND(観光客入込数!AG32/観光客入込数!$AF$2+観光客入込数!AH32/観光客入込数!$AG$2,0)</f>
        <v>34948</v>
      </c>
      <c r="N32" s="289">
        <f>ROUND(観光客入込数!AH32/観光客入込数!$AF$2+観光客入込数!AI32/観光客入込数!$AG$2,0)</f>
        <v>36588</v>
      </c>
      <c r="O32" s="289">
        <f>ROUND(観光客入込数!AI32/観光客入込数!$AF$2+観光客入込数!AJ32/観光客入込数!$AG$2,0)</f>
        <v>23320</v>
      </c>
      <c r="P32" s="227">
        <f t="shared" si="13"/>
        <v>31618.666666666668</v>
      </c>
      <c r="R32" s="64">
        <v>29</v>
      </c>
      <c r="S32" s="64" t="s">
        <v>126</v>
      </c>
      <c r="T32" s="146">
        <f t="shared" si="0"/>
        <v>383</v>
      </c>
      <c r="U32" s="145">
        <f t="shared" si="1"/>
        <v>421</v>
      </c>
      <c r="V32" s="145">
        <f t="shared" si="2"/>
        <v>338</v>
      </c>
      <c r="W32" s="145">
        <f t="shared" si="3"/>
        <v>285</v>
      </c>
      <c r="X32" s="145">
        <f t="shared" si="4"/>
        <v>280</v>
      </c>
      <c r="Y32" s="145">
        <f t="shared" si="5"/>
        <v>284</v>
      </c>
      <c r="Z32" s="145">
        <f t="shared" si="6"/>
        <v>263</v>
      </c>
      <c r="AA32" s="159">
        <f t="shared" si="7"/>
        <v>283</v>
      </c>
      <c r="AB32" s="159">
        <f t="shared" si="8"/>
        <v>284</v>
      </c>
      <c r="AC32" s="159">
        <f t="shared" si="9"/>
        <v>249</v>
      </c>
      <c r="AD32" s="159">
        <f t="shared" si="10"/>
        <v>96</v>
      </c>
      <c r="AE32" s="159">
        <f t="shared" si="11"/>
        <v>100</v>
      </c>
      <c r="AF32" s="159">
        <f t="shared" si="12"/>
        <v>64</v>
      </c>
      <c r="AG32" s="159">
        <f t="shared" si="12"/>
        <v>87</v>
      </c>
    </row>
    <row r="33" spans="1:33">
      <c r="A33" s="64">
        <v>30</v>
      </c>
      <c r="B33" s="64" t="s">
        <v>127</v>
      </c>
      <c r="C33" s="146">
        <f>ROUND(観光客入込数!E33/観光客入込数!$E$2+観光客入込数!F33/観光客入込数!$F$2,0)</f>
        <v>227989</v>
      </c>
      <c r="D33" s="145">
        <f>ROUND(観光客入込数!H33/観光客入込数!$H$2+観光客入込数!I33/観光客入込数!$I$2,0)</f>
        <v>247088</v>
      </c>
      <c r="E33" s="145">
        <f>ROUND(観光客入込数!K33/観光客入込数!$K$2+観光客入込数!L33/観光客入込数!$L$2,0)</f>
        <v>238495</v>
      </c>
      <c r="F33" s="145">
        <f>ROUND(観光客入込数!N33/観光客入込数!$N$2+観光客入込数!O33/観光客入込数!$O$2,0)</f>
        <v>209177</v>
      </c>
      <c r="G33" s="145">
        <f>ROUND(観光客入込数!Q33/観光客入込数!$Q$2+観光客入込数!R33/観光客入込数!$R$2,0)</f>
        <v>197115</v>
      </c>
      <c r="H33" s="145">
        <f>ROUND(観光客入込数!T33/観光客入込数!$T$2+観光客入込数!U33/観光客入込数!$U$2,0)</f>
        <v>210796</v>
      </c>
      <c r="I33" s="145">
        <f>ROUND(観光客入込数!W33/観光客入込数!$W$2+観光客入込数!X33/観光客入込数!$X$2,0)</f>
        <v>219856</v>
      </c>
      <c r="J33" s="159">
        <f>ROUND(観光客入込数!Z33/観光客入込数!$Z$2+観光客入込数!AA33/観光客入込数!$AA$2,0)</f>
        <v>239698</v>
      </c>
      <c r="K33" s="289">
        <f>ROUND(観光客入込数!AC33/観光客入込数!$AC$2+観光客入込数!AD33/観光客入込数!$AD$2,0)</f>
        <v>198474</v>
      </c>
      <c r="L33" s="289">
        <f>ROUND(観光客入込数!AF33/観光客入込数!$AF$2+観光客入込数!AG33/観光客入込数!$AG$2,0)</f>
        <v>172848</v>
      </c>
      <c r="M33" s="289">
        <f>ROUND(観光客入込数!AG33/観光客入込数!$AF$2+観光客入込数!AH33/観光客入込数!$AG$2,0)</f>
        <v>106355</v>
      </c>
      <c r="N33" s="289">
        <f>ROUND(観光客入込数!AH33/観光客入込数!$AF$2+観光客入込数!AI33/観光客入込数!$AG$2,0)</f>
        <v>204433</v>
      </c>
      <c r="O33" s="289">
        <f>ROUND(観光客入込数!AI33/観光客入込数!$AF$2+観光客入込数!AJ33/観光客入込数!$AG$2,0)</f>
        <v>102948</v>
      </c>
      <c r="P33" s="227">
        <f t="shared" si="13"/>
        <v>137912</v>
      </c>
      <c r="R33" s="64">
        <v>30</v>
      </c>
      <c r="S33" s="64" t="s">
        <v>127</v>
      </c>
      <c r="T33" s="146">
        <f t="shared" si="0"/>
        <v>625</v>
      </c>
      <c r="U33" s="145">
        <f t="shared" si="1"/>
        <v>677</v>
      </c>
      <c r="V33" s="145">
        <f t="shared" si="2"/>
        <v>653</v>
      </c>
      <c r="W33" s="145">
        <f t="shared" si="3"/>
        <v>573</v>
      </c>
      <c r="X33" s="145">
        <f t="shared" si="4"/>
        <v>540</v>
      </c>
      <c r="Y33" s="145">
        <f t="shared" si="5"/>
        <v>578</v>
      </c>
      <c r="Z33" s="145">
        <f t="shared" si="6"/>
        <v>602</v>
      </c>
      <c r="AA33" s="159">
        <f t="shared" si="7"/>
        <v>657</v>
      </c>
      <c r="AB33" s="159">
        <f t="shared" si="8"/>
        <v>544</v>
      </c>
      <c r="AC33" s="159">
        <f t="shared" si="9"/>
        <v>474</v>
      </c>
      <c r="AD33" s="159">
        <f t="shared" si="10"/>
        <v>291</v>
      </c>
      <c r="AE33" s="159">
        <f t="shared" si="11"/>
        <v>560</v>
      </c>
      <c r="AF33" s="159">
        <f t="shared" si="12"/>
        <v>282</v>
      </c>
      <c r="AG33" s="159">
        <f t="shared" si="12"/>
        <v>378</v>
      </c>
    </row>
    <row r="34" spans="1:33">
      <c r="A34" s="64">
        <v>31</v>
      </c>
      <c r="B34" s="64" t="s">
        <v>128</v>
      </c>
      <c r="C34" s="146">
        <f>ROUND(観光客入込数!E34/観光客入込数!$E$2+観光客入込数!F34/観光客入込数!$F$2,0)</f>
        <v>470292</v>
      </c>
      <c r="D34" s="145">
        <f>ROUND(観光客入込数!H34/観光客入込数!$H$2+観光客入込数!I34/観光客入込数!$I$2,0)</f>
        <v>456222</v>
      </c>
      <c r="E34" s="145">
        <f>ROUND(観光客入込数!K34/観光客入込数!$K$2+観光客入込数!L34/観光客入込数!$L$2,0)</f>
        <v>445854</v>
      </c>
      <c r="F34" s="145">
        <f>ROUND(観光客入込数!N34/観光客入込数!$N$2+観光客入込数!O34/観光客入込数!$O$2,0)</f>
        <v>424308</v>
      </c>
      <c r="G34" s="145">
        <f>ROUND(観光客入込数!Q34/観光客入込数!$Q$2+観光客入込数!R34/観光客入込数!$R$2,0)</f>
        <v>397312</v>
      </c>
      <c r="H34" s="145">
        <f>ROUND(観光客入込数!T34/観光客入込数!$T$2+観光客入込数!U34/観光客入込数!$U$2,0)</f>
        <v>415458</v>
      </c>
      <c r="I34" s="145">
        <f>ROUND(観光客入込数!W34/観光客入込数!$W$2+観光客入込数!X34/観光客入込数!$X$2,0)</f>
        <v>406377</v>
      </c>
      <c r="J34" s="159">
        <f>ROUND(観光客入込数!Z34/観光客入込数!$Z$2+観光客入込数!AA34/観光客入込数!$AA$2,0)</f>
        <v>470186</v>
      </c>
      <c r="K34" s="289">
        <f>ROUND(観光客入込数!AC34/観光客入込数!$AC$2+観光客入込数!AD34/観光客入込数!$AD$2,0)</f>
        <v>453421</v>
      </c>
      <c r="L34" s="289">
        <f>ROUND(観光客入込数!AF34/観光客入込数!$AF$2+観光客入込数!AG34/観光客入込数!$AG$2,0)</f>
        <v>435458</v>
      </c>
      <c r="M34" s="289">
        <f>ROUND(観光客入込数!AG34/観光客入込数!$AF$2+観光客入込数!AH34/観光客入込数!$AG$2,0)</f>
        <v>333958</v>
      </c>
      <c r="N34" s="289">
        <f>ROUND(観光客入込数!AH34/観光客入込数!$AF$2+観光客入込数!AI34/観光客入込数!$AG$2,0)</f>
        <v>557536</v>
      </c>
      <c r="O34" s="289">
        <f>ROUND(観光客入込数!AI34/観光客入込数!$AF$2+観光客入込数!AJ34/観光客入込数!$AG$2,0)</f>
        <v>289242</v>
      </c>
      <c r="P34" s="227">
        <f t="shared" si="13"/>
        <v>393578.66666666669</v>
      </c>
      <c r="R34" s="64">
        <v>31</v>
      </c>
      <c r="S34" s="64" t="s">
        <v>128</v>
      </c>
      <c r="T34" s="146">
        <f t="shared" si="0"/>
        <v>1288</v>
      </c>
      <c r="U34" s="145">
        <f t="shared" si="1"/>
        <v>1250</v>
      </c>
      <c r="V34" s="145">
        <f t="shared" si="2"/>
        <v>1222</v>
      </c>
      <c r="W34" s="145">
        <f t="shared" si="3"/>
        <v>1162</v>
      </c>
      <c r="X34" s="145">
        <f t="shared" si="4"/>
        <v>1089</v>
      </c>
      <c r="Y34" s="145">
        <f t="shared" si="5"/>
        <v>1138</v>
      </c>
      <c r="Z34" s="145">
        <f t="shared" si="6"/>
        <v>1113</v>
      </c>
      <c r="AA34" s="159">
        <f t="shared" si="7"/>
        <v>1288</v>
      </c>
      <c r="AB34" s="159">
        <f t="shared" si="8"/>
        <v>1242</v>
      </c>
      <c r="AC34" s="159">
        <f t="shared" si="9"/>
        <v>1193</v>
      </c>
      <c r="AD34" s="159">
        <f t="shared" si="10"/>
        <v>915</v>
      </c>
      <c r="AE34" s="159">
        <f t="shared" si="11"/>
        <v>1527</v>
      </c>
      <c r="AF34" s="159">
        <f t="shared" si="12"/>
        <v>792</v>
      </c>
      <c r="AG34" s="159">
        <f t="shared" si="12"/>
        <v>1078</v>
      </c>
    </row>
    <row r="35" spans="1:33">
      <c r="A35" s="64">
        <v>32</v>
      </c>
      <c r="B35" s="64" t="s">
        <v>130</v>
      </c>
      <c r="C35" s="146">
        <f>ROUND(観光客入込数!E35/観光客入込数!$E$2+観光客入込数!F35/観光客入込数!$F$2,0)</f>
        <v>2652483</v>
      </c>
      <c r="D35" s="145">
        <f>ROUND(観光客入込数!H35/観光客入込数!$H$2+観光客入込数!I35/観光客入込数!$I$2,0)</f>
        <v>2708619</v>
      </c>
      <c r="E35" s="145">
        <f>ROUND(観光客入込数!K35/観光客入込数!$K$2+観光客入込数!L35/観光客入込数!$L$2,0)</f>
        <v>2631171</v>
      </c>
      <c r="F35" s="145">
        <f>ROUND(観光客入込数!N35/観光客入込数!$N$2+観光客入込数!O35/観光客入込数!$O$2,0)</f>
        <v>2603157</v>
      </c>
      <c r="G35" s="145">
        <f>ROUND(観光客入込数!Q35/観光客入込数!$Q$2+観光客入込数!R35/観光客入込数!$R$2,0)</f>
        <v>2657105</v>
      </c>
      <c r="H35" s="145">
        <f>ROUND(観光客入込数!T35/観光客入込数!$T$2+観光客入込数!U35/観光客入込数!$U$2,0)</f>
        <v>2583704</v>
      </c>
      <c r="I35" s="145">
        <f>ROUND(観光客入込数!W35/観光客入込数!$W$2+観光客入込数!X35/観光客入込数!$X$2,0)</f>
        <v>2586493</v>
      </c>
      <c r="J35" s="159">
        <f>ROUND(観光客入込数!Z35/観光客入込数!$Z$2+観光客入込数!AA35/観光客入込数!$AA$2,0)</f>
        <v>2546476</v>
      </c>
      <c r="K35" s="289">
        <f>ROUND(観光客入込数!AC35/観光客入込数!$AC$2+観光客入込数!AD35/観光客入込数!$AD$2,0)</f>
        <v>2468772</v>
      </c>
      <c r="L35" s="289">
        <f>ROUND(観光客入込数!AF35/観光客入込数!$AF$2+観光客入込数!AG35/観光客入込数!$AG$2,0)</f>
        <v>2367117</v>
      </c>
      <c r="M35" s="289">
        <f>ROUND(観光客入込数!AG35/観光客入込数!$AF$2+観光客入込数!AH35/観光客入込数!$AG$2,0)</f>
        <v>1882822</v>
      </c>
      <c r="N35" s="289">
        <f>ROUND(観光客入込数!AH35/観光客入込数!$AF$2+観光客入込数!AI35/観光客入込数!$AG$2,0)</f>
        <v>2050920</v>
      </c>
      <c r="O35" s="289">
        <f>ROUND(観光客入込数!AI35/観光客入込数!$AF$2+観光客入込数!AJ35/観光客入込数!$AG$2,0)</f>
        <v>1205521</v>
      </c>
      <c r="P35" s="227">
        <f t="shared" si="13"/>
        <v>1713087.6666666667</v>
      </c>
      <c r="R35" s="64">
        <v>32</v>
      </c>
      <c r="S35" s="64" t="s">
        <v>130</v>
      </c>
      <c r="T35" s="146">
        <f t="shared" si="0"/>
        <v>7267</v>
      </c>
      <c r="U35" s="145">
        <f t="shared" si="1"/>
        <v>7421</v>
      </c>
      <c r="V35" s="145">
        <f t="shared" si="2"/>
        <v>7209</v>
      </c>
      <c r="W35" s="145">
        <f t="shared" si="3"/>
        <v>7132</v>
      </c>
      <c r="X35" s="145">
        <f t="shared" si="4"/>
        <v>7280</v>
      </c>
      <c r="Y35" s="145">
        <f t="shared" si="5"/>
        <v>7079</v>
      </c>
      <c r="Z35" s="145">
        <f t="shared" si="6"/>
        <v>7086</v>
      </c>
      <c r="AA35" s="159">
        <f t="shared" si="7"/>
        <v>6977</v>
      </c>
      <c r="AB35" s="159">
        <f t="shared" si="8"/>
        <v>6764</v>
      </c>
      <c r="AC35" s="159">
        <f t="shared" si="9"/>
        <v>6485</v>
      </c>
      <c r="AD35" s="159">
        <f t="shared" si="10"/>
        <v>5158</v>
      </c>
      <c r="AE35" s="159">
        <f t="shared" si="11"/>
        <v>5619</v>
      </c>
      <c r="AF35" s="159">
        <f t="shared" si="12"/>
        <v>3303</v>
      </c>
      <c r="AG35" s="159">
        <f t="shared" si="12"/>
        <v>4693</v>
      </c>
    </row>
    <row r="36" spans="1:33">
      <c r="A36" s="64">
        <v>33</v>
      </c>
      <c r="B36" s="64" t="s">
        <v>131</v>
      </c>
      <c r="C36" s="146">
        <f>ROUND(観光客入込数!E36/観光客入込数!$E$2+観光客入込数!F36/観光客入込数!$F$2,0)</f>
        <v>732204</v>
      </c>
      <c r="D36" s="145">
        <f>ROUND(観光客入込数!H36/観光客入込数!$H$2+観光客入込数!I36/観光客入込数!$I$2,0)</f>
        <v>710025</v>
      </c>
      <c r="E36" s="145">
        <f>ROUND(観光客入込数!K36/観光客入込数!$K$2+観光客入込数!L36/観光客入込数!$L$2,0)</f>
        <v>785443</v>
      </c>
      <c r="F36" s="145">
        <f>ROUND(観光客入込数!N36/観光客入込数!$N$2+観光客入込数!O36/観光客入込数!$O$2,0)</f>
        <v>784365</v>
      </c>
      <c r="G36" s="145">
        <f>ROUND(観光客入込数!Q36/観光客入込数!$Q$2+観光客入込数!R36/観光客入込数!$R$2,0)</f>
        <v>750055</v>
      </c>
      <c r="H36" s="145">
        <f>ROUND(観光客入込数!T36/観光客入込数!$T$2+観光客入込数!U36/観光客入込数!$U$2,0)</f>
        <v>823606</v>
      </c>
      <c r="I36" s="145">
        <f>ROUND(観光客入込数!W36/観光客入込数!$W$2+観光客入込数!X36/観光客入込数!$X$2,0)</f>
        <v>843318</v>
      </c>
      <c r="J36" s="159">
        <f>ROUND(観光客入込数!Z36/観光客入込数!$Z$2+観光客入込数!AA36/観光客入込数!$AA$2,0)</f>
        <v>804996</v>
      </c>
      <c r="K36" s="289">
        <f>ROUND(観光客入込数!AC36/観光客入込数!$AC$2+観光客入込数!AD36/観光客入込数!$AD$2,0)</f>
        <v>757709</v>
      </c>
      <c r="L36" s="289">
        <f>ROUND(観光客入込数!AF36/観光客入込数!$AF$2+観光客入込数!AG36/観光客入込数!$AG$2,0)</f>
        <v>654980</v>
      </c>
      <c r="M36" s="289">
        <f>ROUND(観光客入込数!AG36/観光客入込数!$AF$2+観光客入込数!AH36/観光客入込数!$AG$2,0)</f>
        <v>564872</v>
      </c>
      <c r="N36" s="289">
        <f>ROUND(観光客入込数!AH36/観光客入込数!$AF$2+観光客入込数!AI36/観光客入込数!$AG$2,0)</f>
        <v>879679</v>
      </c>
      <c r="O36" s="289">
        <f>ROUND(観光客入込数!AI36/観光客入込数!$AF$2+観光客入込数!AJ36/観光客入込数!$AG$2,0)</f>
        <v>454555</v>
      </c>
      <c r="P36" s="227">
        <f t="shared" si="13"/>
        <v>633035.33333333337</v>
      </c>
      <c r="R36" s="64">
        <v>33</v>
      </c>
      <c r="S36" s="64" t="s">
        <v>131</v>
      </c>
      <c r="T36" s="146">
        <f t="shared" si="0"/>
        <v>2006</v>
      </c>
      <c r="U36" s="145">
        <f t="shared" si="1"/>
        <v>1945</v>
      </c>
      <c r="V36" s="145">
        <f t="shared" si="2"/>
        <v>2152</v>
      </c>
      <c r="W36" s="145">
        <f t="shared" si="3"/>
        <v>2149</v>
      </c>
      <c r="X36" s="145">
        <f t="shared" si="4"/>
        <v>2055</v>
      </c>
      <c r="Y36" s="145">
        <f t="shared" si="5"/>
        <v>2256</v>
      </c>
      <c r="Z36" s="145">
        <f t="shared" si="6"/>
        <v>2310</v>
      </c>
      <c r="AA36" s="159">
        <f t="shared" si="7"/>
        <v>2205</v>
      </c>
      <c r="AB36" s="159">
        <f t="shared" si="8"/>
        <v>2076</v>
      </c>
      <c r="AC36" s="159">
        <f t="shared" si="9"/>
        <v>1794</v>
      </c>
      <c r="AD36" s="159">
        <f t="shared" si="10"/>
        <v>1548</v>
      </c>
      <c r="AE36" s="159">
        <f t="shared" si="11"/>
        <v>2410</v>
      </c>
      <c r="AF36" s="159">
        <f t="shared" si="12"/>
        <v>1245</v>
      </c>
      <c r="AG36" s="159">
        <f t="shared" si="12"/>
        <v>1734</v>
      </c>
    </row>
    <row r="37" spans="1:33">
      <c r="A37" s="64">
        <v>34</v>
      </c>
      <c r="B37" s="64" t="s">
        <v>132</v>
      </c>
      <c r="C37" s="146">
        <f>ROUND(観光客入込数!E37/観光客入込数!$E$2+観光客入込数!F37/観光客入込数!$F$2,0)</f>
        <v>540028</v>
      </c>
      <c r="D37" s="145">
        <f>ROUND(観光客入込数!H37/観光客入込数!$H$2+観光客入込数!I37/観光客入込数!$I$2,0)</f>
        <v>580978</v>
      </c>
      <c r="E37" s="145">
        <f>ROUND(観光客入込数!K37/観光客入込数!$K$2+観光客入込数!L37/観光客入込数!$L$2,0)</f>
        <v>1396458</v>
      </c>
      <c r="F37" s="145">
        <f>ROUND(観光客入込数!N37/観光客入込数!$N$2+観光客入込数!O37/観光客入込数!$O$2,0)</f>
        <v>1661072</v>
      </c>
      <c r="G37" s="145">
        <f>ROUND(観光客入込数!Q37/観光客入込数!$Q$2+観光客入込数!R37/観光客入込数!$R$2,0)</f>
        <v>1611007</v>
      </c>
      <c r="H37" s="145">
        <f>ROUND(観光客入込数!T37/観光客入込数!$T$2+観光客入込数!U37/観光客入込数!$U$2,0)</f>
        <v>1567443</v>
      </c>
      <c r="I37" s="145">
        <f>ROUND(観光客入込数!W37/観光客入込数!$W$2+観光客入込数!X37/観光客入込数!$X$2,0)</f>
        <v>1522550</v>
      </c>
      <c r="J37" s="159">
        <f>ROUND(観光客入込数!Z37/観光客入込数!$Z$2+観光客入込数!AA37/観光客入込数!$AA$2,0)</f>
        <v>1536159</v>
      </c>
      <c r="K37" s="289">
        <f>ROUND(観光客入込数!AC37/観光客入込数!$AC$2+観光客入込数!AD37/観光客入込数!$AD$2,0)</f>
        <v>1493827</v>
      </c>
      <c r="L37" s="289">
        <f>ROUND(観光客入込数!AF37/観光客入込数!$AF$2+観光客入込数!AG37/観光客入込数!$AG$2,0)</f>
        <v>1314373</v>
      </c>
      <c r="M37" s="289">
        <f>ROUND(観光客入込数!AG37/観光客入込数!$AF$2+観光客入込数!AH37/観光客入込数!$AG$2,0)</f>
        <v>966917</v>
      </c>
      <c r="N37" s="289">
        <f>ROUND(観光客入込数!AH37/観光客入込数!$AF$2+観光客入込数!AI37/観光客入込数!$AG$2,0)</f>
        <v>1745012</v>
      </c>
      <c r="O37" s="289">
        <f>ROUND(観光客入込数!AI37/観光客入込数!$AF$2+観光客入込数!AJ37/観光客入込数!$AG$2,0)</f>
        <v>890437</v>
      </c>
      <c r="P37" s="227">
        <f t="shared" si="13"/>
        <v>1200788.6666666667</v>
      </c>
      <c r="R37" s="64">
        <v>34</v>
      </c>
      <c r="S37" s="64" t="s">
        <v>132</v>
      </c>
      <c r="T37" s="146">
        <f t="shared" si="0"/>
        <v>1480</v>
      </c>
      <c r="U37" s="145">
        <f t="shared" si="1"/>
        <v>1592</v>
      </c>
      <c r="V37" s="145">
        <f t="shared" si="2"/>
        <v>3826</v>
      </c>
      <c r="W37" s="145">
        <f t="shared" si="3"/>
        <v>4551</v>
      </c>
      <c r="X37" s="145">
        <f t="shared" si="4"/>
        <v>4414</v>
      </c>
      <c r="Y37" s="145">
        <f t="shared" si="5"/>
        <v>4294</v>
      </c>
      <c r="Z37" s="145">
        <f t="shared" si="6"/>
        <v>4171</v>
      </c>
      <c r="AA37" s="159">
        <f t="shared" si="7"/>
        <v>4209</v>
      </c>
      <c r="AB37" s="159">
        <f t="shared" si="8"/>
        <v>4093</v>
      </c>
      <c r="AC37" s="159">
        <f t="shared" si="9"/>
        <v>3601</v>
      </c>
      <c r="AD37" s="159">
        <f t="shared" si="10"/>
        <v>2649</v>
      </c>
      <c r="AE37" s="159">
        <f t="shared" si="11"/>
        <v>4781</v>
      </c>
      <c r="AF37" s="159">
        <f t="shared" si="12"/>
        <v>2440</v>
      </c>
      <c r="AG37" s="159">
        <f t="shared" si="12"/>
        <v>3290</v>
      </c>
    </row>
    <row r="38" spans="1:33">
      <c r="A38" s="64">
        <v>35</v>
      </c>
      <c r="B38" s="64" t="s">
        <v>133</v>
      </c>
      <c r="C38" s="146">
        <f>ROUND(観光客入込数!E38/観光客入込数!$E$2+観光客入込数!F38/観光客入込数!$F$2,0)</f>
        <v>823051</v>
      </c>
      <c r="D38" s="145">
        <f>ROUND(観光客入込数!H38/観光客入込数!$H$2+観光客入込数!I38/観光客入込数!$I$2,0)</f>
        <v>838157</v>
      </c>
      <c r="E38" s="145">
        <f>ROUND(観光客入込数!K38/観光客入込数!$K$2+観光客入込数!L38/観光客入込数!$L$2,0)</f>
        <v>992320</v>
      </c>
      <c r="F38" s="145">
        <f>ROUND(観光客入込数!N38/観光客入込数!$N$2+観光客入込数!O38/観光客入込数!$O$2,0)</f>
        <v>1044506</v>
      </c>
      <c r="G38" s="145">
        <f>ROUND(観光客入込数!Q38/観光客入込数!$Q$2+観光客入込数!R38/観光客入込数!$R$2,0)</f>
        <v>997896</v>
      </c>
      <c r="H38" s="145">
        <f>ROUND(観光客入込数!T38/観光客入込数!$T$2+観光客入込数!U38/観光客入込数!$U$2,0)</f>
        <v>911555</v>
      </c>
      <c r="I38" s="145">
        <f>ROUND(観光客入込数!W38/観光客入込数!$W$2+観光客入込数!X38/観光客入込数!$X$2,0)</f>
        <v>983262</v>
      </c>
      <c r="J38" s="159">
        <f>ROUND(観光客入込数!Z38/観光客入込数!$Z$2+観光客入込数!AA38/観光客入込数!$AA$2,0)</f>
        <v>965606</v>
      </c>
      <c r="K38" s="289">
        <f>ROUND(観光客入込数!AC38/観光客入込数!$AC$2+観光客入込数!AD38/観光客入込数!$AD$2,0)</f>
        <v>971798</v>
      </c>
      <c r="L38" s="289">
        <f>ROUND(観光客入込数!AF38/観光客入込数!$AF$2+観光客入込数!AG38/観光客入込数!$AG$2,0)</f>
        <v>778726</v>
      </c>
      <c r="M38" s="289">
        <f>ROUND(観光客入込数!AG38/観光客入込数!$AF$2+観光客入込数!AH38/観光客入込数!$AG$2,0)</f>
        <v>769960</v>
      </c>
      <c r="N38" s="289">
        <f>ROUND(観光客入込数!AH38/観光客入込数!$AF$2+観光客入込数!AI38/観光客入込数!$AG$2,0)</f>
        <v>1050167</v>
      </c>
      <c r="O38" s="289">
        <f>ROUND(観光客入込数!AI38/観光客入込数!$AF$2+観光客入込数!AJ38/観光客入込数!$AG$2,0)</f>
        <v>596089</v>
      </c>
      <c r="P38" s="227">
        <f t="shared" si="13"/>
        <v>805405.33333333337</v>
      </c>
      <c r="R38" s="64">
        <v>35</v>
      </c>
      <c r="S38" s="64" t="s">
        <v>133</v>
      </c>
      <c r="T38" s="146">
        <f t="shared" si="0"/>
        <v>2255</v>
      </c>
      <c r="U38" s="145">
        <f t="shared" si="1"/>
        <v>2296</v>
      </c>
      <c r="V38" s="145">
        <f t="shared" si="2"/>
        <v>2719</v>
      </c>
      <c r="W38" s="145">
        <f t="shared" si="3"/>
        <v>2862</v>
      </c>
      <c r="X38" s="145">
        <f t="shared" si="4"/>
        <v>2734</v>
      </c>
      <c r="Y38" s="145">
        <f t="shared" si="5"/>
        <v>2497</v>
      </c>
      <c r="Z38" s="145">
        <f t="shared" si="6"/>
        <v>2694</v>
      </c>
      <c r="AA38" s="159">
        <f t="shared" si="7"/>
        <v>2645</v>
      </c>
      <c r="AB38" s="159">
        <f t="shared" si="8"/>
        <v>2662</v>
      </c>
      <c r="AC38" s="159">
        <f t="shared" si="9"/>
        <v>2133</v>
      </c>
      <c r="AD38" s="159">
        <f t="shared" si="10"/>
        <v>2109</v>
      </c>
      <c r="AE38" s="159">
        <f t="shared" si="11"/>
        <v>2877</v>
      </c>
      <c r="AF38" s="159">
        <f t="shared" si="12"/>
        <v>1633</v>
      </c>
      <c r="AG38" s="159">
        <f t="shared" si="12"/>
        <v>2207</v>
      </c>
    </row>
    <row r="39" spans="1:33">
      <c r="A39" s="64">
        <v>36</v>
      </c>
      <c r="B39" s="64" t="s">
        <v>134</v>
      </c>
      <c r="C39" s="146">
        <f>ROUND(観光客入込数!E39/観光客入込数!$E$2+観光客入込数!F39/観光客入込数!$F$2,0)</f>
        <v>733826</v>
      </c>
      <c r="D39" s="145">
        <f>ROUND(観光客入込数!H39/観光客入込数!$H$2+観光客入込数!I39/観光客入込数!$I$2,0)</f>
        <v>660313</v>
      </c>
      <c r="E39" s="145">
        <f>ROUND(観光客入込数!K39/観光客入込数!$K$2+観光客入込数!L39/観光客入込数!$L$2,0)</f>
        <v>701932</v>
      </c>
      <c r="F39" s="145">
        <f>ROUND(観光客入込数!N39/観光客入込数!$N$2+観光客入込数!O39/観光客入込数!$O$2,0)</f>
        <v>682533</v>
      </c>
      <c r="G39" s="145">
        <f>ROUND(観光客入込数!Q39/観光客入込数!$Q$2+観光客入込数!R39/観光客入込数!$R$2,0)</f>
        <v>671953</v>
      </c>
      <c r="H39" s="145">
        <f>ROUND(観光客入込数!T39/観光客入込数!$T$2+観光客入込数!U39/観光客入込数!$U$2,0)</f>
        <v>687048</v>
      </c>
      <c r="I39" s="145">
        <f>ROUND(観光客入込数!W39/観光客入込数!$W$2+観光客入込数!X39/観光客入込数!$X$2,0)</f>
        <v>699389</v>
      </c>
      <c r="J39" s="159">
        <f>ROUND(観光客入込数!Z39/観光客入込数!$Z$2+観光客入込数!AA39/観光客入込数!$AA$2,0)</f>
        <v>709757</v>
      </c>
      <c r="K39" s="289">
        <f>ROUND(観光客入込数!AC39/観光客入込数!$AC$2+観光客入込数!AD39/観光客入込数!$AD$2,0)</f>
        <v>717031</v>
      </c>
      <c r="L39" s="289">
        <f>ROUND(観光客入込数!AF39/観光客入込数!$AF$2+観光客入込数!AG39/観光客入込数!$AG$2,0)</f>
        <v>657340</v>
      </c>
      <c r="M39" s="289">
        <f>ROUND(観光客入込数!AG39/観光客入込数!$AF$2+観光客入込数!AH39/観光客入込数!$AG$2,0)</f>
        <v>538883</v>
      </c>
      <c r="N39" s="289">
        <f>ROUND(観光客入込数!AH39/観光客入込数!$AF$2+観光客入込数!AI39/観光客入込数!$AG$2,0)</f>
        <v>714414</v>
      </c>
      <c r="O39" s="289">
        <f>ROUND(観光客入込数!AI39/観光客入込数!$AF$2+観光客入込数!AJ39/観光客入込数!$AG$2,0)</f>
        <v>399100</v>
      </c>
      <c r="P39" s="227">
        <f t="shared" si="13"/>
        <v>550799</v>
      </c>
      <c r="R39" s="64">
        <v>36</v>
      </c>
      <c r="S39" s="64" t="s">
        <v>134</v>
      </c>
      <c r="T39" s="146">
        <f t="shared" si="0"/>
        <v>2010</v>
      </c>
      <c r="U39" s="145">
        <f t="shared" si="1"/>
        <v>1809</v>
      </c>
      <c r="V39" s="145">
        <f t="shared" si="2"/>
        <v>1923</v>
      </c>
      <c r="W39" s="145">
        <f t="shared" si="3"/>
        <v>1870</v>
      </c>
      <c r="X39" s="145">
        <f t="shared" si="4"/>
        <v>1841</v>
      </c>
      <c r="Y39" s="145">
        <f t="shared" si="5"/>
        <v>1882</v>
      </c>
      <c r="Z39" s="145">
        <f t="shared" si="6"/>
        <v>1916</v>
      </c>
      <c r="AA39" s="159">
        <f t="shared" si="7"/>
        <v>1945</v>
      </c>
      <c r="AB39" s="159">
        <f t="shared" si="8"/>
        <v>1964</v>
      </c>
      <c r="AC39" s="159">
        <f t="shared" si="9"/>
        <v>1801</v>
      </c>
      <c r="AD39" s="159">
        <f t="shared" si="10"/>
        <v>1476</v>
      </c>
      <c r="AE39" s="159">
        <f t="shared" si="11"/>
        <v>1957</v>
      </c>
      <c r="AF39" s="159">
        <f t="shared" si="12"/>
        <v>1093</v>
      </c>
      <c r="AG39" s="159">
        <f t="shared" si="12"/>
        <v>1509</v>
      </c>
    </row>
    <row r="40" spans="1:33">
      <c r="A40" s="64">
        <v>37</v>
      </c>
      <c r="B40" s="125" t="s">
        <v>761</v>
      </c>
      <c r="C40" s="146">
        <f>ROUND(観光客入込数!E40/観光客入込数!$E$2+観光客入込数!F40/観光客入込数!$F$2,0)</f>
        <v>1588313</v>
      </c>
      <c r="D40" s="145">
        <f>ROUND(観光客入込数!H40/観光客入込数!$H$2+観光客入込数!I40/観光客入込数!$I$2,0)</f>
        <v>1634693</v>
      </c>
      <c r="E40" s="145">
        <f>ROUND(観光客入込数!K40/観光客入込数!$K$2+観光客入込数!L40/観光客入込数!$L$2,0)</f>
        <v>1594388</v>
      </c>
      <c r="F40" s="145">
        <f>ROUND(観光客入込数!N40/観光客入込数!$N$2+観光客入込数!O40/観光客入込数!$O$2,0)</f>
        <v>1483502</v>
      </c>
      <c r="G40" s="145">
        <f>ROUND(観光客入込数!Q40/観光客入込数!$Q$2+観光客入込数!R40/観光客入込数!$R$2,0)</f>
        <v>1419419</v>
      </c>
      <c r="H40" s="145">
        <f>ROUND(観光客入込数!T40/観光客入込数!$T$2+観光客入込数!U40/観光客入込数!$U$2,0)</f>
        <v>1500241</v>
      </c>
      <c r="I40" s="145">
        <f>ROUND(観光客入込数!W40/観光客入込数!$W$2+観光客入込数!X40/観光客入込数!$X$2,0)</f>
        <v>1594965</v>
      </c>
      <c r="J40" s="159">
        <f>ROUND(観光客入込数!Z40/観光客入込数!$Z$2+観光客入込数!AA40/観光客入込数!$AA$2,0)</f>
        <v>1612697</v>
      </c>
      <c r="K40" s="289">
        <f>ROUND(観光客入込数!AC40/観光客入込数!$AC$2+観光客入込数!AD40/観光客入込数!$AD$2,0)</f>
        <v>1587887</v>
      </c>
      <c r="L40" s="289">
        <f>ROUND(観光客入込数!AF40/観光客入込数!$AF$2+観光客入込数!AG40/観光客入込数!$AG$2,0)</f>
        <v>1747491</v>
      </c>
      <c r="M40" s="289">
        <f>ROUND(観光客入込数!AG40/観光客入込数!$AF$2+観光客入込数!AH40/観光客入込数!$AG$2,0)</f>
        <v>1332112</v>
      </c>
      <c r="N40" s="289">
        <f>ROUND(観光客入込数!AH40/観光客入込数!$AF$2+観光客入込数!AI40/観光客入込数!$AG$2,0)</f>
        <v>2477390</v>
      </c>
      <c r="O40" s="289">
        <f>ROUND(観光客入込数!AI40/観光客入込数!$AF$2+観光客入込数!AJ40/観光客入込数!$AG$2,0)</f>
        <v>1262304</v>
      </c>
      <c r="P40" s="227">
        <f t="shared" si="13"/>
        <v>1690602</v>
      </c>
      <c r="R40" s="64">
        <v>37</v>
      </c>
      <c r="S40" s="501" t="s">
        <v>761</v>
      </c>
      <c r="T40" s="146">
        <f t="shared" si="0"/>
        <v>4352</v>
      </c>
      <c r="U40" s="145">
        <f t="shared" si="1"/>
        <v>4479</v>
      </c>
      <c r="V40" s="145">
        <f t="shared" si="2"/>
        <v>4368</v>
      </c>
      <c r="W40" s="145">
        <f t="shared" si="3"/>
        <v>4064</v>
      </c>
      <c r="X40" s="145">
        <f t="shared" si="4"/>
        <v>3889</v>
      </c>
      <c r="Y40" s="145">
        <f t="shared" si="5"/>
        <v>4110</v>
      </c>
      <c r="Z40" s="145">
        <f t="shared" si="6"/>
        <v>4370</v>
      </c>
      <c r="AA40" s="159">
        <f t="shared" si="7"/>
        <v>4418</v>
      </c>
      <c r="AB40" s="159">
        <f t="shared" si="8"/>
        <v>4350</v>
      </c>
      <c r="AC40" s="159">
        <f t="shared" si="9"/>
        <v>4788</v>
      </c>
      <c r="AD40" s="159">
        <f t="shared" si="10"/>
        <v>3650</v>
      </c>
      <c r="AE40" s="159">
        <f t="shared" si="11"/>
        <v>6787</v>
      </c>
      <c r="AF40" s="159">
        <f t="shared" si="12"/>
        <v>3458</v>
      </c>
      <c r="AG40" s="159">
        <f t="shared" si="12"/>
        <v>4632</v>
      </c>
    </row>
    <row r="41" spans="1:33">
      <c r="A41" s="64">
        <v>38</v>
      </c>
      <c r="B41" s="64" t="s">
        <v>137</v>
      </c>
      <c r="C41" s="146">
        <f>ROUND(観光客入込数!E41/観光客入込数!$E$2+観光客入込数!F41/観光客入込数!$F$2,0)</f>
        <v>1331546</v>
      </c>
      <c r="D41" s="145">
        <f>ROUND(観光客入込数!H41/観光客入込数!$H$2+観光客入込数!I41/観光客入込数!$I$2,0)</f>
        <v>1318553</v>
      </c>
      <c r="E41" s="145">
        <f>ROUND(観光客入込数!K41/観光客入込数!$K$2+観光客入込数!L41/観光客入込数!$L$2,0)</f>
        <v>1433943</v>
      </c>
      <c r="F41" s="145">
        <f>ROUND(観光客入込数!N41/観光客入込数!$N$2+観光客入込数!O41/観光客入込数!$O$2,0)</f>
        <v>1345404</v>
      </c>
      <c r="G41" s="145">
        <f>ROUND(観光客入込数!Q41/観光客入込数!$Q$2+観光客入込数!R41/観光客入込数!$R$2,0)</f>
        <v>1229843</v>
      </c>
      <c r="H41" s="145">
        <f>ROUND(観光客入込数!T41/観光客入込数!$T$2+観光客入込数!U41/観光客入込数!$U$2,0)</f>
        <v>1350378</v>
      </c>
      <c r="I41" s="145">
        <f>ROUND(観光客入込数!W41/観光客入込数!$W$2+観光客入込数!X41/観光客入込数!$X$2,0)</f>
        <v>1381424</v>
      </c>
      <c r="J41" s="159">
        <f>ROUND(観光客入込数!Z41/観光客入込数!$Z$2+観光客入込数!AA41/観光客入込数!$AA$2,0)</f>
        <v>1426171</v>
      </c>
      <c r="K41" s="289">
        <f>ROUND(観光客入込数!AC41/観光客入込数!$AC$2+観光客入込数!AD41/観光客入込数!$AD$2,0)</f>
        <v>1481895</v>
      </c>
      <c r="L41" s="289">
        <f>ROUND(観光客入込数!AF41/観光客入込数!$AF$2+観光客入込数!AG41/観光客入込数!$AG$2,0)</f>
        <v>1364325</v>
      </c>
      <c r="M41" s="289">
        <f>ROUND(観光客入込数!AG41/観光客入込数!$AF$2+観光客入込数!AH41/観光客入込数!$AG$2,0)</f>
        <v>1028882</v>
      </c>
      <c r="N41" s="289">
        <f>ROUND(観光客入込数!AH41/観光客入込数!$AF$2+観光客入込数!AI41/観光客入込数!$AG$2,0)</f>
        <v>1896176</v>
      </c>
      <c r="O41" s="289">
        <f>ROUND(観光客入込数!AI41/観光客入込数!$AF$2+観光客入込数!AJ41/観光客入込数!$AG$2,0)</f>
        <v>967444</v>
      </c>
      <c r="P41" s="227">
        <f t="shared" si="13"/>
        <v>1297500.6666666667</v>
      </c>
      <c r="R41" s="64">
        <v>38</v>
      </c>
      <c r="S41" s="64" t="s">
        <v>137</v>
      </c>
      <c r="T41" s="146">
        <f t="shared" si="0"/>
        <v>3648</v>
      </c>
      <c r="U41" s="145">
        <f t="shared" si="1"/>
        <v>3612</v>
      </c>
      <c r="V41" s="145">
        <f t="shared" si="2"/>
        <v>3929</v>
      </c>
      <c r="W41" s="145">
        <f t="shared" si="3"/>
        <v>3686</v>
      </c>
      <c r="X41" s="145">
        <f t="shared" si="4"/>
        <v>3369</v>
      </c>
      <c r="Y41" s="145">
        <f t="shared" si="5"/>
        <v>3700</v>
      </c>
      <c r="Z41" s="145">
        <f t="shared" si="6"/>
        <v>3785</v>
      </c>
      <c r="AA41" s="159">
        <f t="shared" si="7"/>
        <v>3907</v>
      </c>
      <c r="AB41" s="159">
        <f t="shared" si="8"/>
        <v>4060</v>
      </c>
      <c r="AC41" s="159">
        <f t="shared" si="9"/>
        <v>3738</v>
      </c>
      <c r="AD41" s="159">
        <f t="shared" si="10"/>
        <v>2819</v>
      </c>
      <c r="AE41" s="159">
        <f t="shared" si="11"/>
        <v>5195</v>
      </c>
      <c r="AF41" s="159">
        <f t="shared" si="12"/>
        <v>2651</v>
      </c>
      <c r="AG41" s="159">
        <f t="shared" si="12"/>
        <v>3555</v>
      </c>
    </row>
    <row r="42" spans="1:33">
      <c r="A42" s="64">
        <v>39</v>
      </c>
      <c r="B42" s="64" t="s">
        <v>139</v>
      </c>
      <c r="C42" s="146">
        <f>ROUND(観光客入込数!E42/観光客入込数!$E$2+観光客入込数!F42/観光客入込数!$F$2,0)</f>
        <v>704288</v>
      </c>
      <c r="D42" s="145">
        <f>ROUND(観光客入込数!H42/観光客入込数!$H$2+観光客入込数!I42/観光客入込数!$I$2,0)</f>
        <v>705081</v>
      </c>
      <c r="E42" s="145">
        <f>ROUND(観光客入込数!K42/観光客入込数!$K$2+観光客入込数!L42/観光客入込数!$L$2,0)</f>
        <v>723435</v>
      </c>
      <c r="F42" s="145">
        <f>ROUND(観光客入込数!N42/観光客入込数!$N$2+観光客入込数!O42/観光客入込数!$O$2,0)</f>
        <v>681064</v>
      </c>
      <c r="G42" s="145">
        <f>ROUND(観光客入込数!Q42/観光客入込数!$Q$2+観光客入込数!R42/観光客入込数!$R$2,0)</f>
        <v>684485</v>
      </c>
      <c r="H42" s="145">
        <f>ROUND(観光客入込数!T42/観光客入込数!$T$2+観光客入込数!U42/観光客入込数!$U$2,0)</f>
        <v>758836</v>
      </c>
      <c r="I42" s="145">
        <f>ROUND(観光客入込数!W42/観光客入込数!$W$2+観光客入込数!X42/観光客入込数!$X$2,0)</f>
        <v>748123</v>
      </c>
      <c r="J42" s="159">
        <f>ROUND(観光客入込数!Z42/観光客入込数!$Z$2+観光客入込数!AA42/観光客入込数!$AA$2,0)</f>
        <v>822909</v>
      </c>
      <c r="K42" s="289">
        <f>ROUND(観光客入込数!AC42/観光客入込数!$AC$2+観光客入込数!AD42/観光客入込数!$AD$2,0)</f>
        <v>768435</v>
      </c>
      <c r="L42" s="289">
        <f>ROUND(観光客入込数!AF42/観光客入込数!$AF$2+観光客入込数!AG42/観光客入込数!$AG$2,0)</f>
        <v>722488</v>
      </c>
      <c r="M42" s="289">
        <f>ROUND(観光客入込数!AG42/観光客入込数!$AF$2+観光客入込数!AH42/観光客入込数!$AG$2,0)</f>
        <v>796759</v>
      </c>
      <c r="N42" s="289">
        <f>ROUND(観光客入込数!AH42/観光客入込数!$AF$2+観光客入込数!AI42/観光客入込数!$AG$2,0)</f>
        <v>552736</v>
      </c>
      <c r="O42" s="289">
        <f>ROUND(観光客入込数!AI42/観光客入込数!$AF$2+観光客入込数!AJ42/観光客入込数!$AG$2,0)</f>
        <v>404179</v>
      </c>
      <c r="P42" s="227">
        <f t="shared" si="13"/>
        <v>584558</v>
      </c>
      <c r="R42" s="64">
        <v>39</v>
      </c>
      <c r="S42" s="64" t="s">
        <v>139</v>
      </c>
      <c r="T42" s="146">
        <f t="shared" si="0"/>
        <v>1930</v>
      </c>
      <c r="U42" s="145">
        <f t="shared" si="1"/>
        <v>1932</v>
      </c>
      <c r="V42" s="145">
        <f t="shared" si="2"/>
        <v>1982</v>
      </c>
      <c r="W42" s="145">
        <f t="shared" si="3"/>
        <v>1866</v>
      </c>
      <c r="X42" s="145">
        <f t="shared" si="4"/>
        <v>1875</v>
      </c>
      <c r="Y42" s="145">
        <f t="shared" si="5"/>
        <v>2079</v>
      </c>
      <c r="Z42" s="145">
        <f t="shared" si="6"/>
        <v>2050</v>
      </c>
      <c r="AA42" s="159">
        <f t="shared" si="7"/>
        <v>2255</v>
      </c>
      <c r="AB42" s="159">
        <f t="shared" si="8"/>
        <v>2105</v>
      </c>
      <c r="AC42" s="159">
        <f t="shared" si="9"/>
        <v>1979</v>
      </c>
      <c r="AD42" s="159">
        <f t="shared" si="10"/>
        <v>2183</v>
      </c>
      <c r="AE42" s="159">
        <f t="shared" si="11"/>
        <v>1514</v>
      </c>
      <c r="AF42" s="159">
        <f t="shared" si="12"/>
        <v>1107</v>
      </c>
      <c r="AG42" s="159">
        <f t="shared" si="12"/>
        <v>1602</v>
      </c>
    </row>
    <row r="43" spans="1:33">
      <c r="A43" s="64">
        <v>40</v>
      </c>
      <c r="B43" s="64" t="s">
        <v>140</v>
      </c>
      <c r="C43" s="146">
        <f>ROUND(観光客入込数!E43/観光客入込数!$E$2+観光客入込数!F43/観光客入込数!$F$2,0)</f>
        <v>1786042</v>
      </c>
      <c r="D43" s="145">
        <f>ROUND(観光客入込数!H43/観光客入込数!$H$2+観光客入込数!I43/観光客入込数!$I$2,0)</f>
        <v>1678251</v>
      </c>
      <c r="E43" s="145">
        <f>ROUND(観光客入込数!K43/観光客入込数!$K$2+観光客入込数!L43/観光客入込数!$L$2,0)</f>
        <v>1797444</v>
      </c>
      <c r="F43" s="145">
        <f>ROUND(観光客入込数!N43/観光客入込数!$N$2+観光客入込数!O43/観光客入込数!$O$2,0)</f>
        <v>1771892</v>
      </c>
      <c r="G43" s="145">
        <f>ROUND(観光客入込数!Q43/観光客入込数!$Q$2+観光客入込数!R43/観光客入込数!$R$2,0)</f>
        <v>1747288</v>
      </c>
      <c r="H43" s="145">
        <f>ROUND(観光客入込数!T43/観光客入込数!$T$2+観光客入込数!U43/観光客入込数!$U$2,0)</f>
        <v>1932417</v>
      </c>
      <c r="I43" s="145">
        <f>ROUND(観光客入込数!W43/観光客入込数!$W$2+観光客入込数!X43/観光客入込数!$X$2,0)</f>
        <v>2002598</v>
      </c>
      <c r="J43" s="159">
        <f>ROUND(観光客入込数!Z43/観光客入込数!$Z$2+観光客入込数!AA43/観光客入込数!$AA$2,0)</f>
        <v>1873115</v>
      </c>
      <c r="K43" s="289">
        <f>ROUND(観光客入込数!AC43/観光客入込数!$AC$2+観光客入込数!AD43/観光客入込数!$AD$2,0)</f>
        <v>1775461</v>
      </c>
      <c r="L43" s="289">
        <f>ROUND(観光客入込数!AF43/観光客入込数!$AF$2+観光客入込数!AG43/観光客入込数!$AG$2,0)</f>
        <v>1596989</v>
      </c>
      <c r="M43" s="289">
        <f>ROUND(観光客入込数!AG43/観光客入込数!$AF$2+観光客入込数!AH43/観光客入込数!$AG$2,0)</f>
        <v>1118727</v>
      </c>
      <c r="N43" s="289">
        <f>ROUND(観光客入込数!AH43/観光客入込数!$AF$2+観光客入込数!AI43/観光客入込数!$AG$2,0)</f>
        <v>1587239</v>
      </c>
      <c r="O43" s="289">
        <f>ROUND(観光客入込数!AI43/観光客入込数!$AF$2+観光客入込数!AJ43/観光客入込数!$AG$2,0)</f>
        <v>861126</v>
      </c>
      <c r="P43" s="227">
        <f t="shared" si="13"/>
        <v>1189030.6666666667</v>
      </c>
      <c r="R43" s="64">
        <v>40</v>
      </c>
      <c r="S43" s="64" t="s">
        <v>140</v>
      </c>
      <c r="T43" s="146">
        <f t="shared" si="0"/>
        <v>4893</v>
      </c>
      <c r="U43" s="145">
        <f t="shared" si="1"/>
        <v>4598</v>
      </c>
      <c r="V43" s="145">
        <f t="shared" si="2"/>
        <v>4925</v>
      </c>
      <c r="W43" s="145">
        <f t="shared" si="3"/>
        <v>4854</v>
      </c>
      <c r="X43" s="145">
        <f t="shared" si="4"/>
        <v>4787</v>
      </c>
      <c r="Y43" s="145">
        <f t="shared" si="5"/>
        <v>5294</v>
      </c>
      <c r="Z43" s="145">
        <f t="shared" si="6"/>
        <v>5487</v>
      </c>
      <c r="AA43" s="159">
        <f t="shared" si="7"/>
        <v>5132</v>
      </c>
      <c r="AB43" s="159">
        <f t="shared" si="8"/>
        <v>4864</v>
      </c>
      <c r="AC43" s="159">
        <f t="shared" si="9"/>
        <v>4375</v>
      </c>
      <c r="AD43" s="159">
        <f t="shared" si="10"/>
        <v>3065</v>
      </c>
      <c r="AE43" s="159">
        <f t="shared" si="11"/>
        <v>4349</v>
      </c>
      <c r="AF43" s="159">
        <f t="shared" si="12"/>
        <v>2359</v>
      </c>
      <c r="AG43" s="159">
        <f t="shared" si="12"/>
        <v>3258</v>
      </c>
    </row>
    <row r="44" spans="1:33">
      <c r="A44" s="74">
        <v>41</v>
      </c>
      <c r="B44" s="74" t="s">
        <v>141</v>
      </c>
      <c r="C44" s="146">
        <f>ROUND(観光客入込数!E44/観光客入込数!$E$2+観光客入込数!F44/観光客入込数!$F$2,0)</f>
        <v>3956898</v>
      </c>
      <c r="D44" s="145">
        <f>ROUND(観光客入込数!H44/観光客入込数!$H$2+観光客入込数!I44/観光客入込数!$I$2,0)</f>
        <v>3641270</v>
      </c>
      <c r="E44" s="145">
        <f>ROUND(観光客入込数!K44/観光客入込数!$K$2+観光客入込数!L44/観光客入込数!$L$2,0)</f>
        <v>3918695</v>
      </c>
      <c r="F44" s="145">
        <f>ROUND(観光客入込数!N44/観光客入込数!$N$2+観光客入込数!O44/観光客入込数!$O$2,0)</f>
        <v>3786496</v>
      </c>
      <c r="G44" s="145">
        <f>ROUND(観光客入込数!Q44/観光客入込数!$Q$2+観光客入込数!R44/観光客入込数!$R$2,0)</f>
        <v>5419615</v>
      </c>
      <c r="H44" s="145">
        <f>ROUND(観光客入込数!T44/観光客入込数!$T$2+観光客入込数!U44/観光客入込数!$U$2,0)</f>
        <v>6072999</v>
      </c>
      <c r="I44" s="145">
        <f>ROUND(観光客入込数!W44/観光客入込数!$W$2+観光客入込数!X44/観光客入込数!$X$2,0)</f>
        <v>5698034</v>
      </c>
      <c r="J44" s="159">
        <f>ROUND(観光客入込数!Z44/観光客入込数!$Z$2+観光客入込数!AA44/観光客入込数!$AA$2,0)</f>
        <v>5786621</v>
      </c>
      <c r="K44" s="289">
        <f>ROUND(観光客入込数!AC44/観光客入込数!$AC$2+観光客入込数!AD44/観光客入込数!$AD$2,0)</f>
        <v>5663252</v>
      </c>
      <c r="L44" s="289">
        <f>ROUND(観光客入込数!AF44/観光客入込数!$AF$2+観光客入込数!AG44/観光客入込数!$AG$2,0)</f>
        <v>5412227</v>
      </c>
      <c r="M44" s="289">
        <f>ROUND(観光客入込数!AG44/観光客入込数!$AF$2+観光客入込数!AH44/観光客入込数!$AG$2,0)</f>
        <v>3780396</v>
      </c>
      <c r="N44" s="289">
        <f>ROUND(観光客入込数!AH44/観光客入込数!$AF$2+観光客入込数!AI44/観光客入込数!$AG$2,0)</f>
        <v>7270331</v>
      </c>
      <c r="O44" s="289">
        <f>ROUND(観光客入込数!AI44/観光客入込数!$AF$2+観光客入込数!AJ44/観光客入込数!$AG$2,0)</f>
        <v>3669120</v>
      </c>
      <c r="P44" s="227">
        <f t="shared" si="13"/>
        <v>4906615.666666667</v>
      </c>
      <c r="R44" s="74">
        <v>41</v>
      </c>
      <c r="S44" s="64" t="s">
        <v>141</v>
      </c>
      <c r="T44" s="146">
        <f t="shared" si="0"/>
        <v>10841</v>
      </c>
      <c r="U44" s="145">
        <f t="shared" si="1"/>
        <v>9976</v>
      </c>
      <c r="V44" s="145">
        <f t="shared" si="2"/>
        <v>10736</v>
      </c>
      <c r="W44" s="145">
        <f t="shared" si="3"/>
        <v>10374</v>
      </c>
      <c r="X44" s="145">
        <f t="shared" si="4"/>
        <v>14848</v>
      </c>
      <c r="Y44" s="145">
        <f t="shared" si="5"/>
        <v>16638</v>
      </c>
      <c r="Z44" s="145">
        <f t="shared" si="6"/>
        <v>15611</v>
      </c>
      <c r="AA44" s="159">
        <f t="shared" si="7"/>
        <v>15854</v>
      </c>
      <c r="AB44" s="159">
        <f t="shared" si="8"/>
        <v>15516</v>
      </c>
      <c r="AC44" s="159">
        <f t="shared" si="9"/>
        <v>14828</v>
      </c>
      <c r="AD44" s="159">
        <f t="shared" si="10"/>
        <v>10357</v>
      </c>
      <c r="AE44" s="159">
        <f t="shared" si="11"/>
        <v>19919</v>
      </c>
      <c r="AF44" s="159">
        <f t="shared" si="12"/>
        <v>10052</v>
      </c>
      <c r="AG44" s="159">
        <f t="shared" si="12"/>
        <v>13443</v>
      </c>
    </row>
    <row r="45" spans="1:33">
      <c r="A45" s="1416" t="s">
        <v>142</v>
      </c>
      <c r="B45" s="1416"/>
      <c r="C45" s="148">
        <f>SUM(C4:C44)</f>
        <v>81633395</v>
      </c>
      <c r="D45" s="143">
        <f t="shared" ref="D45:J45" si="14">SUM(D4:D44)</f>
        <v>80024589</v>
      </c>
      <c r="E45" s="143">
        <f t="shared" si="14"/>
        <v>82263794</v>
      </c>
      <c r="F45" s="143">
        <f t="shared" si="14"/>
        <v>83291460</v>
      </c>
      <c r="G45" s="143">
        <f t="shared" si="14"/>
        <v>82238792</v>
      </c>
      <c r="H45" s="143">
        <f t="shared" si="14"/>
        <v>88627162</v>
      </c>
      <c r="I45" s="143">
        <f t="shared" si="14"/>
        <v>88770858</v>
      </c>
      <c r="J45" s="185">
        <f t="shared" si="14"/>
        <v>90666520</v>
      </c>
      <c r="K45" s="288">
        <f>SUM(K4:K44)</f>
        <v>89520297</v>
      </c>
      <c r="L45" s="288">
        <f>SUM(L4:L44)</f>
        <v>83746672</v>
      </c>
      <c r="M45" s="288">
        <f t="shared" ref="M45:O45" si="15">SUM(M4:M44)</f>
        <v>53431079</v>
      </c>
      <c r="N45" s="288">
        <f t="shared" si="15"/>
        <v>88337664</v>
      </c>
      <c r="O45" s="288">
        <f t="shared" si="15"/>
        <v>46167951</v>
      </c>
      <c r="P45" s="271">
        <f t="shared" si="13"/>
        <v>62645564.666666664</v>
      </c>
      <c r="R45" s="1416" t="s">
        <v>142</v>
      </c>
      <c r="S45" s="1386"/>
      <c r="T45" s="148">
        <f t="shared" ref="T45:AC45" si="16">SUM(T4:T44)</f>
        <v>223654</v>
      </c>
      <c r="U45" s="143">
        <f t="shared" si="16"/>
        <v>219247</v>
      </c>
      <c r="V45" s="143">
        <f t="shared" si="16"/>
        <v>225383</v>
      </c>
      <c r="W45" s="143">
        <f t="shared" si="16"/>
        <v>228196</v>
      </c>
      <c r="X45" s="143">
        <f t="shared" si="16"/>
        <v>225314</v>
      </c>
      <c r="Y45" s="143">
        <f t="shared" si="16"/>
        <v>242813</v>
      </c>
      <c r="Z45" s="143">
        <f t="shared" si="16"/>
        <v>243207</v>
      </c>
      <c r="AA45" s="185">
        <f t="shared" si="16"/>
        <v>248405</v>
      </c>
      <c r="AB45" s="185">
        <f t="shared" si="16"/>
        <v>245261</v>
      </c>
      <c r="AC45" s="185">
        <f t="shared" si="16"/>
        <v>229441</v>
      </c>
      <c r="AD45" s="185">
        <f t="shared" ref="AD45:AF45" si="17">SUM(AD4:AD44)</f>
        <v>146385</v>
      </c>
      <c r="AE45" s="185">
        <f t="shared" si="17"/>
        <v>242023</v>
      </c>
      <c r="AF45" s="185">
        <f t="shared" si="17"/>
        <v>126487</v>
      </c>
      <c r="AG45" s="185">
        <f t="shared" ref="AG45" si="18">SUM(AG4:AG44)</f>
        <v>171630</v>
      </c>
    </row>
    <row r="46" spans="1:33">
      <c r="A46" t="s">
        <v>143</v>
      </c>
      <c r="R46" t="s">
        <v>143</v>
      </c>
    </row>
    <row r="48" spans="1:33">
      <c r="S48" s="994" t="s">
        <v>26</v>
      </c>
      <c r="T48" s="136"/>
      <c r="U48" s="136"/>
      <c r="V48" s="136"/>
      <c r="W48" s="136"/>
      <c r="X48" s="136"/>
      <c r="Y48" s="166">
        <f>Y4</f>
        <v>62845</v>
      </c>
      <c r="Z48" s="166">
        <f t="shared" ref="Z48:AG48" si="19">Z4</f>
        <v>63190</v>
      </c>
      <c r="AA48" s="166">
        <f t="shared" si="19"/>
        <v>70183</v>
      </c>
      <c r="AB48" s="166">
        <f t="shared" si="19"/>
        <v>63176</v>
      </c>
      <c r="AC48" s="166">
        <f t="shared" si="19"/>
        <v>59534</v>
      </c>
      <c r="AD48" s="166">
        <f t="shared" si="19"/>
        <v>29100</v>
      </c>
      <c r="AE48" s="166">
        <f t="shared" si="19"/>
        <v>38266</v>
      </c>
      <c r="AF48" s="166">
        <f t="shared" si="19"/>
        <v>21083</v>
      </c>
      <c r="AG48" s="166">
        <f t="shared" si="19"/>
        <v>29483</v>
      </c>
    </row>
    <row r="49" spans="19:33">
      <c r="S49" s="996" t="s">
        <v>27</v>
      </c>
      <c r="T49" s="136"/>
      <c r="U49" s="136"/>
      <c r="V49" s="136"/>
      <c r="W49" s="136"/>
      <c r="X49" s="136"/>
      <c r="Y49" s="147">
        <f>ROUND(Y$48*Y61/Y$70,0)</f>
        <v>6976</v>
      </c>
      <c r="Z49" s="147">
        <f t="shared" ref="Z49:AG49" si="20">ROUND(Z$48*Z61/Z$70,0)</f>
        <v>6986</v>
      </c>
      <c r="AA49" s="147">
        <f t="shared" si="20"/>
        <v>8005</v>
      </c>
      <c r="AB49" s="147">
        <f t="shared" si="20"/>
        <v>6875</v>
      </c>
      <c r="AC49" s="147">
        <f t="shared" si="20"/>
        <v>6462</v>
      </c>
      <c r="AD49" s="147">
        <f t="shared" si="20"/>
        <v>3047</v>
      </c>
      <c r="AE49" s="147">
        <f t="shared" si="20"/>
        <v>4220</v>
      </c>
      <c r="AF49" s="147">
        <f t="shared" si="20"/>
        <v>2444</v>
      </c>
      <c r="AG49" s="147">
        <f t="shared" si="20"/>
        <v>3418</v>
      </c>
    </row>
    <row r="50" spans="19:33">
      <c r="S50" s="452" t="s">
        <v>28</v>
      </c>
      <c r="Y50" s="145">
        <f>ROUND(Y$48*Y62/Y$70,0)</f>
        <v>6550</v>
      </c>
      <c r="Z50" s="145">
        <f t="shared" ref="Z50:AG50" si="21">ROUND(Z$48*Z62/Z$70,0)</f>
        <v>6596</v>
      </c>
      <c r="AA50" s="145">
        <f t="shared" si="21"/>
        <v>7384</v>
      </c>
      <c r="AB50" s="145">
        <f t="shared" si="21"/>
        <v>6491</v>
      </c>
      <c r="AC50" s="145">
        <f t="shared" si="21"/>
        <v>6078</v>
      </c>
      <c r="AD50" s="145">
        <f t="shared" si="21"/>
        <v>2907</v>
      </c>
      <c r="AE50" s="145">
        <f t="shared" si="21"/>
        <v>4005</v>
      </c>
      <c r="AF50" s="145">
        <f t="shared" si="21"/>
        <v>2303</v>
      </c>
      <c r="AG50" s="145">
        <f t="shared" si="21"/>
        <v>3220</v>
      </c>
    </row>
    <row r="51" spans="19:33">
      <c r="S51" s="452" t="s">
        <v>29</v>
      </c>
      <c r="Y51" s="145">
        <f>Y48-(Y49+Y50+SUM(Y52:Y57))</f>
        <v>27039</v>
      </c>
      <c r="Z51" s="145">
        <f t="shared" ref="Z51:AG51" si="22">Z48-(Z49+Z50+SUM(Z52:Z57))</f>
        <v>26773</v>
      </c>
      <c r="AA51" s="145">
        <f t="shared" si="22"/>
        <v>29534</v>
      </c>
      <c r="AB51" s="145">
        <f t="shared" si="22"/>
        <v>27344</v>
      </c>
      <c r="AC51" s="145">
        <f t="shared" si="22"/>
        <v>25280</v>
      </c>
      <c r="AD51" s="145">
        <f t="shared" si="22"/>
        <v>10711</v>
      </c>
      <c r="AE51" s="145">
        <f t="shared" si="22"/>
        <v>13494</v>
      </c>
      <c r="AF51" s="145">
        <f t="shared" si="22"/>
        <v>8239</v>
      </c>
      <c r="AG51" s="145">
        <f t="shared" si="22"/>
        <v>11521</v>
      </c>
    </row>
    <row r="52" spans="19:33">
      <c r="S52" s="452" t="s">
        <v>30</v>
      </c>
      <c r="Y52" s="145">
        <f>ROUND(Y$48*Y64/Y$70,0)</f>
        <v>5082</v>
      </c>
      <c r="Z52" s="145">
        <f t="shared" ref="Z52:AG52" si="23">ROUND(Z$48*Z64/Z$70,0)</f>
        <v>5001</v>
      </c>
      <c r="AA52" s="145">
        <f t="shared" si="23"/>
        <v>5767</v>
      </c>
      <c r="AB52" s="145">
        <f t="shared" si="23"/>
        <v>5064</v>
      </c>
      <c r="AC52" s="145">
        <f t="shared" si="23"/>
        <v>4715</v>
      </c>
      <c r="AD52" s="145">
        <f t="shared" si="23"/>
        <v>1974</v>
      </c>
      <c r="AE52" s="145">
        <f t="shared" si="23"/>
        <v>2551</v>
      </c>
      <c r="AF52" s="145">
        <f t="shared" si="23"/>
        <v>1563</v>
      </c>
      <c r="AG52" s="145">
        <f t="shared" si="23"/>
        <v>2186</v>
      </c>
    </row>
    <row r="53" spans="19:33">
      <c r="S53" s="452" t="s">
        <v>31</v>
      </c>
      <c r="Y53" s="145">
        <f t="shared" ref="Y53:AG57" si="24">ROUND(Y$48*Y65/Y$70,0)</f>
        <v>4729</v>
      </c>
      <c r="Z53" s="145">
        <f t="shared" si="24"/>
        <v>4751</v>
      </c>
      <c r="AA53" s="145">
        <f t="shared" si="24"/>
        <v>5518</v>
      </c>
      <c r="AB53" s="145">
        <f t="shared" si="24"/>
        <v>5033</v>
      </c>
      <c r="AC53" s="145">
        <f t="shared" si="24"/>
        <v>5169</v>
      </c>
      <c r="AD53" s="145">
        <f t="shared" si="24"/>
        <v>3342</v>
      </c>
      <c r="AE53" s="145">
        <f t="shared" si="24"/>
        <v>4506</v>
      </c>
      <c r="AF53" s="145">
        <f t="shared" si="24"/>
        <v>2062</v>
      </c>
      <c r="AG53" s="145">
        <f t="shared" si="24"/>
        <v>2883</v>
      </c>
    </row>
    <row r="54" spans="19:33">
      <c r="S54" s="452" t="s">
        <v>32</v>
      </c>
      <c r="Y54" s="145">
        <f t="shared" si="24"/>
        <v>3804</v>
      </c>
      <c r="Z54" s="145">
        <f t="shared" si="24"/>
        <v>3814</v>
      </c>
      <c r="AA54" s="145">
        <f t="shared" si="24"/>
        <v>3902</v>
      </c>
      <c r="AB54" s="145">
        <f t="shared" si="24"/>
        <v>3944</v>
      </c>
      <c r="AC54" s="145">
        <f t="shared" si="24"/>
        <v>3579</v>
      </c>
      <c r="AD54" s="145">
        <f t="shared" si="24"/>
        <v>1554</v>
      </c>
      <c r="AE54" s="145">
        <f t="shared" si="24"/>
        <v>1860</v>
      </c>
      <c r="AF54" s="145">
        <f t="shared" si="24"/>
        <v>1139</v>
      </c>
      <c r="AG54" s="145">
        <f t="shared" si="24"/>
        <v>1593</v>
      </c>
    </row>
    <row r="55" spans="19:33">
      <c r="S55" s="452" t="s">
        <v>33</v>
      </c>
      <c r="Y55" s="145">
        <f t="shared" si="24"/>
        <v>3275</v>
      </c>
      <c r="Z55" s="145">
        <f t="shared" si="24"/>
        <v>3595</v>
      </c>
      <c r="AA55" s="145">
        <f t="shared" si="24"/>
        <v>3653</v>
      </c>
      <c r="AB55" s="145">
        <f t="shared" si="24"/>
        <v>2885</v>
      </c>
      <c r="AC55" s="145">
        <f t="shared" si="24"/>
        <v>2684</v>
      </c>
      <c r="AD55" s="145">
        <f t="shared" si="24"/>
        <v>1803</v>
      </c>
      <c r="AE55" s="145">
        <f t="shared" si="24"/>
        <v>2432</v>
      </c>
      <c r="AF55" s="145">
        <f t="shared" si="24"/>
        <v>1064</v>
      </c>
      <c r="AG55" s="145">
        <f t="shared" si="24"/>
        <v>1488</v>
      </c>
    </row>
    <row r="56" spans="19:33">
      <c r="S56" s="452" t="s">
        <v>34</v>
      </c>
      <c r="Y56" s="145">
        <f t="shared" si="24"/>
        <v>3275</v>
      </c>
      <c r="Z56" s="145">
        <f t="shared" si="24"/>
        <v>3595</v>
      </c>
      <c r="AA56" s="145">
        <f t="shared" si="24"/>
        <v>3653</v>
      </c>
      <c r="AB56" s="145">
        <f t="shared" si="24"/>
        <v>2885</v>
      </c>
      <c r="AC56" s="145">
        <f t="shared" si="24"/>
        <v>2684</v>
      </c>
      <c r="AD56" s="145">
        <f t="shared" si="24"/>
        <v>1803</v>
      </c>
      <c r="AE56" s="145">
        <f t="shared" si="24"/>
        <v>2432</v>
      </c>
      <c r="AF56" s="145">
        <f t="shared" si="24"/>
        <v>1064</v>
      </c>
      <c r="AG56" s="145">
        <f t="shared" si="24"/>
        <v>1488</v>
      </c>
    </row>
    <row r="57" spans="19:33">
      <c r="S57" s="995" t="s">
        <v>35</v>
      </c>
      <c r="T57" s="8"/>
      <c r="U57" s="8"/>
      <c r="V57" s="8"/>
      <c r="W57" s="8"/>
      <c r="X57" s="8"/>
      <c r="Y57" s="144">
        <f t="shared" si="24"/>
        <v>2115</v>
      </c>
      <c r="Z57" s="144">
        <f t="shared" si="24"/>
        <v>2079</v>
      </c>
      <c r="AA57" s="144">
        <f t="shared" si="24"/>
        <v>2767</v>
      </c>
      <c r="AB57" s="144">
        <f t="shared" si="24"/>
        <v>2655</v>
      </c>
      <c r="AC57" s="144">
        <f t="shared" si="24"/>
        <v>2883</v>
      </c>
      <c r="AD57" s="144">
        <f t="shared" si="24"/>
        <v>1959</v>
      </c>
      <c r="AE57" s="144">
        <f t="shared" si="24"/>
        <v>2766</v>
      </c>
      <c r="AF57" s="144">
        <f t="shared" si="24"/>
        <v>1205</v>
      </c>
      <c r="AG57" s="144">
        <f t="shared" si="24"/>
        <v>1686</v>
      </c>
    </row>
    <row r="60" spans="19:33">
      <c r="S60" s="941" t="s">
        <v>26</v>
      </c>
    </row>
    <row r="61" spans="19:33">
      <c r="S61" s="996" t="s">
        <v>27</v>
      </c>
      <c r="T61" s="136"/>
      <c r="U61" s="136"/>
      <c r="V61" s="136"/>
      <c r="W61" s="136"/>
      <c r="X61" s="136"/>
      <c r="Y61" s="147">
        <f>神戸エリア別入込!B4</f>
        <v>475</v>
      </c>
      <c r="Z61" s="147">
        <f>神戸エリア別入込!C4</f>
        <v>447</v>
      </c>
      <c r="AA61" s="147">
        <f>神戸エリア別入込!D4</f>
        <v>515</v>
      </c>
      <c r="AB61" s="147">
        <f>神戸エリア別入込!E4</f>
        <v>448</v>
      </c>
      <c r="AC61" s="147">
        <f>神戸エリア別入込!F4</f>
        <v>455</v>
      </c>
      <c r="AD61" s="147">
        <f>神戸エリア別入込!G4</f>
        <v>196</v>
      </c>
      <c r="AE61" s="147">
        <f>神戸エリア別入込!H4</f>
        <v>177</v>
      </c>
      <c r="AF61" s="147">
        <f>神戸エリア別入込!I4</f>
        <v>294</v>
      </c>
      <c r="AG61" s="391">
        <f>AF61</f>
        <v>294</v>
      </c>
    </row>
    <row r="62" spans="19:33">
      <c r="S62" s="452" t="s">
        <v>28</v>
      </c>
      <c r="Y62" s="145">
        <f>神戸エリア別入込!B5</f>
        <v>446</v>
      </c>
      <c r="Z62" s="145">
        <f>神戸エリア別入込!C5</f>
        <v>422</v>
      </c>
      <c r="AA62" s="145">
        <f>神戸エリア別入込!D5</f>
        <v>475</v>
      </c>
      <c r="AB62" s="145">
        <f>神戸エリア別入込!E5</f>
        <v>423</v>
      </c>
      <c r="AC62" s="145">
        <f>神戸エリア別入込!F5</f>
        <v>428</v>
      </c>
      <c r="AD62" s="145">
        <f>神戸エリア別入込!G5</f>
        <v>187</v>
      </c>
      <c r="AE62" s="145">
        <f>神戸エリア別入込!H5</f>
        <v>168</v>
      </c>
      <c r="AF62" s="145">
        <f>神戸エリア別入込!I5</f>
        <v>277</v>
      </c>
      <c r="AG62" s="199">
        <f>AF62</f>
        <v>277</v>
      </c>
    </row>
    <row r="63" spans="19:33">
      <c r="S63" s="452" t="s">
        <v>29</v>
      </c>
      <c r="Y63" s="145">
        <f>神戸エリア別入込!B6</f>
        <v>1841</v>
      </c>
      <c r="Z63" s="145">
        <f>神戸エリア別入込!C6</f>
        <v>1713</v>
      </c>
      <c r="AA63" s="145">
        <f>神戸エリア別入込!D6</f>
        <v>1900</v>
      </c>
      <c r="AB63" s="145">
        <f>神戸エリア別入込!E6</f>
        <v>1782</v>
      </c>
      <c r="AC63" s="145">
        <f>神戸エリア別入込!F6</f>
        <v>1780</v>
      </c>
      <c r="AD63" s="145">
        <f>神戸エリア別入込!G6</f>
        <v>689</v>
      </c>
      <c r="AE63" s="145">
        <f>神戸エリア別入込!H6</f>
        <v>566</v>
      </c>
      <c r="AF63" s="145">
        <f>神戸エリア別入込!I6</f>
        <v>991</v>
      </c>
      <c r="AG63" s="199">
        <f t="shared" ref="AG63:AG69" si="25">AF63</f>
        <v>991</v>
      </c>
    </row>
    <row r="64" spans="19:33">
      <c r="S64" s="452" t="s">
        <v>30</v>
      </c>
      <c r="Y64" s="145">
        <f>神戸エリア別入込!B7</f>
        <v>346</v>
      </c>
      <c r="Z64" s="145">
        <f>神戸エリア別入込!C7</f>
        <v>320</v>
      </c>
      <c r="AA64" s="145">
        <f>神戸エリア別入込!D7</f>
        <v>371</v>
      </c>
      <c r="AB64" s="145">
        <f>神戸エリア別入込!E7</f>
        <v>330</v>
      </c>
      <c r="AC64" s="145">
        <f>神戸エリア別入込!F7</f>
        <v>332</v>
      </c>
      <c r="AD64" s="145">
        <f>神戸エリア別入込!G7</f>
        <v>127</v>
      </c>
      <c r="AE64" s="145">
        <f>神戸エリア別入込!H7</f>
        <v>107</v>
      </c>
      <c r="AF64" s="145">
        <f>神戸エリア別入込!I7</f>
        <v>188</v>
      </c>
      <c r="AG64" s="199">
        <f t="shared" si="25"/>
        <v>188</v>
      </c>
    </row>
    <row r="65" spans="19:33">
      <c r="S65" s="452" t="s">
        <v>31</v>
      </c>
      <c r="Y65" s="145">
        <f>神戸エリア別入込!B8</f>
        <v>322</v>
      </c>
      <c r="Z65" s="145">
        <f>神戸エリア別入込!C8</f>
        <v>304</v>
      </c>
      <c r="AA65" s="145">
        <f>神戸エリア別入込!D8</f>
        <v>355</v>
      </c>
      <c r="AB65" s="145">
        <f>神戸エリア別入込!E8</f>
        <v>328</v>
      </c>
      <c r="AC65" s="145">
        <f>神戸エリア別入込!F8</f>
        <v>364</v>
      </c>
      <c r="AD65" s="145">
        <f>神戸エリア別入込!G8</f>
        <v>215</v>
      </c>
      <c r="AE65" s="145">
        <f>神戸エリア別入込!H8</f>
        <v>189</v>
      </c>
      <c r="AF65" s="145">
        <f>神戸エリア別入込!I8</f>
        <v>248</v>
      </c>
      <c r="AG65" s="199">
        <f t="shared" si="25"/>
        <v>248</v>
      </c>
    </row>
    <row r="66" spans="19:33">
      <c r="S66" s="452" t="s">
        <v>32</v>
      </c>
      <c r="Y66" s="145">
        <f>神戸エリア別入込!B9</f>
        <v>259</v>
      </c>
      <c r="Z66" s="145">
        <f>神戸エリア別入込!C9</f>
        <v>244</v>
      </c>
      <c r="AA66" s="145">
        <f>神戸エリア別入込!D9</f>
        <v>251</v>
      </c>
      <c r="AB66" s="145">
        <f>神戸エリア別入込!E9</f>
        <v>257</v>
      </c>
      <c r="AC66" s="145">
        <f>神戸エリア別入込!F9</f>
        <v>252</v>
      </c>
      <c r="AD66" s="145">
        <f>神戸エリア別入込!G9</f>
        <v>100</v>
      </c>
      <c r="AE66" s="145">
        <f>神戸エリア別入込!H9</f>
        <v>78</v>
      </c>
      <c r="AF66" s="145">
        <f>神戸エリア別入込!I9</f>
        <v>137</v>
      </c>
      <c r="AG66" s="199">
        <f t="shared" si="25"/>
        <v>137</v>
      </c>
    </row>
    <row r="67" spans="19:33">
      <c r="S67" s="452" t="s">
        <v>33</v>
      </c>
      <c r="Y67" s="145">
        <f>神戸エリア別入込!B10</f>
        <v>223</v>
      </c>
      <c r="Z67" s="145">
        <f>神戸エリア別入込!C10</f>
        <v>230</v>
      </c>
      <c r="AA67" s="145">
        <f>神戸エリア別入込!D10</f>
        <v>235</v>
      </c>
      <c r="AB67" s="145">
        <f>神戸エリア別入込!E10</f>
        <v>188</v>
      </c>
      <c r="AC67" s="145">
        <f>神戸エリア別入込!F10</f>
        <v>189</v>
      </c>
      <c r="AD67" s="145">
        <f>神戸エリア別入込!G10</f>
        <v>116</v>
      </c>
      <c r="AE67" s="145">
        <f>神戸エリア別入込!H10</f>
        <v>102</v>
      </c>
      <c r="AF67" s="145">
        <f>神戸エリア別入込!I10</f>
        <v>128</v>
      </c>
      <c r="AG67" s="199">
        <f t="shared" si="25"/>
        <v>128</v>
      </c>
    </row>
    <row r="68" spans="19:33">
      <c r="S68" s="452" t="s">
        <v>34</v>
      </c>
      <c r="Y68" s="145">
        <f>神戸エリア別入込!B11</f>
        <v>223</v>
      </c>
      <c r="Z68" s="145">
        <f>神戸エリア別入込!C11</f>
        <v>230</v>
      </c>
      <c r="AA68" s="145">
        <f>神戸エリア別入込!D11</f>
        <v>235</v>
      </c>
      <c r="AB68" s="145">
        <f>神戸エリア別入込!E11</f>
        <v>188</v>
      </c>
      <c r="AC68" s="145">
        <f>神戸エリア別入込!F11</f>
        <v>189</v>
      </c>
      <c r="AD68" s="145">
        <f>神戸エリア別入込!G11</f>
        <v>116</v>
      </c>
      <c r="AE68" s="145">
        <f>神戸エリア別入込!H11</f>
        <v>102</v>
      </c>
      <c r="AF68" s="145">
        <f>神戸エリア別入込!I11</f>
        <v>128</v>
      </c>
      <c r="AG68" s="199">
        <f t="shared" si="25"/>
        <v>128</v>
      </c>
    </row>
    <row r="69" spans="19:33">
      <c r="S69" s="995" t="s">
        <v>35</v>
      </c>
      <c r="T69" s="8"/>
      <c r="U69" s="8"/>
      <c r="V69" s="8"/>
      <c r="W69" s="8"/>
      <c r="X69" s="8"/>
      <c r="Y69" s="144">
        <f>神戸エリア別入込!B12</f>
        <v>144</v>
      </c>
      <c r="Z69" s="144">
        <f>神戸エリア別入込!C12</f>
        <v>133</v>
      </c>
      <c r="AA69" s="144">
        <f>神戸エリア別入込!D12</f>
        <v>178</v>
      </c>
      <c r="AB69" s="144">
        <f>神戸エリア別入込!E12</f>
        <v>173</v>
      </c>
      <c r="AC69" s="144">
        <f>神戸エリア別入込!F12</f>
        <v>203</v>
      </c>
      <c r="AD69" s="144">
        <f>神戸エリア別入込!G12</f>
        <v>126</v>
      </c>
      <c r="AE69" s="144">
        <f>神戸エリア別入込!H12</f>
        <v>116</v>
      </c>
      <c r="AF69" s="144">
        <f>神戸エリア別入込!I12</f>
        <v>145</v>
      </c>
      <c r="AG69" s="382">
        <f t="shared" si="25"/>
        <v>145</v>
      </c>
    </row>
    <row r="70" spans="19:33">
      <c r="S70" s="142"/>
      <c r="T70" s="142"/>
      <c r="U70" s="142"/>
      <c r="V70" s="142"/>
      <c r="W70" s="142"/>
      <c r="X70" s="142"/>
      <c r="Y70" s="143">
        <f>SUM(Y61:Y69)</f>
        <v>4279</v>
      </c>
      <c r="Z70" s="143">
        <f t="shared" ref="Z70:AG70" si="26">SUM(Z61:Z69)</f>
        <v>4043</v>
      </c>
      <c r="AA70" s="143">
        <f t="shared" si="26"/>
        <v>4515</v>
      </c>
      <c r="AB70" s="143">
        <f t="shared" si="26"/>
        <v>4117</v>
      </c>
      <c r="AC70" s="143">
        <f t="shared" si="26"/>
        <v>4192</v>
      </c>
      <c r="AD70" s="143">
        <f t="shared" si="26"/>
        <v>1872</v>
      </c>
      <c r="AE70" s="143">
        <f t="shared" si="26"/>
        <v>1605</v>
      </c>
      <c r="AF70" s="143">
        <f t="shared" si="26"/>
        <v>2536</v>
      </c>
      <c r="AG70" s="398">
        <f t="shared" si="26"/>
        <v>2536</v>
      </c>
    </row>
  </sheetData>
  <mergeCells count="6">
    <mergeCell ref="R45:S45"/>
    <mergeCell ref="A2:A3"/>
    <mergeCell ref="B2:B3"/>
    <mergeCell ref="A45:B45"/>
    <mergeCell ref="R2:R3"/>
    <mergeCell ref="S2:S3"/>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AH46"/>
  <sheetViews>
    <sheetView workbookViewId="0">
      <pane xSplit="2" ySplit="3" topLeftCell="Z27" activePane="bottomRight" state="frozen"/>
      <selection pane="topRight" activeCell="C1" sqref="C1"/>
      <selection pane="bottomLeft" activeCell="A4" sqref="A4"/>
      <selection pane="bottomRight" activeCell="AE44" sqref="AE44"/>
    </sheetView>
  </sheetViews>
  <sheetFormatPr defaultRowHeight="13.5"/>
  <cols>
    <col min="1" max="1" width="5.875" customWidth="1"/>
    <col min="2" max="2" width="11.25" customWidth="1"/>
    <col min="3" max="17" width="10" customWidth="1"/>
    <col min="18" max="18" width="2.25" customWidth="1"/>
    <col min="19" max="19" width="6.5" customWidth="1"/>
    <col min="21" max="25" width="10.5" hidden="1" customWidth="1"/>
    <col min="26" max="28" width="10.5" customWidth="1"/>
    <col min="29" max="30" width="10.75" customWidth="1"/>
  </cols>
  <sheetData>
    <row r="1" spans="1:34" ht="18.75">
      <c r="A1" s="51" t="s">
        <v>407</v>
      </c>
      <c r="B1" s="52"/>
      <c r="J1" t="s">
        <v>1</v>
      </c>
      <c r="S1" s="51" t="s">
        <v>322</v>
      </c>
      <c r="T1" s="52"/>
      <c r="AB1" t="s">
        <v>1</v>
      </c>
      <c r="AH1" t="s">
        <v>1180</v>
      </c>
    </row>
    <row r="2" spans="1:34">
      <c r="A2" s="1416" t="s">
        <v>78</v>
      </c>
      <c r="B2" s="1416" t="s">
        <v>80</v>
      </c>
      <c r="C2" s="138" t="s">
        <v>312</v>
      </c>
      <c r="D2" s="136" t="s">
        <v>313</v>
      </c>
      <c r="E2" s="136" t="s">
        <v>314</v>
      </c>
      <c r="F2" s="136" t="s">
        <v>315</v>
      </c>
      <c r="G2" s="136" t="s">
        <v>316</v>
      </c>
      <c r="H2" s="136" t="s">
        <v>317</v>
      </c>
      <c r="I2" s="136" t="s">
        <v>318</v>
      </c>
      <c r="J2" s="154" t="s">
        <v>319</v>
      </c>
      <c r="K2" s="399" t="s">
        <v>612</v>
      </c>
      <c r="L2" s="399" t="s">
        <v>839</v>
      </c>
      <c r="M2" s="399" t="s">
        <v>1120</v>
      </c>
      <c r="N2" s="399" t="s">
        <v>1121</v>
      </c>
      <c r="O2" s="399" t="s">
        <v>1178</v>
      </c>
      <c r="P2" s="399" t="s">
        <v>1179</v>
      </c>
      <c r="S2" s="1417" t="s">
        <v>78</v>
      </c>
      <c r="T2" s="1417" t="s">
        <v>80</v>
      </c>
      <c r="U2" s="192" t="s">
        <v>312</v>
      </c>
      <c r="V2" s="193" t="s">
        <v>313</v>
      </c>
      <c r="W2" s="193" t="s">
        <v>314</v>
      </c>
      <c r="X2" s="193" t="s">
        <v>315</v>
      </c>
      <c r="Y2" s="193" t="s">
        <v>316</v>
      </c>
      <c r="Z2" s="201" t="s">
        <v>732</v>
      </c>
      <c r="AA2" s="201" t="s">
        <v>733</v>
      </c>
      <c r="AB2" s="222" t="s">
        <v>734</v>
      </c>
      <c r="AC2" s="248" t="s">
        <v>735</v>
      </c>
      <c r="AD2" s="248" t="s">
        <v>813</v>
      </c>
      <c r="AE2" s="224" t="s">
        <v>1123</v>
      </c>
      <c r="AF2" s="248" t="s">
        <v>1124</v>
      </c>
      <c r="AG2" s="248" t="s">
        <v>1125</v>
      </c>
      <c r="AH2" s="255" t="s">
        <v>1177</v>
      </c>
    </row>
    <row r="3" spans="1:34">
      <c r="A3" s="1416"/>
      <c r="B3" s="1416"/>
      <c r="C3" s="7"/>
      <c r="D3" s="8"/>
      <c r="E3" s="8"/>
      <c r="F3" s="8"/>
      <c r="G3" s="8"/>
      <c r="H3" s="8"/>
      <c r="I3" s="8"/>
      <c r="J3" s="155"/>
      <c r="K3" s="9"/>
      <c r="L3" s="96"/>
      <c r="M3" s="157"/>
      <c r="P3" s="153"/>
      <c r="S3" s="1417"/>
      <c r="T3" s="1417"/>
      <c r="U3" s="194"/>
      <c r="V3" s="195"/>
      <c r="W3" s="195"/>
      <c r="X3" s="195"/>
      <c r="Y3" s="195"/>
      <c r="Z3" s="195"/>
      <c r="AA3" s="195"/>
      <c r="AB3" s="196"/>
      <c r="AC3" s="279"/>
      <c r="AD3" s="279"/>
      <c r="AE3" s="194"/>
      <c r="AF3" s="279"/>
      <c r="AG3" s="279"/>
      <c r="AH3" s="290"/>
    </row>
    <row r="4" spans="1:34">
      <c r="A4" s="55">
        <v>1</v>
      </c>
      <c r="B4" s="55" t="s">
        <v>92</v>
      </c>
      <c r="C4" s="146">
        <f>ROUND(観光客入込数!F4/観光客入込数!$F$2,0)</f>
        <v>2750000</v>
      </c>
      <c r="D4" s="145">
        <f>ROUND(観光客入込数!I4/観光客入込数!$I$2,0)</f>
        <v>2826923</v>
      </c>
      <c r="E4" s="145">
        <f>ROUND(観光客入込数!L4/観光客入込数!$L$2,0)</f>
        <v>2852564</v>
      </c>
      <c r="F4" s="145">
        <f>ROUND(観光客入込数!O4/観光客入込数!$O$2,0)</f>
        <v>3006250</v>
      </c>
      <c r="G4" s="145">
        <f>ROUND(観光客入込数!R4/観光客入込数!$R$2,0)</f>
        <v>3320261</v>
      </c>
      <c r="H4" s="145">
        <f>ROUND(観光客入込数!U4/観光客入込数!$U$2,0)</f>
        <v>3265432</v>
      </c>
      <c r="I4" s="145">
        <f>ROUND(観光客入込数!X4/観光客入込数!$X$2,0)</f>
        <v>3104294</v>
      </c>
      <c r="J4" s="159">
        <f>ROUND(観光客入込数!AA4/観光客入込数!$AA$2,0)</f>
        <v>3414013</v>
      </c>
      <c r="K4" s="159">
        <f>ROUND(観光客入込数!AD4/観光客入込数!$AD$2,0)</f>
        <v>2750000</v>
      </c>
      <c r="L4" s="289">
        <f>ROUND(観光客入込数!AG4/観光客入込数!$AG$2,0)</f>
        <v>2926380</v>
      </c>
      <c r="M4" s="289">
        <f>ROUND(観光客入込数!AJ4/観光客入込数!$AG$2,0)</f>
        <v>1423536</v>
      </c>
      <c r="N4" s="289">
        <f>ROUND(観光客入込数!AM4/観光客入込数!$AG$2,0)</f>
        <v>1527607</v>
      </c>
      <c r="O4" s="289">
        <f>ROUND(観光客入込数!AP4/観光客入込数!$AG$2,0)</f>
        <v>2411693</v>
      </c>
      <c r="P4" s="289">
        <f>ROUND(観光客入込数!AS4/観光客入込数!$AG$2,0)</f>
        <v>1787612</v>
      </c>
      <c r="Q4" s="145"/>
      <c r="S4" s="55">
        <v>1</v>
      </c>
      <c r="T4" s="55" t="s">
        <v>92</v>
      </c>
      <c r="U4" s="190">
        <f t="shared" ref="U4:U44" si="0">ROUND(C4/365,0)</f>
        <v>7534</v>
      </c>
      <c r="V4" s="147">
        <f t="shared" ref="V4:V44" si="1">ROUND(D4/365,0)</f>
        <v>7745</v>
      </c>
      <c r="W4" s="147">
        <f t="shared" ref="W4:W44" si="2">ROUND(E4/365,0)</f>
        <v>7815</v>
      </c>
      <c r="X4" s="147">
        <f t="shared" ref="X4:X44" si="3">ROUND(F4/365,0)</f>
        <v>8236</v>
      </c>
      <c r="Y4" s="147">
        <f t="shared" ref="Y4:Y44" si="4">ROUND(G4/365,0)</f>
        <v>9097</v>
      </c>
      <c r="Z4" s="147">
        <f t="shared" ref="Z4:Z44" si="5">ROUND(H4/365,0)</f>
        <v>8946</v>
      </c>
      <c r="AA4" s="147">
        <f t="shared" ref="AA4:AA44" si="6">ROUND(I4/365,0)</f>
        <v>8505</v>
      </c>
      <c r="AB4" s="191">
        <f t="shared" ref="AB4:AB44" si="7">ROUND(J4/365,0)</f>
        <v>9353</v>
      </c>
      <c r="AC4" s="191">
        <f t="shared" ref="AC4:AC44" si="8">ROUND(K4/365,0)</f>
        <v>7534</v>
      </c>
      <c r="AD4" s="191">
        <f t="shared" ref="AD4:AD44" si="9">ROUND(L4/365,0)</f>
        <v>8017</v>
      </c>
      <c r="AE4" s="147">
        <f t="shared" ref="AE4:AE44" si="10">ROUND(M4/365,0)</f>
        <v>3900</v>
      </c>
      <c r="AF4" s="291">
        <f t="shared" ref="AF4:AF44" si="11">ROUND(N4/365,0)</f>
        <v>4185</v>
      </c>
      <c r="AG4" s="191">
        <f t="shared" ref="AG4:AH44" si="12">ROUND(O4/365,0)</f>
        <v>6607</v>
      </c>
      <c r="AH4" s="840">
        <f t="shared" si="12"/>
        <v>4898</v>
      </c>
    </row>
    <row r="5" spans="1:34">
      <c r="A5" s="64">
        <v>2</v>
      </c>
      <c r="B5" s="64" t="s">
        <v>94</v>
      </c>
      <c r="C5" s="146">
        <f>ROUND(観光客入込数!F5/観光客入込数!$F$2,0)</f>
        <v>180769</v>
      </c>
      <c r="D5" s="145">
        <f>ROUND(観光客入込数!I5/観光客入込数!$I$2,0)</f>
        <v>180701</v>
      </c>
      <c r="E5" s="145">
        <f>ROUND(観光客入込数!L5/観光客入込数!$L$2,0)</f>
        <v>172871</v>
      </c>
      <c r="F5" s="145">
        <f>ROUND(観光客入込数!O5/観光客入込数!$O$2,0)</f>
        <v>204326</v>
      </c>
      <c r="G5" s="145">
        <f>ROUND(観光客入込数!R5/観光客入込数!$R$2,0)</f>
        <v>238600</v>
      </c>
      <c r="H5" s="145">
        <f>ROUND(観光客入込数!U5/観光客入込数!$U$2,0)</f>
        <v>253847</v>
      </c>
      <c r="I5" s="145">
        <f>ROUND(観光客入込数!X5/観光客入込数!$X$2,0)</f>
        <v>253001</v>
      </c>
      <c r="J5" s="159">
        <f>ROUND(観光客入込数!AA5/観光客入込数!$AA$2,0)</f>
        <v>280222</v>
      </c>
      <c r="K5" s="159">
        <f>ROUND(観光客入込数!AD5/観光客入込数!$AD$2,0)</f>
        <v>272968</v>
      </c>
      <c r="L5" s="289">
        <f>ROUND(観光客入込数!AG5/観光客入込数!$AG$2,0)</f>
        <v>268180</v>
      </c>
      <c r="M5" s="289">
        <f>ROUND(観光客入込数!AJ5/観光客入込数!$AG$2,0)</f>
        <v>165551</v>
      </c>
      <c r="N5" s="289">
        <f>ROUND(観光客入込数!AM5/観光客入込数!$AG$2,0)</f>
        <v>178814</v>
      </c>
      <c r="O5" s="289">
        <f>ROUND(観光客入込数!AP5/観光客入込数!$AG$2,0)</f>
        <v>242531</v>
      </c>
      <c r="P5" s="289">
        <f>ROUND(観光客入込数!AS5/観光客入込数!$AG$2,0)</f>
        <v>195632</v>
      </c>
      <c r="Q5" s="145"/>
      <c r="S5" s="64">
        <v>2</v>
      </c>
      <c r="T5" s="64" t="s">
        <v>94</v>
      </c>
      <c r="U5" s="146">
        <f t="shared" si="0"/>
        <v>495</v>
      </c>
      <c r="V5" s="145">
        <f t="shared" si="1"/>
        <v>495</v>
      </c>
      <c r="W5" s="145">
        <f t="shared" si="2"/>
        <v>474</v>
      </c>
      <c r="X5" s="145">
        <f t="shared" si="3"/>
        <v>560</v>
      </c>
      <c r="Y5" s="145">
        <f t="shared" si="4"/>
        <v>654</v>
      </c>
      <c r="Z5" s="145">
        <f t="shared" si="5"/>
        <v>695</v>
      </c>
      <c r="AA5" s="145">
        <f t="shared" si="6"/>
        <v>693</v>
      </c>
      <c r="AB5" s="159">
        <f t="shared" si="7"/>
        <v>768</v>
      </c>
      <c r="AC5" s="159">
        <f t="shared" si="8"/>
        <v>748</v>
      </c>
      <c r="AD5" s="159">
        <f t="shared" si="9"/>
        <v>735</v>
      </c>
      <c r="AE5" s="145">
        <f t="shared" si="10"/>
        <v>454</v>
      </c>
      <c r="AF5" s="289">
        <f t="shared" si="11"/>
        <v>490</v>
      </c>
      <c r="AG5" s="159">
        <f t="shared" si="12"/>
        <v>664</v>
      </c>
      <c r="AH5" s="227">
        <f t="shared" si="12"/>
        <v>536</v>
      </c>
    </row>
    <row r="6" spans="1:34">
      <c r="A6" s="64">
        <v>3</v>
      </c>
      <c r="B6" s="64" t="s">
        <v>95</v>
      </c>
      <c r="C6" s="146">
        <f>ROUND(観光客入込数!F6/観光客入込数!$F$2,0)</f>
        <v>72436</v>
      </c>
      <c r="D6" s="145">
        <f>ROUND(観光客入込数!I6/観光客入込数!$I$2,0)</f>
        <v>74456</v>
      </c>
      <c r="E6" s="145">
        <f>ROUND(観光客入込数!L6/観光客入込数!$L$2,0)</f>
        <v>75238</v>
      </c>
      <c r="F6" s="145">
        <f>ROUND(観光客入込数!O6/観光客入込数!$O$2,0)</f>
        <v>78911</v>
      </c>
      <c r="G6" s="145">
        <f>ROUND(観光客入込数!R6/観光客入込数!$R$2,0)</f>
        <v>99302</v>
      </c>
      <c r="H6" s="145">
        <f>ROUND(観光客入込数!U6/観光客入込数!$U$2,0)</f>
        <v>101241</v>
      </c>
      <c r="I6" s="145">
        <f>ROUND(観光客入込数!X6/観光客入込数!$X$2,0)</f>
        <v>94009</v>
      </c>
      <c r="J6" s="159">
        <f>ROUND(観光客入込数!AA6/観光客入込数!$AA$2,0)</f>
        <v>103452</v>
      </c>
      <c r="K6" s="159">
        <f>ROUND(観光客入込数!AD6/観光客入込数!$AD$2,0)</f>
        <v>135440</v>
      </c>
      <c r="L6" s="289">
        <f>ROUND(観光客入込数!AG6/観光客入込数!$AG$2,0)</f>
        <v>144652</v>
      </c>
      <c r="M6" s="289">
        <f>ROUND(観光客入込数!AJ6/観光客入込数!$AG$2,0)</f>
        <v>85596</v>
      </c>
      <c r="N6" s="289">
        <f>ROUND(観光客入込数!AM6/観光客入込数!$AG$2,0)</f>
        <v>98620</v>
      </c>
      <c r="O6" s="289">
        <f>ROUND(観光客入込数!AP6/観光客入込数!$AG$2,0)</f>
        <v>86075</v>
      </c>
      <c r="P6" s="289">
        <f>ROUND(観光客入込数!AS6/観光客入込数!$AG$2,0)</f>
        <v>90097</v>
      </c>
      <c r="Q6" s="145"/>
      <c r="S6" s="64">
        <v>3</v>
      </c>
      <c r="T6" s="64" t="s">
        <v>95</v>
      </c>
      <c r="U6" s="146">
        <f t="shared" si="0"/>
        <v>198</v>
      </c>
      <c r="V6" s="145">
        <f t="shared" si="1"/>
        <v>204</v>
      </c>
      <c r="W6" s="145">
        <f t="shared" si="2"/>
        <v>206</v>
      </c>
      <c r="X6" s="145">
        <f t="shared" si="3"/>
        <v>216</v>
      </c>
      <c r="Y6" s="145">
        <f t="shared" si="4"/>
        <v>272</v>
      </c>
      <c r="Z6" s="145">
        <f t="shared" si="5"/>
        <v>277</v>
      </c>
      <c r="AA6" s="145">
        <f t="shared" si="6"/>
        <v>258</v>
      </c>
      <c r="AB6" s="159">
        <f t="shared" si="7"/>
        <v>283</v>
      </c>
      <c r="AC6" s="159">
        <f t="shared" si="8"/>
        <v>371</v>
      </c>
      <c r="AD6" s="159">
        <f t="shared" si="9"/>
        <v>396</v>
      </c>
      <c r="AE6" s="145">
        <f t="shared" si="10"/>
        <v>235</v>
      </c>
      <c r="AF6" s="289">
        <f t="shared" si="11"/>
        <v>270</v>
      </c>
      <c r="AG6" s="159">
        <f t="shared" si="12"/>
        <v>236</v>
      </c>
      <c r="AH6" s="227">
        <f t="shared" si="12"/>
        <v>247</v>
      </c>
    </row>
    <row r="7" spans="1:34">
      <c r="A7" s="64">
        <v>4</v>
      </c>
      <c r="B7" s="64" t="s">
        <v>96</v>
      </c>
      <c r="C7" s="146">
        <f>ROUND(観光客入込数!F7/観光客入込数!$F$2,0)</f>
        <v>10256</v>
      </c>
      <c r="D7" s="145">
        <f>ROUND(観光客入込数!I7/観光客入込数!$I$2,0)</f>
        <v>12119</v>
      </c>
      <c r="E7" s="145">
        <f>ROUND(観光客入込数!L7/観光客入込数!$L$2,0)</f>
        <v>12133</v>
      </c>
      <c r="F7" s="145">
        <f>ROUND(観光客入込数!O7/観光客入込数!$O$2,0)</f>
        <v>12511</v>
      </c>
      <c r="G7" s="145">
        <f>ROUND(観光客入込数!R7/観光客入込数!$R$2,0)</f>
        <v>13367</v>
      </c>
      <c r="H7" s="145">
        <f>ROUND(観光客入込数!U7/観光客入込数!$U$2,0)</f>
        <v>13246</v>
      </c>
      <c r="I7" s="145">
        <f>ROUND(観光客入込数!X7/観光客入込数!$X$2,0)</f>
        <v>11910</v>
      </c>
      <c r="J7" s="159">
        <f>ROUND(観光客入込数!AA7/観光客入込数!$AA$2,0)</f>
        <v>10770</v>
      </c>
      <c r="K7" s="159">
        <f>ROUND(観光客入込数!AD7/観光客入込数!$AD$2,0)</f>
        <v>10289</v>
      </c>
      <c r="L7" s="289">
        <f>ROUND(観光客入込数!AG7/観光客入込数!$AG$2,0)</f>
        <v>11012</v>
      </c>
      <c r="M7" s="289">
        <f>ROUND(観光客入込数!AJ7/観光客入込数!$AG$2,0)</f>
        <v>10120</v>
      </c>
      <c r="N7" s="289">
        <f>ROUND(観光客入込数!AM7/観光客入込数!$AG$2,0)</f>
        <v>12514</v>
      </c>
      <c r="O7" s="289">
        <f>ROUND(観光客入込数!AP7/観光客入込数!$AG$2,0)</f>
        <v>16229</v>
      </c>
      <c r="P7" s="289">
        <f>ROUND(観光客入込数!AS7/観光客入込数!$AG$2,0)</f>
        <v>12954</v>
      </c>
      <c r="Q7" s="145"/>
      <c r="S7" s="64">
        <v>4</v>
      </c>
      <c r="T7" s="64" t="s">
        <v>96</v>
      </c>
      <c r="U7" s="146">
        <f t="shared" si="0"/>
        <v>28</v>
      </c>
      <c r="V7" s="145">
        <f t="shared" si="1"/>
        <v>33</v>
      </c>
      <c r="W7" s="145">
        <f t="shared" si="2"/>
        <v>33</v>
      </c>
      <c r="X7" s="145">
        <f t="shared" si="3"/>
        <v>34</v>
      </c>
      <c r="Y7" s="145">
        <f t="shared" si="4"/>
        <v>37</v>
      </c>
      <c r="Z7" s="145">
        <f t="shared" si="5"/>
        <v>36</v>
      </c>
      <c r="AA7" s="145">
        <f t="shared" si="6"/>
        <v>33</v>
      </c>
      <c r="AB7" s="159">
        <f t="shared" si="7"/>
        <v>30</v>
      </c>
      <c r="AC7" s="159">
        <f t="shared" si="8"/>
        <v>28</v>
      </c>
      <c r="AD7" s="159">
        <f t="shared" si="9"/>
        <v>30</v>
      </c>
      <c r="AE7" s="145">
        <f t="shared" si="10"/>
        <v>28</v>
      </c>
      <c r="AF7" s="289">
        <f t="shared" si="11"/>
        <v>34</v>
      </c>
      <c r="AG7" s="159">
        <f t="shared" si="12"/>
        <v>44</v>
      </c>
      <c r="AH7" s="227">
        <f t="shared" si="12"/>
        <v>35</v>
      </c>
    </row>
    <row r="8" spans="1:34">
      <c r="A8" s="64">
        <v>5</v>
      </c>
      <c r="B8" s="64" t="s">
        <v>98</v>
      </c>
      <c r="C8" s="146">
        <f>ROUND(観光客入込数!F8/観光客入込数!$F$2,0)</f>
        <v>25000</v>
      </c>
      <c r="D8" s="145">
        <f>ROUND(観光客入込数!I8/観光客入込数!$I$2,0)</f>
        <v>26247</v>
      </c>
      <c r="E8" s="145">
        <f>ROUND(観光客入込数!L8/観光客入込数!$L$2,0)</f>
        <v>27272</v>
      </c>
      <c r="F8" s="145">
        <f>ROUND(観光客入込数!O8/観光客入込数!$O$2,0)</f>
        <v>26892</v>
      </c>
      <c r="G8" s="145">
        <f>ROUND(観光客入込数!R8/観光客入込数!$R$2,0)</f>
        <v>27769</v>
      </c>
      <c r="H8" s="145">
        <f>ROUND(観光客入込数!U8/観光客入込数!$U$2,0)</f>
        <v>26460</v>
      </c>
      <c r="I8" s="145">
        <f>ROUND(観光客入込数!X8/観光客入込数!$X$2,0)</f>
        <v>23217</v>
      </c>
      <c r="J8" s="159">
        <f>ROUND(観光客入込数!AA8/観光客入込数!$AA$2,0)</f>
        <v>23955</v>
      </c>
      <c r="K8" s="159">
        <f>ROUND(観光客入込数!AD8/観光客入込数!$AD$2,0)</f>
        <v>22292</v>
      </c>
      <c r="L8" s="289">
        <f>ROUND(観光客入込数!AG8/観光客入込数!$AG$2,0)</f>
        <v>20320</v>
      </c>
      <c r="M8" s="289">
        <f>ROUND(観光客入込数!AJ8/観光客入込数!$AG$2,0)</f>
        <v>11593</v>
      </c>
      <c r="N8" s="289">
        <f>ROUND(観光客入込数!AM8/観光客入込数!$AG$2,0)</f>
        <v>11897</v>
      </c>
      <c r="O8" s="289">
        <f>ROUND(観光客入込数!AP8/観光客入込数!$AG$2,0)</f>
        <v>8849</v>
      </c>
      <c r="P8" s="289">
        <f>ROUND(観光客入込数!AS8/観光客入込数!$AG$2,0)</f>
        <v>10780</v>
      </c>
      <c r="Q8" s="145"/>
      <c r="S8" s="64">
        <v>5</v>
      </c>
      <c r="T8" s="64" t="s">
        <v>98</v>
      </c>
      <c r="U8" s="146">
        <f t="shared" si="0"/>
        <v>68</v>
      </c>
      <c r="V8" s="145">
        <f t="shared" si="1"/>
        <v>72</v>
      </c>
      <c r="W8" s="145">
        <f t="shared" si="2"/>
        <v>75</v>
      </c>
      <c r="X8" s="145">
        <f t="shared" si="3"/>
        <v>74</v>
      </c>
      <c r="Y8" s="145">
        <f t="shared" si="4"/>
        <v>76</v>
      </c>
      <c r="Z8" s="145">
        <f t="shared" si="5"/>
        <v>72</v>
      </c>
      <c r="AA8" s="145">
        <f t="shared" si="6"/>
        <v>64</v>
      </c>
      <c r="AB8" s="159">
        <f t="shared" si="7"/>
        <v>66</v>
      </c>
      <c r="AC8" s="159">
        <f t="shared" si="8"/>
        <v>61</v>
      </c>
      <c r="AD8" s="159">
        <f t="shared" si="9"/>
        <v>56</v>
      </c>
      <c r="AE8" s="145">
        <f t="shared" si="10"/>
        <v>32</v>
      </c>
      <c r="AF8" s="289">
        <f t="shared" si="11"/>
        <v>33</v>
      </c>
      <c r="AG8" s="159">
        <f t="shared" si="12"/>
        <v>24</v>
      </c>
      <c r="AH8" s="227">
        <f t="shared" si="12"/>
        <v>30</v>
      </c>
    </row>
    <row r="9" spans="1:34">
      <c r="A9" s="64">
        <v>6</v>
      </c>
      <c r="B9" s="64" t="s">
        <v>99</v>
      </c>
      <c r="C9" s="146">
        <f>ROUND(観光客入込数!F9/観光客入込数!$F$2,0)</f>
        <v>82692</v>
      </c>
      <c r="D9" s="145">
        <f>ROUND(観光客入込数!I9/観光客入込数!$I$2,0)</f>
        <v>108366</v>
      </c>
      <c r="E9" s="145">
        <f>ROUND(観光客入込数!L9/観光客入込数!$L$2,0)</f>
        <v>76055</v>
      </c>
      <c r="F9" s="145">
        <f>ROUND(観光客入込数!O9/観光客入込数!$O$2,0)</f>
        <v>86015</v>
      </c>
      <c r="G9" s="145">
        <f>ROUND(観光客入込数!R9/観光客入込数!$R$2,0)</f>
        <v>96162</v>
      </c>
      <c r="H9" s="145">
        <f>ROUND(観光客入込数!U9/観光客入込数!$U$2,0)</f>
        <v>92970</v>
      </c>
      <c r="I9" s="145">
        <f>ROUND(観光客入込数!X9/観光客入込数!$X$2,0)</f>
        <v>87018</v>
      </c>
      <c r="J9" s="159">
        <f>ROUND(観光客入込数!AA9/観光客入込数!$AA$2,0)</f>
        <v>91418</v>
      </c>
      <c r="K9" s="159">
        <f>ROUND(観光客入込数!AD9/観光客入込数!$AD$2,0)</f>
        <v>80243</v>
      </c>
      <c r="L9" s="289">
        <f>ROUND(観光客入込数!AG9/観光客入込数!$AG$2,0)</f>
        <v>85834</v>
      </c>
      <c r="M9" s="289">
        <f>ROUND(観光客入込数!AJ9/観光客入込数!$AG$2,0)</f>
        <v>61864</v>
      </c>
      <c r="N9" s="289">
        <f>ROUND(観光客入込数!AM9/観光客入込数!$AG$2,0)</f>
        <v>64996</v>
      </c>
      <c r="O9" s="289">
        <f>ROUND(観光客入込数!AP9/観光客入込数!$AG$2,0)</f>
        <v>88291</v>
      </c>
      <c r="P9" s="289">
        <f>ROUND(観光客入込数!AS9/観光客入込数!$AG$2,0)</f>
        <v>71717</v>
      </c>
      <c r="Q9" s="145"/>
      <c r="S9" s="64">
        <v>6</v>
      </c>
      <c r="T9" s="64" t="s">
        <v>99</v>
      </c>
      <c r="U9" s="146">
        <f t="shared" si="0"/>
        <v>227</v>
      </c>
      <c r="V9" s="145">
        <f t="shared" si="1"/>
        <v>297</v>
      </c>
      <c r="W9" s="145">
        <f t="shared" si="2"/>
        <v>208</v>
      </c>
      <c r="X9" s="145">
        <f t="shared" si="3"/>
        <v>236</v>
      </c>
      <c r="Y9" s="145">
        <f t="shared" si="4"/>
        <v>263</v>
      </c>
      <c r="Z9" s="145">
        <f t="shared" si="5"/>
        <v>255</v>
      </c>
      <c r="AA9" s="145">
        <f t="shared" si="6"/>
        <v>238</v>
      </c>
      <c r="AB9" s="159">
        <f t="shared" si="7"/>
        <v>250</v>
      </c>
      <c r="AC9" s="159">
        <f t="shared" si="8"/>
        <v>220</v>
      </c>
      <c r="AD9" s="159">
        <f t="shared" si="9"/>
        <v>235</v>
      </c>
      <c r="AE9" s="145">
        <f t="shared" si="10"/>
        <v>169</v>
      </c>
      <c r="AF9" s="289">
        <f t="shared" si="11"/>
        <v>178</v>
      </c>
      <c r="AG9" s="159">
        <f t="shared" si="12"/>
        <v>242</v>
      </c>
      <c r="AH9" s="227">
        <f t="shared" si="12"/>
        <v>196</v>
      </c>
    </row>
    <row r="10" spans="1:34">
      <c r="A10" s="64">
        <v>7</v>
      </c>
      <c r="B10" s="64" t="s">
        <v>100</v>
      </c>
      <c r="C10" s="146">
        <f>ROUND(観光客入込数!F10/観光客入込数!$F$2,0)</f>
        <v>3205</v>
      </c>
      <c r="D10" s="145">
        <f>ROUND(観光客入込数!I10/観光客入込数!$I$2,0)</f>
        <v>14325</v>
      </c>
      <c r="E10" s="145">
        <f>ROUND(観光客入込数!L10/観光客入込数!$L$2,0)</f>
        <v>13914</v>
      </c>
      <c r="F10" s="145">
        <f>ROUND(観光客入込数!O10/観光客入込数!$O$2,0)</f>
        <v>13643</v>
      </c>
      <c r="G10" s="145">
        <f>ROUND(観光客入込数!R10/観光客入込数!$R$2,0)</f>
        <v>13849</v>
      </c>
      <c r="H10" s="145">
        <f>ROUND(観光客入込数!U10/観光客入込数!$U$2,0)</f>
        <v>13749</v>
      </c>
      <c r="I10" s="145">
        <f>ROUND(観光客入込数!X10/観光客入込数!$X$2,0)</f>
        <v>14661</v>
      </c>
      <c r="J10" s="159">
        <f>ROUND(観光客入込数!AA10/観光客入込数!$AA$2,0)</f>
        <v>15481</v>
      </c>
      <c r="K10" s="159">
        <f>ROUND(観光客入込数!AD10/観光客入込数!$AD$2,0)</f>
        <v>7058</v>
      </c>
      <c r="L10" s="289">
        <f>ROUND(観光客入込数!AG10/観光客入込数!$AG$2,0)</f>
        <v>7612</v>
      </c>
      <c r="M10" s="289">
        <f>ROUND(観光客入込数!AJ10/観光客入込数!$AG$2,0)</f>
        <v>4916</v>
      </c>
      <c r="N10" s="289">
        <f>ROUND(観光客入込数!AM10/観光客入込数!$AG$2,0)</f>
        <v>12261</v>
      </c>
      <c r="O10" s="289">
        <f>ROUND(観光客入込数!AP10/観光客入込数!$AG$2,0)</f>
        <v>7602</v>
      </c>
      <c r="P10" s="289">
        <f>ROUND(観光客入込数!AS10/観光客入込数!$AG$2,0)</f>
        <v>8260</v>
      </c>
      <c r="Q10" s="145"/>
      <c r="S10" s="64">
        <v>7</v>
      </c>
      <c r="T10" s="64" t="s">
        <v>100</v>
      </c>
      <c r="U10" s="146">
        <f t="shared" si="0"/>
        <v>9</v>
      </c>
      <c r="V10" s="145">
        <f t="shared" si="1"/>
        <v>39</v>
      </c>
      <c r="W10" s="145">
        <f t="shared" si="2"/>
        <v>38</v>
      </c>
      <c r="X10" s="145">
        <f t="shared" si="3"/>
        <v>37</v>
      </c>
      <c r="Y10" s="145">
        <f t="shared" si="4"/>
        <v>38</v>
      </c>
      <c r="Z10" s="145">
        <f t="shared" si="5"/>
        <v>38</v>
      </c>
      <c r="AA10" s="145">
        <f t="shared" si="6"/>
        <v>40</v>
      </c>
      <c r="AB10" s="159">
        <f t="shared" si="7"/>
        <v>42</v>
      </c>
      <c r="AC10" s="159">
        <f t="shared" si="8"/>
        <v>19</v>
      </c>
      <c r="AD10" s="159">
        <f t="shared" si="9"/>
        <v>21</v>
      </c>
      <c r="AE10" s="145">
        <f t="shared" si="10"/>
        <v>13</v>
      </c>
      <c r="AF10" s="289">
        <f t="shared" si="11"/>
        <v>34</v>
      </c>
      <c r="AG10" s="159">
        <f t="shared" si="12"/>
        <v>21</v>
      </c>
      <c r="AH10" s="227">
        <f t="shared" si="12"/>
        <v>23</v>
      </c>
    </row>
    <row r="11" spans="1:34">
      <c r="A11" s="64">
        <v>8</v>
      </c>
      <c r="B11" s="64" t="s">
        <v>101</v>
      </c>
      <c r="C11" s="146">
        <f>ROUND(観光客入込数!F11/観光客入込数!$F$2,0)</f>
        <v>102564</v>
      </c>
      <c r="D11" s="145">
        <f>ROUND(観光客入込数!I11/観光客入込数!$I$2,0)</f>
        <v>100926</v>
      </c>
      <c r="E11" s="145">
        <f>ROUND(観光客入込数!L11/観光客入込数!$L$2,0)</f>
        <v>106588</v>
      </c>
      <c r="F11" s="145">
        <f>ROUND(観光客入込数!O11/観光客入込数!$O$2,0)</f>
        <v>112455</v>
      </c>
      <c r="G11" s="145">
        <f>ROUND(観光客入込数!R11/観光客入込数!$R$2,0)</f>
        <v>126575</v>
      </c>
      <c r="H11" s="145">
        <f>ROUND(観光客入込数!U11/観光客入込数!$U$2,0)</f>
        <v>125066</v>
      </c>
      <c r="I11" s="145">
        <f>ROUND(観光客入込数!X11/観光客入込数!$X$2,0)</f>
        <v>119548</v>
      </c>
      <c r="J11" s="159">
        <f>ROUND(観光客入込数!AA11/観光客入込数!$AA$2,0)</f>
        <v>115389</v>
      </c>
      <c r="K11" s="159">
        <f>ROUND(観光客入込数!AD11/観光客入込数!$AD$2,0)</f>
        <v>111524</v>
      </c>
      <c r="L11" s="289">
        <f>ROUND(観光客入込数!AG11/観光客入込数!$AG$2,0)</f>
        <v>95142</v>
      </c>
      <c r="M11" s="289">
        <f>ROUND(観光客入込数!AJ11/観光客入込数!$AG$2,0)</f>
        <v>58552</v>
      </c>
      <c r="N11" s="289">
        <f>ROUND(観光客入込数!AM11/観光客入込数!$AG$2,0)</f>
        <v>59368</v>
      </c>
      <c r="O11" s="289">
        <f>ROUND(観光客入込数!AP11/観光客入込数!$AG$2,0)</f>
        <v>158818</v>
      </c>
      <c r="P11" s="289">
        <f>ROUND(観光客入込数!AS11/観光客入込数!$AG$2,0)</f>
        <v>92246</v>
      </c>
      <c r="Q11" s="145"/>
      <c r="S11" s="64">
        <v>8</v>
      </c>
      <c r="T11" s="64" t="s">
        <v>101</v>
      </c>
      <c r="U11" s="146">
        <f t="shared" si="0"/>
        <v>281</v>
      </c>
      <c r="V11" s="145">
        <f t="shared" si="1"/>
        <v>277</v>
      </c>
      <c r="W11" s="145">
        <f t="shared" si="2"/>
        <v>292</v>
      </c>
      <c r="X11" s="145">
        <f t="shared" si="3"/>
        <v>308</v>
      </c>
      <c r="Y11" s="145">
        <f t="shared" si="4"/>
        <v>347</v>
      </c>
      <c r="Z11" s="145">
        <f t="shared" si="5"/>
        <v>343</v>
      </c>
      <c r="AA11" s="145">
        <f t="shared" si="6"/>
        <v>328</v>
      </c>
      <c r="AB11" s="159">
        <f t="shared" si="7"/>
        <v>316</v>
      </c>
      <c r="AC11" s="159">
        <f t="shared" si="8"/>
        <v>306</v>
      </c>
      <c r="AD11" s="159">
        <f t="shared" si="9"/>
        <v>261</v>
      </c>
      <c r="AE11" s="145">
        <f t="shared" si="10"/>
        <v>160</v>
      </c>
      <c r="AF11" s="289">
        <f t="shared" si="11"/>
        <v>163</v>
      </c>
      <c r="AG11" s="159">
        <f t="shared" si="12"/>
        <v>435</v>
      </c>
      <c r="AH11" s="227">
        <f t="shared" si="12"/>
        <v>253</v>
      </c>
    </row>
    <row r="12" spans="1:34">
      <c r="A12" s="64">
        <v>9</v>
      </c>
      <c r="B12" s="64" t="s">
        <v>102</v>
      </c>
      <c r="C12" s="146">
        <f>ROUND(観光客入込数!F12/観光客入込数!$F$2,0)</f>
        <v>19231</v>
      </c>
      <c r="D12" s="145">
        <f>ROUND(観光客入込数!I12/観光客入込数!$I$2,0)</f>
        <v>18712</v>
      </c>
      <c r="E12" s="145">
        <f>ROUND(観光客入込数!L12/観光客入込数!$L$2,0)</f>
        <v>18483</v>
      </c>
      <c r="F12" s="145">
        <f>ROUND(観光客入込数!O12/観光客入込数!$O$2,0)</f>
        <v>19927</v>
      </c>
      <c r="G12" s="145">
        <f>ROUND(観光客入込数!R12/観光客入込数!$R$2,0)</f>
        <v>19316</v>
      </c>
      <c r="H12" s="145">
        <f>ROUND(観光客入込数!U12/観光客入込数!$U$2,0)</f>
        <v>18763</v>
      </c>
      <c r="I12" s="145">
        <f>ROUND(観光客入込数!X12/観光客入込数!$X$2,0)</f>
        <v>18367</v>
      </c>
      <c r="J12" s="159">
        <f>ROUND(観光客入込数!AA12/観光客入込数!$AA$2,0)</f>
        <v>19689</v>
      </c>
      <c r="K12" s="159">
        <f>ROUND(観光客入込数!AD12/観光客入込数!$AD$2,0)</f>
        <v>17998</v>
      </c>
      <c r="L12" s="289">
        <f>ROUND(観光客入込数!AG12/観光客入込数!$AG$2,0)</f>
        <v>16754</v>
      </c>
      <c r="M12" s="289">
        <f>ROUND(観光客入込数!AJ12/観光客入込数!$AG$2,0)</f>
        <v>6261</v>
      </c>
      <c r="N12" s="289">
        <f>ROUND(観光客入込数!AM12/観光客入込数!$AG$2,0)</f>
        <v>7458</v>
      </c>
      <c r="O12" s="289">
        <f>ROUND(観光客入込数!AP12/観光客入込数!$AG$2,0)</f>
        <v>11288</v>
      </c>
      <c r="P12" s="289">
        <f>ROUND(観光客入込数!AS12/観光客入込数!$AG$2,0)</f>
        <v>8336</v>
      </c>
      <c r="Q12" s="145"/>
      <c r="S12" s="64">
        <v>9</v>
      </c>
      <c r="T12" s="64" t="s">
        <v>102</v>
      </c>
      <c r="U12" s="146">
        <f t="shared" si="0"/>
        <v>53</v>
      </c>
      <c r="V12" s="145">
        <f t="shared" si="1"/>
        <v>51</v>
      </c>
      <c r="W12" s="145">
        <f t="shared" si="2"/>
        <v>51</v>
      </c>
      <c r="X12" s="145">
        <f t="shared" si="3"/>
        <v>55</v>
      </c>
      <c r="Y12" s="145">
        <f t="shared" si="4"/>
        <v>53</v>
      </c>
      <c r="Z12" s="145">
        <f t="shared" si="5"/>
        <v>51</v>
      </c>
      <c r="AA12" s="145">
        <f t="shared" si="6"/>
        <v>50</v>
      </c>
      <c r="AB12" s="159">
        <f t="shared" si="7"/>
        <v>54</v>
      </c>
      <c r="AC12" s="159">
        <f t="shared" si="8"/>
        <v>49</v>
      </c>
      <c r="AD12" s="159">
        <f t="shared" si="9"/>
        <v>46</v>
      </c>
      <c r="AE12" s="145">
        <f t="shared" si="10"/>
        <v>17</v>
      </c>
      <c r="AF12" s="289">
        <f t="shared" si="11"/>
        <v>20</v>
      </c>
      <c r="AG12" s="159">
        <f t="shared" si="12"/>
        <v>31</v>
      </c>
      <c r="AH12" s="227">
        <f t="shared" si="12"/>
        <v>23</v>
      </c>
    </row>
    <row r="13" spans="1:34">
      <c r="A13" s="64">
        <v>10</v>
      </c>
      <c r="B13" s="64" t="s">
        <v>104</v>
      </c>
      <c r="C13" s="146">
        <f>ROUND(観光客入込数!F13/観光客入込数!$F$2,0)</f>
        <v>152564</v>
      </c>
      <c r="D13" s="145">
        <f>ROUND(観光客入込数!I13/観光客入込数!$I$2,0)</f>
        <v>146600</v>
      </c>
      <c r="E13" s="145">
        <f>ROUND(観光客入込数!L13/観光客入込数!$L$2,0)</f>
        <v>166392</v>
      </c>
      <c r="F13" s="145">
        <f>ROUND(観光客入込数!O13/観光客入込数!$O$2,0)</f>
        <v>172668</v>
      </c>
      <c r="G13" s="145">
        <f>ROUND(観光客入込数!R13/観光客入込数!$R$2,0)</f>
        <v>193127</v>
      </c>
      <c r="H13" s="145">
        <f>ROUND(観光客入込数!U13/観光客入込数!$U$2,0)</f>
        <v>191006</v>
      </c>
      <c r="I13" s="145">
        <f>ROUND(観光客入込数!X13/観光客入込数!$X$2,0)</f>
        <v>191124</v>
      </c>
      <c r="J13" s="159">
        <f>ROUND(観光客入込数!AA13/観光客入込数!$AA$2,0)</f>
        <v>198021</v>
      </c>
      <c r="K13" s="159">
        <f>ROUND(観光客入込数!AD13/観光客入込数!$AD$2,0)</f>
        <v>208840</v>
      </c>
      <c r="L13" s="289">
        <f>ROUND(観光客入込数!AG13/観光客入込数!$AG$2,0)</f>
        <v>181164</v>
      </c>
      <c r="M13" s="289">
        <f>ROUND(観光客入込数!AJ13/観光客入込数!$AG$2,0)</f>
        <v>120811</v>
      </c>
      <c r="N13" s="289">
        <f>ROUND(観光客入込数!AM13/観光客入込数!$AG$2,0)</f>
        <v>149248</v>
      </c>
      <c r="O13" s="289">
        <f>ROUND(観光客入込数!AP13/観光客入込数!$AG$2,0)</f>
        <v>176694</v>
      </c>
      <c r="P13" s="289">
        <f>ROUND(観光客入込数!AS13/観光客入込数!$AG$2,0)</f>
        <v>148918</v>
      </c>
      <c r="Q13" s="145"/>
      <c r="S13" s="64">
        <v>10</v>
      </c>
      <c r="T13" s="64" t="s">
        <v>104</v>
      </c>
      <c r="U13" s="146">
        <f t="shared" si="0"/>
        <v>418</v>
      </c>
      <c r="V13" s="145">
        <f t="shared" si="1"/>
        <v>402</v>
      </c>
      <c r="W13" s="145">
        <f t="shared" si="2"/>
        <v>456</v>
      </c>
      <c r="X13" s="145">
        <f t="shared" si="3"/>
        <v>473</v>
      </c>
      <c r="Y13" s="145">
        <f t="shared" si="4"/>
        <v>529</v>
      </c>
      <c r="Z13" s="145">
        <f t="shared" si="5"/>
        <v>523</v>
      </c>
      <c r="AA13" s="145">
        <f t="shared" si="6"/>
        <v>524</v>
      </c>
      <c r="AB13" s="159">
        <f t="shared" si="7"/>
        <v>543</v>
      </c>
      <c r="AC13" s="159">
        <f t="shared" si="8"/>
        <v>572</v>
      </c>
      <c r="AD13" s="159">
        <f t="shared" si="9"/>
        <v>496</v>
      </c>
      <c r="AE13" s="145">
        <f t="shared" si="10"/>
        <v>331</v>
      </c>
      <c r="AF13" s="289">
        <f t="shared" si="11"/>
        <v>409</v>
      </c>
      <c r="AG13" s="159">
        <f t="shared" si="12"/>
        <v>484</v>
      </c>
      <c r="AH13" s="227">
        <f t="shared" si="12"/>
        <v>408</v>
      </c>
    </row>
    <row r="14" spans="1:34">
      <c r="A14" s="64">
        <v>11</v>
      </c>
      <c r="B14" s="64" t="s">
        <v>105</v>
      </c>
      <c r="C14" s="146">
        <f>ROUND(観光客入込数!F14/観光客入込数!$F$2,0)</f>
        <v>71795</v>
      </c>
      <c r="D14" s="145">
        <f>ROUND(観光客入込数!I14/観光客入込数!$I$2,0)</f>
        <v>69823</v>
      </c>
      <c r="E14" s="145">
        <f>ROUND(観光客入込数!L14/観光客入込数!$L$2,0)</f>
        <v>70727</v>
      </c>
      <c r="F14" s="145">
        <f>ROUND(観光客入込数!O14/観光客入込数!$O$2,0)</f>
        <v>64056</v>
      </c>
      <c r="G14" s="145">
        <f>ROUND(観光客入込数!R14/観光客入込数!$R$2,0)</f>
        <v>70527</v>
      </c>
      <c r="H14" s="145">
        <f>ROUND(観光客入込数!U14/観光客入込数!$U$2,0)</f>
        <v>71625</v>
      </c>
      <c r="I14" s="145">
        <f>ROUND(観光客入込数!X14/観光客入込数!$X$2,0)</f>
        <v>75965</v>
      </c>
      <c r="J14" s="159">
        <f>ROUND(観光客入込数!AA14/観光客入込数!$AA$2,0)</f>
        <v>78077</v>
      </c>
      <c r="K14" s="159">
        <f>ROUND(観光客入込数!AD14/観光客入込数!$AD$2,0)</f>
        <v>62954</v>
      </c>
      <c r="L14" s="289">
        <f>ROUND(観光客入込数!AG14/観光客入込数!$AG$2,0)</f>
        <v>66109</v>
      </c>
      <c r="M14" s="289">
        <f>ROUND(観光客入込数!AJ14/観光客入込数!$AG$2,0)</f>
        <v>48104</v>
      </c>
      <c r="N14" s="289">
        <f>ROUND(観光客入込数!AM14/観光客入込数!$AG$2,0)</f>
        <v>62799</v>
      </c>
      <c r="O14" s="289">
        <f>ROUND(観光客入込数!AP14/観光客入込数!$AG$2,0)</f>
        <v>77701</v>
      </c>
      <c r="P14" s="289">
        <f>ROUND(観光客入込数!AS14/観光客入込数!$AG$2,0)</f>
        <v>62868</v>
      </c>
      <c r="Q14" s="145"/>
      <c r="S14" s="64">
        <v>11</v>
      </c>
      <c r="T14" s="64" t="s">
        <v>105</v>
      </c>
      <c r="U14" s="146">
        <f t="shared" si="0"/>
        <v>197</v>
      </c>
      <c r="V14" s="145">
        <f t="shared" si="1"/>
        <v>191</v>
      </c>
      <c r="W14" s="145">
        <f t="shared" si="2"/>
        <v>194</v>
      </c>
      <c r="X14" s="145">
        <f t="shared" si="3"/>
        <v>175</v>
      </c>
      <c r="Y14" s="145">
        <f t="shared" si="4"/>
        <v>193</v>
      </c>
      <c r="Z14" s="145">
        <f t="shared" si="5"/>
        <v>196</v>
      </c>
      <c r="AA14" s="145">
        <f t="shared" si="6"/>
        <v>208</v>
      </c>
      <c r="AB14" s="159">
        <f t="shared" si="7"/>
        <v>214</v>
      </c>
      <c r="AC14" s="159">
        <f t="shared" si="8"/>
        <v>172</v>
      </c>
      <c r="AD14" s="159">
        <f t="shared" si="9"/>
        <v>181</v>
      </c>
      <c r="AE14" s="145">
        <f t="shared" si="10"/>
        <v>132</v>
      </c>
      <c r="AF14" s="289">
        <f t="shared" si="11"/>
        <v>172</v>
      </c>
      <c r="AG14" s="159">
        <f t="shared" si="12"/>
        <v>213</v>
      </c>
      <c r="AH14" s="227">
        <f t="shared" si="12"/>
        <v>172</v>
      </c>
    </row>
    <row r="15" spans="1:34">
      <c r="A15" s="64">
        <v>12</v>
      </c>
      <c r="B15" s="64" t="s">
        <v>106</v>
      </c>
      <c r="C15" s="146">
        <f>ROUND(観光客入込数!F15/観光客入込数!$F$2,0)</f>
        <v>49359</v>
      </c>
      <c r="D15" s="145">
        <f>ROUND(観光客入込数!I15/観光客入込数!$I$2,0)</f>
        <v>48474</v>
      </c>
      <c r="E15" s="145">
        <f>ROUND(観光客入込数!L15/観光客入込数!$L$2,0)</f>
        <v>45421</v>
      </c>
      <c r="F15" s="145">
        <f>ROUND(観光客入込数!O15/観光客入込数!$O$2,0)</f>
        <v>34364</v>
      </c>
      <c r="G15" s="145">
        <f>ROUND(観光客入込数!R15/観光客入込数!$R$2,0)</f>
        <v>32654</v>
      </c>
      <c r="H15" s="145">
        <f>ROUND(観光客入込数!U15/観光客入込数!$U$2,0)</f>
        <v>33128</v>
      </c>
      <c r="I15" s="145">
        <f>ROUND(観光客入込数!X15/観光客入込数!$X$2,0)</f>
        <v>31840</v>
      </c>
      <c r="J15" s="159">
        <f>ROUND(観光客入込数!AA15/観光客入込数!$AA$2,0)</f>
        <v>34652</v>
      </c>
      <c r="K15" s="159">
        <f>ROUND(観光客入込数!AD15/観光客入込数!$AD$2,0)</f>
        <v>33305</v>
      </c>
      <c r="L15" s="289">
        <f>ROUND(観光客入込数!AG15/観光客入込数!$AG$2,0)</f>
        <v>44552</v>
      </c>
      <c r="M15" s="289">
        <f>ROUND(観光客入込数!AJ15/観光客入込数!$AG$2,0)</f>
        <v>38490</v>
      </c>
      <c r="N15" s="289">
        <f>ROUND(観光客入込数!AM15/観光客入込数!$AG$2,0)</f>
        <v>33548</v>
      </c>
      <c r="O15" s="289">
        <f>ROUND(観光客入込数!AP15/観光客入込数!$AG$2,0)</f>
        <v>37373</v>
      </c>
      <c r="P15" s="289">
        <f>ROUND(観光客入込数!AS15/観光客入込数!$AG$2,0)</f>
        <v>36470</v>
      </c>
      <c r="Q15" s="145"/>
      <c r="S15" s="64">
        <v>12</v>
      </c>
      <c r="T15" s="64" t="s">
        <v>106</v>
      </c>
      <c r="U15" s="146">
        <f t="shared" si="0"/>
        <v>135</v>
      </c>
      <c r="V15" s="145">
        <f t="shared" si="1"/>
        <v>133</v>
      </c>
      <c r="W15" s="145">
        <f t="shared" si="2"/>
        <v>124</v>
      </c>
      <c r="X15" s="145">
        <f t="shared" si="3"/>
        <v>94</v>
      </c>
      <c r="Y15" s="145">
        <f t="shared" si="4"/>
        <v>89</v>
      </c>
      <c r="Z15" s="145">
        <f t="shared" si="5"/>
        <v>91</v>
      </c>
      <c r="AA15" s="145">
        <f t="shared" si="6"/>
        <v>87</v>
      </c>
      <c r="AB15" s="159">
        <f t="shared" si="7"/>
        <v>95</v>
      </c>
      <c r="AC15" s="159">
        <f t="shared" si="8"/>
        <v>91</v>
      </c>
      <c r="AD15" s="159">
        <f t="shared" si="9"/>
        <v>122</v>
      </c>
      <c r="AE15" s="145">
        <f t="shared" si="10"/>
        <v>105</v>
      </c>
      <c r="AF15" s="289">
        <f t="shared" si="11"/>
        <v>92</v>
      </c>
      <c r="AG15" s="159">
        <f t="shared" si="12"/>
        <v>102</v>
      </c>
      <c r="AH15" s="227">
        <f t="shared" si="12"/>
        <v>100</v>
      </c>
    </row>
    <row r="16" spans="1:34">
      <c r="A16" s="64">
        <v>13</v>
      </c>
      <c r="B16" s="64" t="s">
        <v>107</v>
      </c>
      <c r="C16" s="146">
        <f>ROUND(観光客入込数!F16/観光客入込数!$F$2,0)</f>
        <v>0</v>
      </c>
      <c r="D16" s="145">
        <f>ROUND(観光客入込数!I16/観光客入込数!$I$2,0)</f>
        <v>0</v>
      </c>
      <c r="E16" s="145">
        <f>ROUND(観光客入込数!L16/観光客入込数!$L$2,0)</f>
        <v>0</v>
      </c>
      <c r="F16" s="145">
        <f>ROUND(観光客入込数!O16/観光客入込数!$O$2,0)</f>
        <v>0</v>
      </c>
      <c r="G16" s="145">
        <f>ROUND(観光客入込数!R16/観光客入込数!$R$2,0)</f>
        <v>0</v>
      </c>
      <c r="H16" s="145">
        <f>ROUND(観光客入込数!U16/観光客入込数!$U$2,0)</f>
        <v>0</v>
      </c>
      <c r="I16" s="145">
        <f>ROUND(観光客入込数!X16/観光客入込数!$X$2,0)</f>
        <v>0</v>
      </c>
      <c r="J16" s="159">
        <f>ROUND(観光客入込数!AA16/観光客入込数!$AA$2,0)</f>
        <v>0</v>
      </c>
      <c r="K16" s="159">
        <f>ROUND(観光客入込数!AD16/観光客入込数!$AD$2,0)</f>
        <v>0</v>
      </c>
      <c r="L16" s="289">
        <f>ROUND(観光客入込数!AG16/観光客入込数!$AG$2,0)</f>
        <v>0</v>
      </c>
      <c r="M16" s="289">
        <f>ROUND(観光客入込数!AJ16/観光客入込数!$AG$2,0)</f>
        <v>0</v>
      </c>
      <c r="N16" s="289">
        <f>ROUND(観光客入込数!AM16/観光客入込数!$AG$2,0)</f>
        <v>0</v>
      </c>
      <c r="O16" s="289">
        <f>ROUND(観光客入込数!AP16/観光客入込数!$AG$2,0)</f>
        <v>0</v>
      </c>
      <c r="P16" s="289">
        <f>ROUND(観光客入込数!AS16/観光客入込数!$AG$2,0)</f>
        <v>0</v>
      </c>
      <c r="Q16" s="145"/>
      <c r="S16" s="64">
        <v>13</v>
      </c>
      <c r="T16" s="64" t="s">
        <v>107</v>
      </c>
      <c r="U16" s="146">
        <f t="shared" si="0"/>
        <v>0</v>
      </c>
      <c r="V16" s="145">
        <f t="shared" si="1"/>
        <v>0</v>
      </c>
      <c r="W16" s="145">
        <f t="shared" si="2"/>
        <v>0</v>
      </c>
      <c r="X16" s="145">
        <f t="shared" si="3"/>
        <v>0</v>
      </c>
      <c r="Y16" s="145">
        <f t="shared" si="4"/>
        <v>0</v>
      </c>
      <c r="Z16" s="145">
        <f t="shared" si="5"/>
        <v>0</v>
      </c>
      <c r="AA16" s="145">
        <f t="shared" si="6"/>
        <v>0</v>
      </c>
      <c r="AB16" s="159">
        <f t="shared" si="7"/>
        <v>0</v>
      </c>
      <c r="AC16" s="159">
        <f t="shared" si="8"/>
        <v>0</v>
      </c>
      <c r="AD16" s="159">
        <f t="shared" si="9"/>
        <v>0</v>
      </c>
      <c r="AE16" s="145">
        <f t="shared" si="10"/>
        <v>0</v>
      </c>
      <c r="AF16" s="289">
        <f t="shared" si="11"/>
        <v>0</v>
      </c>
      <c r="AG16" s="159">
        <f t="shared" si="12"/>
        <v>0</v>
      </c>
      <c r="AH16" s="227">
        <f t="shared" si="12"/>
        <v>0</v>
      </c>
    </row>
    <row r="17" spans="1:34">
      <c r="A17" s="64">
        <v>14</v>
      </c>
      <c r="B17" s="64" t="s">
        <v>108</v>
      </c>
      <c r="C17" s="146">
        <f>ROUND(観光客入込数!F17/観光客入込数!$F$2,0)</f>
        <v>0</v>
      </c>
      <c r="D17" s="145">
        <f>ROUND(観光客入込数!I17/観光客入込数!$I$2,0)</f>
        <v>0</v>
      </c>
      <c r="E17" s="145">
        <f>ROUND(観光客入込数!L17/観光客入込数!$L$2,0)</f>
        <v>0</v>
      </c>
      <c r="F17" s="145">
        <f>ROUND(観光客入込数!O17/観光客入込数!$O$2,0)</f>
        <v>0</v>
      </c>
      <c r="G17" s="145">
        <f>ROUND(観光客入込数!R17/観光客入込数!$R$2,0)</f>
        <v>0</v>
      </c>
      <c r="H17" s="145">
        <f>ROUND(観光客入込数!U17/観光客入込数!$U$2,0)</f>
        <v>0</v>
      </c>
      <c r="I17" s="145">
        <f>ROUND(観光客入込数!X17/観光客入込数!$X$2,0)</f>
        <v>0</v>
      </c>
      <c r="J17" s="159">
        <f>ROUND(観光客入込数!AA17/観光客入込数!$AA$2,0)</f>
        <v>0</v>
      </c>
      <c r="K17" s="159">
        <f>ROUND(観光客入込数!AD17/観光客入込数!$AD$2,0)</f>
        <v>0</v>
      </c>
      <c r="L17" s="289">
        <f>ROUND(観光客入込数!AG17/観光客入込数!$AG$2,0)</f>
        <v>0</v>
      </c>
      <c r="M17" s="289">
        <f>ROUND(観光客入込数!AJ17/観光客入込数!$AG$2,0)</f>
        <v>0</v>
      </c>
      <c r="N17" s="289">
        <f>ROUND(観光客入込数!AM17/観光客入込数!$AG$2,0)</f>
        <v>0</v>
      </c>
      <c r="O17" s="289">
        <f>ROUND(観光客入込数!AP17/観光客入込数!$AG$2,0)</f>
        <v>0</v>
      </c>
      <c r="P17" s="289">
        <f>ROUND(観光客入込数!AS17/観光客入込数!$AG$2,0)</f>
        <v>0</v>
      </c>
      <c r="Q17" s="145"/>
      <c r="S17" s="64">
        <v>14</v>
      </c>
      <c r="T17" s="64" t="s">
        <v>108</v>
      </c>
      <c r="U17" s="146">
        <f t="shared" si="0"/>
        <v>0</v>
      </c>
      <c r="V17" s="145">
        <f t="shared" si="1"/>
        <v>0</v>
      </c>
      <c r="W17" s="145">
        <f t="shared" si="2"/>
        <v>0</v>
      </c>
      <c r="X17" s="145">
        <f t="shared" si="3"/>
        <v>0</v>
      </c>
      <c r="Y17" s="145">
        <f t="shared" si="4"/>
        <v>0</v>
      </c>
      <c r="Z17" s="145">
        <f t="shared" si="5"/>
        <v>0</v>
      </c>
      <c r="AA17" s="145">
        <f t="shared" si="6"/>
        <v>0</v>
      </c>
      <c r="AB17" s="159">
        <f t="shared" si="7"/>
        <v>0</v>
      </c>
      <c r="AC17" s="159">
        <f t="shared" si="8"/>
        <v>0</v>
      </c>
      <c r="AD17" s="159">
        <f t="shared" si="9"/>
        <v>0</v>
      </c>
      <c r="AE17" s="145">
        <f t="shared" si="10"/>
        <v>0</v>
      </c>
      <c r="AF17" s="289">
        <f t="shared" si="11"/>
        <v>0</v>
      </c>
      <c r="AG17" s="159">
        <f t="shared" si="12"/>
        <v>0</v>
      </c>
      <c r="AH17" s="227">
        <f t="shared" si="12"/>
        <v>0</v>
      </c>
    </row>
    <row r="18" spans="1:34">
      <c r="A18" s="64">
        <v>15</v>
      </c>
      <c r="B18" s="64" t="s">
        <v>110</v>
      </c>
      <c r="C18" s="146">
        <f>ROUND(観光客入込数!F18/観光客入込数!$F$2,0)</f>
        <v>52564</v>
      </c>
      <c r="D18" s="145">
        <f>ROUND(観光客入込数!I18/観光客入込数!$I$2,0)</f>
        <v>53902</v>
      </c>
      <c r="E18" s="145">
        <f>ROUND(観光客入込数!L18/観光客入込数!$L$2,0)</f>
        <v>50362</v>
      </c>
      <c r="F18" s="145">
        <f>ROUND(観光客入込数!O18/観光客入込数!$O$2,0)</f>
        <v>48275</v>
      </c>
      <c r="G18" s="145">
        <f>ROUND(観光客入込数!R18/観光客入込数!$R$2,0)</f>
        <v>48345</v>
      </c>
      <c r="H18" s="145">
        <f>ROUND(観光客入込数!U18/観光客入込数!$U$2,0)</f>
        <v>58277</v>
      </c>
      <c r="I18" s="145">
        <f>ROUND(観光客入込数!X18/観光客入込数!$X$2,0)</f>
        <v>61765</v>
      </c>
      <c r="J18" s="159">
        <f>ROUND(観光客入込数!AA18/観光客入込数!$AA$2,0)</f>
        <v>56403</v>
      </c>
      <c r="K18" s="159">
        <f>ROUND(観光客入込数!AD18/観光客入込数!$AD$2,0)</f>
        <v>53903</v>
      </c>
      <c r="L18" s="289">
        <f>ROUND(観光客入込数!AG18/観光客入込数!$AG$2,0)</f>
        <v>50120</v>
      </c>
      <c r="M18" s="289">
        <f>ROUND(観光客入込数!AJ18/観光客入込数!$AG$2,0)</f>
        <v>30589</v>
      </c>
      <c r="N18" s="289">
        <f>ROUND(観光客入込数!AM18/観光客入込数!$AG$2,0)</f>
        <v>31464</v>
      </c>
      <c r="O18" s="289">
        <f>ROUND(観光客入込数!AP18/観光客入込数!$AG$2,0)</f>
        <v>43782</v>
      </c>
      <c r="P18" s="289">
        <f>ROUND(観光客入込数!AS18/観光客入込数!$AG$2,0)</f>
        <v>35278</v>
      </c>
      <c r="Q18" s="145"/>
      <c r="S18" s="64">
        <v>15</v>
      </c>
      <c r="T18" s="64" t="s">
        <v>110</v>
      </c>
      <c r="U18" s="146">
        <f t="shared" si="0"/>
        <v>144</v>
      </c>
      <c r="V18" s="145">
        <f t="shared" si="1"/>
        <v>148</v>
      </c>
      <c r="W18" s="145">
        <f t="shared" si="2"/>
        <v>138</v>
      </c>
      <c r="X18" s="145">
        <f t="shared" si="3"/>
        <v>132</v>
      </c>
      <c r="Y18" s="145">
        <f t="shared" si="4"/>
        <v>132</v>
      </c>
      <c r="Z18" s="145">
        <f t="shared" si="5"/>
        <v>160</v>
      </c>
      <c r="AA18" s="145">
        <f t="shared" si="6"/>
        <v>169</v>
      </c>
      <c r="AB18" s="159">
        <f t="shared" si="7"/>
        <v>155</v>
      </c>
      <c r="AC18" s="159">
        <f t="shared" si="8"/>
        <v>148</v>
      </c>
      <c r="AD18" s="159">
        <f t="shared" si="9"/>
        <v>137</v>
      </c>
      <c r="AE18" s="145">
        <f t="shared" si="10"/>
        <v>84</v>
      </c>
      <c r="AF18" s="289">
        <f t="shared" si="11"/>
        <v>86</v>
      </c>
      <c r="AG18" s="159">
        <f t="shared" si="12"/>
        <v>120</v>
      </c>
      <c r="AH18" s="227">
        <f t="shared" si="12"/>
        <v>97</v>
      </c>
    </row>
    <row r="19" spans="1:34">
      <c r="A19" s="64">
        <v>16</v>
      </c>
      <c r="B19" s="64" t="s">
        <v>111</v>
      </c>
      <c r="C19" s="146">
        <f>ROUND(観光客入込数!F19/観光客入込数!$F$2,0)</f>
        <v>57051</v>
      </c>
      <c r="D19" s="145">
        <f>ROUND(観光客入込数!I19/観光客入込数!$I$2,0)</f>
        <v>59374</v>
      </c>
      <c r="E19" s="145">
        <f>ROUND(観光客入込数!L19/観光客入込数!$L$2,0)</f>
        <v>55180</v>
      </c>
      <c r="F19" s="145">
        <f>ROUND(観光客入込数!O19/観光客入込数!$O$2,0)</f>
        <v>54498</v>
      </c>
      <c r="G19" s="145">
        <f>ROUND(観光客入込数!R19/観光客入込数!$R$2,0)</f>
        <v>60035</v>
      </c>
      <c r="H19" s="145">
        <f>ROUND(観光客入込数!U19/観光客入込数!$U$2,0)</f>
        <v>53728</v>
      </c>
      <c r="I19" s="145">
        <f>ROUND(観光客入込数!X19/観光客入込数!$X$2,0)</f>
        <v>46590</v>
      </c>
      <c r="J19" s="159">
        <f>ROUND(観光客入込数!AA19/観光客入込数!$AA$2,0)</f>
        <v>102172</v>
      </c>
      <c r="K19" s="159">
        <f>ROUND(観光客入込数!AD19/観光客入込数!$AD$2,0)</f>
        <v>85114</v>
      </c>
      <c r="L19" s="289">
        <f>ROUND(観光客入込数!AG19/観光客入込数!$AG$2,0)</f>
        <v>96098</v>
      </c>
      <c r="M19" s="289">
        <f>ROUND(観光客入込数!AJ19/観光客入込数!$AG$2,0)</f>
        <v>64787</v>
      </c>
      <c r="N19" s="289">
        <f>ROUND(観光客入込数!AM19/観光客入込数!$AG$2,0)</f>
        <v>64787</v>
      </c>
      <c r="O19" s="289">
        <f>ROUND(観光客入込数!AP19/観光客入込数!$AG$2,0)</f>
        <v>89084</v>
      </c>
      <c r="P19" s="289">
        <f>ROUND(観光客入込数!AS19/観光客入込数!$AG$2,0)</f>
        <v>72886</v>
      </c>
      <c r="Q19" s="145"/>
      <c r="S19" s="64">
        <v>16</v>
      </c>
      <c r="T19" s="64" t="s">
        <v>111</v>
      </c>
      <c r="U19" s="146">
        <f t="shared" si="0"/>
        <v>156</v>
      </c>
      <c r="V19" s="145">
        <f t="shared" si="1"/>
        <v>163</v>
      </c>
      <c r="W19" s="145">
        <f t="shared" si="2"/>
        <v>151</v>
      </c>
      <c r="X19" s="145">
        <f t="shared" si="3"/>
        <v>149</v>
      </c>
      <c r="Y19" s="145">
        <f t="shared" si="4"/>
        <v>164</v>
      </c>
      <c r="Z19" s="145">
        <f t="shared" si="5"/>
        <v>147</v>
      </c>
      <c r="AA19" s="145">
        <f t="shared" si="6"/>
        <v>128</v>
      </c>
      <c r="AB19" s="159">
        <f t="shared" si="7"/>
        <v>280</v>
      </c>
      <c r="AC19" s="159">
        <f t="shared" si="8"/>
        <v>233</v>
      </c>
      <c r="AD19" s="159">
        <f t="shared" si="9"/>
        <v>263</v>
      </c>
      <c r="AE19" s="145">
        <f t="shared" si="10"/>
        <v>177</v>
      </c>
      <c r="AF19" s="289">
        <f t="shared" si="11"/>
        <v>177</v>
      </c>
      <c r="AG19" s="159">
        <f t="shared" si="12"/>
        <v>244</v>
      </c>
      <c r="AH19" s="227">
        <f t="shared" si="12"/>
        <v>200</v>
      </c>
    </row>
    <row r="20" spans="1:34">
      <c r="A20" s="64">
        <v>17</v>
      </c>
      <c r="B20" s="64" t="s">
        <v>112</v>
      </c>
      <c r="C20" s="146">
        <f>ROUND(観光客入込数!F20/観光客入込数!$F$2,0)</f>
        <v>4487</v>
      </c>
      <c r="D20" s="145">
        <f>ROUND(観光客入込数!I20/観光客入込数!$I$2,0)</f>
        <v>5000</v>
      </c>
      <c r="E20" s="145">
        <f>ROUND(観光客入込数!L20/観光客入込数!$L$2,0)</f>
        <v>5869</v>
      </c>
      <c r="F20" s="145">
        <f>ROUND(観光客入込数!O20/観光客入込数!$O$2,0)</f>
        <v>5904</v>
      </c>
      <c r="G20" s="145">
        <f>ROUND(観光客入込数!R20/観光客入込数!$R$2,0)</f>
        <v>28994</v>
      </c>
      <c r="H20" s="145">
        <f>ROUND(観光客入込数!U20/観光客入込数!$U$2,0)</f>
        <v>58445</v>
      </c>
      <c r="I20" s="145">
        <f>ROUND(観光客入込数!X20/観光客入込数!$X$2,0)</f>
        <v>45382</v>
      </c>
      <c r="J20" s="159">
        <f>ROUND(観光客入込数!AA20/観光客入込数!$AA$2,0)</f>
        <v>46355</v>
      </c>
      <c r="K20" s="159">
        <f>ROUND(観光客入込数!AD20/観光客入込数!$AD$2,0)</f>
        <v>44838</v>
      </c>
      <c r="L20" s="289">
        <f>ROUND(観光客入込数!AG20/観光客入込数!$AG$2,0)</f>
        <v>42415</v>
      </c>
      <c r="M20" s="289">
        <f>ROUND(観光客入込数!AJ20/観光客入込数!$AG$2,0)</f>
        <v>30026</v>
      </c>
      <c r="N20" s="289">
        <f>ROUND(観光客入込数!AM20/観光客入込数!$AG$2,0)</f>
        <v>33552</v>
      </c>
      <c r="O20" s="289">
        <f>ROUND(観光客入込数!AP20/観光客入込数!$AG$2,0)</f>
        <v>52892</v>
      </c>
      <c r="P20" s="289">
        <f>ROUND(観光客入込数!AS20/観光客入込数!$AG$2,0)</f>
        <v>38823</v>
      </c>
      <c r="Q20" s="145"/>
      <c r="S20" s="64">
        <v>17</v>
      </c>
      <c r="T20" s="64" t="s">
        <v>112</v>
      </c>
      <c r="U20" s="146">
        <f t="shared" si="0"/>
        <v>12</v>
      </c>
      <c r="V20" s="145">
        <f t="shared" si="1"/>
        <v>14</v>
      </c>
      <c r="W20" s="145">
        <f t="shared" si="2"/>
        <v>16</v>
      </c>
      <c r="X20" s="145">
        <f t="shared" si="3"/>
        <v>16</v>
      </c>
      <c r="Y20" s="145">
        <f t="shared" si="4"/>
        <v>79</v>
      </c>
      <c r="Z20" s="145">
        <f t="shared" si="5"/>
        <v>160</v>
      </c>
      <c r="AA20" s="145">
        <f t="shared" si="6"/>
        <v>124</v>
      </c>
      <c r="AB20" s="159">
        <f t="shared" si="7"/>
        <v>127</v>
      </c>
      <c r="AC20" s="159">
        <f t="shared" si="8"/>
        <v>123</v>
      </c>
      <c r="AD20" s="159">
        <f t="shared" si="9"/>
        <v>116</v>
      </c>
      <c r="AE20" s="145">
        <f t="shared" si="10"/>
        <v>82</v>
      </c>
      <c r="AF20" s="289">
        <f t="shared" si="11"/>
        <v>92</v>
      </c>
      <c r="AG20" s="159">
        <f t="shared" si="12"/>
        <v>145</v>
      </c>
      <c r="AH20" s="227">
        <f t="shared" si="12"/>
        <v>106</v>
      </c>
    </row>
    <row r="21" spans="1:34">
      <c r="A21" s="64">
        <v>18</v>
      </c>
      <c r="B21" s="64" t="s">
        <v>113</v>
      </c>
      <c r="C21" s="146">
        <f>ROUND(観光客入込数!F21/観光客入込数!$F$2,0)</f>
        <v>23077</v>
      </c>
      <c r="D21" s="145">
        <f>ROUND(観光客入込数!I21/観光客入込数!$I$2,0)</f>
        <v>23077</v>
      </c>
      <c r="E21" s="145">
        <f>ROUND(観光客入込数!L21/観光客入込数!$L$2,0)</f>
        <v>22436</v>
      </c>
      <c r="F21" s="145">
        <f>ROUND(観光客入込数!O21/観光客入込数!$O$2,0)</f>
        <v>21875</v>
      </c>
      <c r="G21" s="145">
        <f>ROUND(観光客入込数!R21/観光客入込数!$R$2,0)</f>
        <v>22876</v>
      </c>
      <c r="H21" s="145">
        <f>ROUND(観光客入込数!U21/観光客入込数!$U$2,0)</f>
        <v>21605</v>
      </c>
      <c r="I21" s="145">
        <f>ROUND(観光客入込数!X21/観光客入込数!$X$2,0)</f>
        <v>21472</v>
      </c>
      <c r="J21" s="159">
        <f>ROUND(観光客入込数!AA21/観光客入込数!$AA$2,0)</f>
        <v>15833</v>
      </c>
      <c r="K21" s="159">
        <f>ROUND(観光客入込数!AD21/観光客入込数!$AD$2,0)</f>
        <v>21275</v>
      </c>
      <c r="L21" s="289">
        <f>ROUND(観光客入込数!AG21/観光客入込数!$AG$2,0)</f>
        <v>46270</v>
      </c>
      <c r="M21" s="289">
        <f>ROUND(観光客入込数!AJ21/観光客入込数!$AG$2,0)</f>
        <v>32339</v>
      </c>
      <c r="N21" s="289">
        <f>ROUND(観光客入込数!AM21/観光客入込数!$AG$2,0)</f>
        <v>33103</v>
      </c>
      <c r="O21" s="289">
        <f>ROUND(観光客入込数!AP21/観光客入込数!$AG$2,0)</f>
        <v>45591</v>
      </c>
      <c r="P21" s="289">
        <f>ROUND(観光客入込数!AS21/観光客入込数!$AG$2,0)</f>
        <v>37011</v>
      </c>
      <c r="Q21" s="145"/>
      <c r="S21" s="64">
        <v>18</v>
      </c>
      <c r="T21" s="64" t="s">
        <v>113</v>
      </c>
      <c r="U21" s="146">
        <f t="shared" si="0"/>
        <v>63</v>
      </c>
      <c r="V21" s="145">
        <f t="shared" si="1"/>
        <v>63</v>
      </c>
      <c r="W21" s="145">
        <f t="shared" si="2"/>
        <v>61</v>
      </c>
      <c r="X21" s="145">
        <f t="shared" si="3"/>
        <v>60</v>
      </c>
      <c r="Y21" s="145">
        <f t="shared" si="4"/>
        <v>63</v>
      </c>
      <c r="Z21" s="145">
        <f t="shared" si="5"/>
        <v>59</v>
      </c>
      <c r="AA21" s="145">
        <f t="shared" si="6"/>
        <v>59</v>
      </c>
      <c r="AB21" s="159">
        <f t="shared" si="7"/>
        <v>43</v>
      </c>
      <c r="AC21" s="159">
        <f t="shared" si="8"/>
        <v>58</v>
      </c>
      <c r="AD21" s="159">
        <f t="shared" si="9"/>
        <v>127</v>
      </c>
      <c r="AE21" s="145">
        <f t="shared" si="10"/>
        <v>89</v>
      </c>
      <c r="AF21" s="289">
        <f t="shared" si="11"/>
        <v>91</v>
      </c>
      <c r="AG21" s="159">
        <f t="shared" si="12"/>
        <v>125</v>
      </c>
      <c r="AH21" s="227">
        <f t="shared" si="12"/>
        <v>101</v>
      </c>
    </row>
    <row r="22" spans="1:34">
      <c r="A22" s="64">
        <v>19</v>
      </c>
      <c r="B22" s="64" t="s">
        <v>114</v>
      </c>
      <c r="C22" s="146">
        <f>ROUND(観光客入込数!F22/観光客入込数!$F$2,0)</f>
        <v>144231</v>
      </c>
      <c r="D22" s="145">
        <f>ROUND(観光客入込数!I22/観光客入込数!$I$2,0)</f>
        <v>136910</v>
      </c>
      <c r="E22" s="145">
        <f>ROUND(観光客入込数!L22/観光客入込数!$L$2,0)</f>
        <v>129024</v>
      </c>
      <c r="F22" s="145">
        <f>ROUND(観光客入込数!O22/観光客入込数!$O$2,0)</f>
        <v>125055</v>
      </c>
      <c r="G22" s="145">
        <f>ROUND(観光客入込数!R22/観光客入込数!$R$2,0)</f>
        <v>141238</v>
      </c>
      <c r="H22" s="145">
        <f>ROUND(観光客入込数!U22/観光客入込数!$U$2,0)</f>
        <v>97285</v>
      </c>
      <c r="I22" s="145">
        <f>ROUND(観光客入込数!X22/観光客入込数!$X$2,0)</f>
        <v>127039</v>
      </c>
      <c r="J22" s="159">
        <f>ROUND(観光客入込数!AA22/観光客入込数!$AA$2,0)</f>
        <v>123195</v>
      </c>
      <c r="K22" s="159">
        <f>ROUND(観光客入込数!AD22/観光客入込数!$AD$2,0)</f>
        <v>116951</v>
      </c>
      <c r="L22" s="289">
        <f>ROUND(観光客入込数!AG22/観光客入込数!$AG$2,0)</f>
        <v>96717</v>
      </c>
      <c r="M22" s="289">
        <f>ROUND(観光客入込数!AJ22/観光客入込数!$AG$2,0)</f>
        <v>34263</v>
      </c>
      <c r="N22" s="289">
        <f>ROUND(観光客入込数!AM22/観光客入込数!$AG$2,0)</f>
        <v>52771</v>
      </c>
      <c r="O22" s="289">
        <f>ROUND(観光客入込数!AP22/観光客入込数!$AG$2,0)</f>
        <v>70621</v>
      </c>
      <c r="P22" s="289">
        <f>ROUND(観光客入込数!AS22/観光客入込数!$AG$2,0)</f>
        <v>52552</v>
      </c>
      <c r="Q22" s="145"/>
      <c r="S22" s="64">
        <v>19</v>
      </c>
      <c r="T22" s="64" t="s">
        <v>114</v>
      </c>
      <c r="U22" s="146">
        <f t="shared" si="0"/>
        <v>395</v>
      </c>
      <c r="V22" s="145">
        <f t="shared" si="1"/>
        <v>375</v>
      </c>
      <c r="W22" s="145">
        <f t="shared" si="2"/>
        <v>353</v>
      </c>
      <c r="X22" s="145">
        <f t="shared" si="3"/>
        <v>343</v>
      </c>
      <c r="Y22" s="145">
        <f t="shared" si="4"/>
        <v>387</v>
      </c>
      <c r="Z22" s="145">
        <f t="shared" si="5"/>
        <v>267</v>
      </c>
      <c r="AA22" s="145">
        <f t="shared" si="6"/>
        <v>348</v>
      </c>
      <c r="AB22" s="159">
        <f t="shared" si="7"/>
        <v>338</v>
      </c>
      <c r="AC22" s="159">
        <f t="shared" si="8"/>
        <v>320</v>
      </c>
      <c r="AD22" s="159">
        <f t="shared" si="9"/>
        <v>265</v>
      </c>
      <c r="AE22" s="145">
        <f t="shared" si="10"/>
        <v>94</v>
      </c>
      <c r="AF22" s="289">
        <f t="shared" si="11"/>
        <v>145</v>
      </c>
      <c r="AG22" s="159">
        <f t="shared" si="12"/>
        <v>193</v>
      </c>
      <c r="AH22" s="227">
        <f t="shared" si="12"/>
        <v>144</v>
      </c>
    </row>
    <row r="23" spans="1:34">
      <c r="A23" s="64">
        <v>20</v>
      </c>
      <c r="B23" s="64" t="s">
        <v>115</v>
      </c>
      <c r="C23" s="146">
        <f>ROUND(観光客入込数!F23/観光客入込数!$F$2,0)</f>
        <v>30769</v>
      </c>
      <c r="D23" s="145">
        <f>ROUND(観光客入込数!I23/観光客入込数!$I$2,0)</f>
        <v>29487</v>
      </c>
      <c r="E23" s="145">
        <f>ROUND(観光客入込数!L23/観光客入込数!$L$2,0)</f>
        <v>29872</v>
      </c>
      <c r="F23" s="145">
        <f>ROUND(観光客入込数!O23/観光客入込数!$O$2,0)</f>
        <v>29625</v>
      </c>
      <c r="G23" s="145">
        <f>ROUND(観光客入込数!R23/観光客入込数!$R$2,0)</f>
        <v>29804</v>
      </c>
      <c r="H23" s="145">
        <f>ROUND(観光客入込数!U23/観光客入込数!$U$2,0)</f>
        <v>25432</v>
      </c>
      <c r="I23" s="145">
        <f>ROUND(観光客入込数!X23/観光客入込数!$X$2,0)</f>
        <v>24847</v>
      </c>
      <c r="J23" s="159">
        <f>ROUND(観光客入込数!AA23/観光客入込数!$AA$2,0)</f>
        <v>23885</v>
      </c>
      <c r="K23" s="159">
        <f>ROUND(観光客入込数!AD23/観光客入込数!$AD$2,0)</f>
        <v>7792</v>
      </c>
      <c r="L23" s="289">
        <f>ROUND(観光客入込数!AG23/観光客入込数!$AG$2,0)</f>
        <v>10417</v>
      </c>
      <c r="M23" s="289">
        <f>ROUND(観光客入込数!AJ23/観光客入込数!$AG$2,0)</f>
        <v>7208</v>
      </c>
      <c r="N23" s="289">
        <f>ROUND(観光客入込数!AM23/観光客入込数!$AG$2,0)</f>
        <v>7627</v>
      </c>
      <c r="O23" s="289">
        <f>ROUND(観光客入込数!AP23/観光客入込数!$AG$2,0)</f>
        <v>11696</v>
      </c>
      <c r="P23" s="289">
        <f>ROUND(観光客入込数!AS23/観光客入込数!$AG$2,0)</f>
        <v>8844</v>
      </c>
      <c r="Q23" s="145"/>
      <c r="S23" s="64">
        <v>20</v>
      </c>
      <c r="T23" s="64" t="s">
        <v>115</v>
      </c>
      <c r="U23" s="146">
        <f t="shared" si="0"/>
        <v>84</v>
      </c>
      <c r="V23" s="145">
        <f t="shared" si="1"/>
        <v>81</v>
      </c>
      <c r="W23" s="145">
        <f t="shared" si="2"/>
        <v>82</v>
      </c>
      <c r="X23" s="145">
        <f t="shared" si="3"/>
        <v>81</v>
      </c>
      <c r="Y23" s="145">
        <f t="shared" si="4"/>
        <v>82</v>
      </c>
      <c r="Z23" s="145">
        <f t="shared" si="5"/>
        <v>70</v>
      </c>
      <c r="AA23" s="145">
        <f t="shared" si="6"/>
        <v>68</v>
      </c>
      <c r="AB23" s="159">
        <f t="shared" si="7"/>
        <v>65</v>
      </c>
      <c r="AC23" s="159">
        <f t="shared" si="8"/>
        <v>21</v>
      </c>
      <c r="AD23" s="159">
        <f t="shared" si="9"/>
        <v>29</v>
      </c>
      <c r="AE23" s="145">
        <f t="shared" si="10"/>
        <v>20</v>
      </c>
      <c r="AF23" s="289">
        <f t="shared" si="11"/>
        <v>21</v>
      </c>
      <c r="AG23" s="159">
        <f t="shared" si="12"/>
        <v>32</v>
      </c>
      <c r="AH23" s="227">
        <f t="shared" si="12"/>
        <v>24</v>
      </c>
    </row>
    <row r="24" spans="1:34">
      <c r="A24" s="64">
        <v>21</v>
      </c>
      <c r="B24" s="64" t="s">
        <v>117</v>
      </c>
      <c r="C24" s="146">
        <f>ROUND(観光客入込数!F24/観光客入込数!$F$2,0)</f>
        <v>1769872</v>
      </c>
      <c r="D24" s="145">
        <f>ROUND(観光客入込数!I24/観光客入込数!$I$2,0)</f>
        <v>1983528</v>
      </c>
      <c r="E24" s="145">
        <f>ROUND(観光客入込数!L24/観光客入込数!$L$2,0)</f>
        <v>1584923</v>
      </c>
      <c r="F24" s="145">
        <f>ROUND(観光客入込数!O24/観光客入込数!$O$2,0)</f>
        <v>1600404</v>
      </c>
      <c r="G24" s="145">
        <f>ROUND(観光客入込数!R24/観光客入込数!$R$2,0)</f>
        <v>513913</v>
      </c>
      <c r="H24" s="145">
        <f>ROUND(観光客入込数!U24/観光客入込数!$U$2,0)</f>
        <v>1057367</v>
      </c>
      <c r="I24" s="145">
        <f>ROUND(観光客入込数!X24/観光客入込数!$X$2,0)</f>
        <v>791815</v>
      </c>
      <c r="J24" s="159">
        <f>ROUND(観光客入込数!AA24/観光客入込数!$AA$2,0)</f>
        <v>660350</v>
      </c>
      <c r="K24" s="159">
        <f>ROUND(観光客入込数!AD24/観光客入込数!$AD$2,0)</f>
        <v>854048</v>
      </c>
      <c r="L24" s="289">
        <f>ROUND(観光客入込数!AG24/観光客入込数!$AG$2,0)</f>
        <v>577684</v>
      </c>
      <c r="M24" s="289">
        <f>ROUND(観光客入込数!AJ24/観光客入込数!$AG$2,0)</f>
        <v>269479</v>
      </c>
      <c r="N24" s="289">
        <f>ROUND(観光客入込数!AM24/観光客入込数!$AG$2,0)</f>
        <v>397719</v>
      </c>
      <c r="O24" s="289">
        <f>ROUND(観光客入込数!AP24/観光客入込数!$AG$2,0)</f>
        <v>793444</v>
      </c>
      <c r="P24" s="289">
        <f>ROUND(観光客入込数!AS24/観光客入込数!$AG$2,0)</f>
        <v>486881</v>
      </c>
      <c r="Q24" s="145"/>
      <c r="S24" s="64">
        <v>21</v>
      </c>
      <c r="T24" s="64" t="s">
        <v>117</v>
      </c>
      <c r="U24" s="146">
        <f t="shared" si="0"/>
        <v>4849</v>
      </c>
      <c r="V24" s="145">
        <f t="shared" si="1"/>
        <v>5434</v>
      </c>
      <c r="W24" s="145">
        <f t="shared" si="2"/>
        <v>4342</v>
      </c>
      <c r="X24" s="145">
        <f t="shared" si="3"/>
        <v>4385</v>
      </c>
      <c r="Y24" s="145">
        <f t="shared" si="4"/>
        <v>1408</v>
      </c>
      <c r="Z24" s="145">
        <f t="shared" si="5"/>
        <v>2897</v>
      </c>
      <c r="AA24" s="145">
        <f t="shared" si="6"/>
        <v>2169</v>
      </c>
      <c r="AB24" s="159">
        <f t="shared" si="7"/>
        <v>1809</v>
      </c>
      <c r="AC24" s="159">
        <f t="shared" si="8"/>
        <v>2340</v>
      </c>
      <c r="AD24" s="159">
        <f t="shared" si="9"/>
        <v>1583</v>
      </c>
      <c r="AE24" s="145">
        <f t="shared" si="10"/>
        <v>738</v>
      </c>
      <c r="AF24" s="289">
        <f t="shared" si="11"/>
        <v>1090</v>
      </c>
      <c r="AG24" s="159">
        <f t="shared" si="12"/>
        <v>2174</v>
      </c>
      <c r="AH24" s="227">
        <f t="shared" si="12"/>
        <v>1334</v>
      </c>
    </row>
    <row r="25" spans="1:34">
      <c r="A25" s="64">
        <v>22</v>
      </c>
      <c r="B25" s="64" t="s">
        <v>118</v>
      </c>
      <c r="C25" s="146">
        <f>ROUND(観光客入込数!F25/観光客入込数!$F$2,0)</f>
        <v>25000</v>
      </c>
      <c r="D25" s="145">
        <f>ROUND(観光客入込数!I25/観光客入込数!$I$2,0)</f>
        <v>25717</v>
      </c>
      <c r="E25" s="145">
        <f>ROUND(観光客入込数!L25/観光客入込数!$L$2,0)</f>
        <v>27456</v>
      </c>
      <c r="F25" s="145">
        <f>ROUND(観光客入込数!O25/観光客入込数!$O$2,0)</f>
        <v>27249</v>
      </c>
      <c r="G25" s="145">
        <f>ROUND(観光客入込数!R25/観光客入込数!$R$2,0)</f>
        <v>28437</v>
      </c>
      <c r="H25" s="145">
        <f>ROUND(観光客入込数!U25/観光客入込数!$U$2,0)</f>
        <v>29404</v>
      </c>
      <c r="I25" s="145">
        <f>ROUND(観光客入込数!X25/観光客入込数!$X$2,0)</f>
        <v>29886</v>
      </c>
      <c r="J25" s="159">
        <f>ROUND(観光客入込数!AA25/観光客入込数!$AA$2,0)</f>
        <v>31468</v>
      </c>
      <c r="K25" s="159">
        <f>ROUND(観光客入込数!AD25/観光客入込数!$AD$2,0)</f>
        <v>28691</v>
      </c>
      <c r="L25" s="289">
        <f>ROUND(観光客入込数!AG25/観光客入込数!$AG$2,0)</f>
        <v>18359</v>
      </c>
      <c r="M25" s="289">
        <f>ROUND(観光客入込数!AJ25/観光客入込数!$AG$2,0)</f>
        <v>27306</v>
      </c>
      <c r="N25" s="289">
        <f>ROUND(観光客入込数!AM25/観光客入込数!$AG$2,0)</f>
        <v>29291</v>
      </c>
      <c r="O25" s="289">
        <f>ROUND(観光客入込数!AP25/観光客入込数!$AG$2,0)</f>
        <v>32148</v>
      </c>
      <c r="P25" s="289">
        <f>ROUND(観光客入込数!AS25/観光客入込数!$AG$2,0)</f>
        <v>29582</v>
      </c>
      <c r="Q25" s="145"/>
      <c r="S25" s="64">
        <v>22</v>
      </c>
      <c r="T25" s="64" t="s">
        <v>118</v>
      </c>
      <c r="U25" s="146">
        <f t="shared" si="0"/>
        <v>68</v>
      </c>
      <c r="V25" s="145">
        <f t="shared" si="1"/>
        <v>70</v>
      </c>
      <c r="W25" s="145">
        <f t="shared" si="2"/>
        <v>75</v>
      </c>
      <c r="X25" s="145">
        <f t="shared" si="3"/>
        <v>75</v>
      </c>
      <c r="Y25" s="145">
        <f t="shared" si="4"/>
        <v>78</v>
      </c>
      <c r="Z25" s="145">
        <f t="shared" si="5"/>
        <v>81</v>
      </c>
      <c r="AA25" s="145">
        <f t="shared" si="6"/>
        <v>82</v>
      </c>
      <c r="AB25" s="159">
        <f t="shared" si="7"/>
        <v>86</v>
      </c>
      <c r="AC25" s="159">
        <f t="shared" si="8"/>
        <v>79</v>
      </c>
      <c r="AD25" s="159">
        <f t="shared" si="9"/>
        <v>50</v>
      </c>
      <c r="AE25" s="145">
        <f t="shared" si="10"/>
        <v>75</v>
      </c>
      <c r="AF25" s="289">
        <f t="shared" si="11"/>
        <v>80</v>
      </c>
      <c r="AG25" s="159">
        <f t="shared" si="12"/>
        <v>88</v>
      </c>
      <c r="AH25" s="227">
        <f t="shared" si="12"/>
        <v>81</v>
      </c>
    </row>
    <row r="26" spans="1:34">
      <c r="A26" s="64">
        <v>23</v>
      </c>
      <c r="B26" s="189" t="s">
        <v>119</v>
      </c>
      <c r="C26" s="146">
        <f>ROUND(観光客入込数!F26/観光客入込数!$F$2,0)</f>
        <v>2564</v>
      </c>
      <c r="D26" s="145">
        <f>ROUND(観光客入込数!I26/観光客入込数!$I$2,0)</f>
        <v>2999</v>
      </c>
      <c r="E26" s="145">
        <f>ROUND(観光客入込数!L26/観光客入込数!$L$2,0)</f>
        <v>929</v>
      </c>
      <c r="F26" s="145">
        <f>ROUND(観光客入込数!O26/観光客入込数!$O$2,0)</f>
        <v>2011</v>
      </c>
      <c r="G26" s="145">
        <f>ROUND(観光客入込数!R26/観光客入込数!$R$2,0)</f>
        <v>1590</v>
      </c>
      <c r="H26" s="145">
        <f>ROUND(観光客入込数!U26/観光客入込数!$U$2,0)</f>
        <v>1687</v>
      </c>
      <c r="I26" s="145">
        <f>ROUND(観光客入込数!X26/観光客入込数!$X$2,0)</f>
        <v>1661</v>
      </c>
      <c r="J26" s="159">
        <f>ROUND(観光客入込数!AA26/観光客入込数!$AA$2,0)</f>
        <v>1871</v>
      </c>
      <c r="K26" s="159">
        <f>ROUND(観光客入込数!AD26/観光客入込数!$AD$2,0)</f>
        <v>1607</v>
      </c>
      <c r="L26" s="289">
        <f>ROUND(観光客入込数!AG26/観光客入込数!$AG$2,0)</f>
        <v>1371</v>
      </c>
      <c r="M26" s="289">
        <f>ROUND(観光客入込数!AJ26/観光客入込数!$AG$2,0)</f>
        <v>1661</v>
      </c>
      <c r="N26" s="289">
        <f>ROUND(観光客入込数!AM26/観光客入込数!$AG$2,0)</f>
        <v>1544</v>
      </c>
      <c r="O26" s="289">
        <f>ROUND(観光客入込数!AP26/観光客入込数!$AG$2,0)</f>
        <v>2145</v>
      </c>
      <c r="P26" s="289">
        <f>ROUND(観光客入込数!AS26/観光客入込数!$AG$2,0)</f>
        <v>1783</v>
      </c>
      <c r="Q26" s="145"/>
      <c r="S26" s="64">
        <v>23</v>
      </c>
      <c r="T26" s="189" t="s">
        <v>119</v>
      </c>
      <c r="U26" s="146">
        <f t="shared" si="0"/>
        <v>7</v>
      </c>
      <c r="V26" s="145">
        <f t="shared" si="1"/>
        <v>8</v>
      </c>
      <c r="W26" s="145">
        <f t="shared" si="2"/>
        <v>3</v>
      </c>
      <c r="X26" s="145">
        <f t="shared" si="3"/>
        <v>6</v>
      </c>
      <c r="Y26" s="145">
        <f t="shared" si="4"/>
        <v>4</v>
      </c>
      <c r="Z26" s="145">
        <f t="shared" si="5"/>
        <v>5</v>
      </c>
      <c r="AA26" s="145">
        <f t="shared" si="6"/>
        <v>5</v>
      </c>
      <c r="AB26" s="159">
        <f t="shared" si="7"/>
        <v>5</v>
      </c>
      <c r="AC26" s="159">
        <f t="shared" si="8"/>
        <v>4</v>
      </c>
      <c r="AD26" s="159">
        <f t="shared" si="9"/>
        <v>4</v>
      </c>
      <c r="AE26" s="145">
        <f t="shared" si="10"/>
        <v>5</v>
      </c>
      <c r="AF26" s="289">
        <f t="shared" si="11"/>
        <v>4</v>
      </c>
      <c r="AG26" s="159">
        <f t="shared" si="12"/>
        <v>6</v>
      </c>
      <c r="AH26" s="227">
        <f t="shared" si="12"/>
        <v>5</v>
      </c>
    </row>
    <row r="27" spans="1:34">
      <c r="A27" s="64">
        <v>24</v>
      </c>
      <c r="B27" s="64" t="s">
        <v>120</v>
      </c>
      <c r="C27" s="146">
        <f>ROUND(観光客入込数!F27/観光客入込数!$F$2,0)</f>
        <v>4487</v>
      </c>
      <c r="D27" s="145">
        <f>ROUND(観光客入込数!I27/観光客入込数!$I$2,0)</f>
        <v>4679</v>
      </c>
      <c r="E27" s="145">
        <f>ROUND(観光客入込数!L27/観光客入込数!$L$2,0)</f>
        <v>4679</v>
      </c>
      <c r="F27" s="145">
        <f>ROUND(観光客入込数!O27/観光客入込数!$O$2,0)</f>
        <v>4563</v>
      </c>
      <c r="G27" s="145">
        <f>ROUND(観光客入込数!R27/観光客入込数!$R$2,0)</f>
        <v>4771</v>
      </c>
      <c r="H27" s="145">
        <f>ROUND(観光客入込数!U27/観光客入込数!$U$2,0)</f>
        <v>4506</v>
      </c>
      <c r="I27" s="145">
        <f>ROUND(観光客入込数!X27/観光客入込数!$X$2,0)</f>
        <v>4479</v>
      </c>
      <c r="J27" s="159">
        <f>ROUND(観光客入込数!AA27/観光客入込数!$AA$2,0)</f>
        <v>4650</v>
      </c>
      <c r="K27" s="159">
        <f>ROUND(観光客入込数!AD27/観光客入込数!$AD$2,0)</f>
        <v>4451</v>
      </c>
      <c r="L27" s="289">
        <f>ROUND(観光客入込数!AG27/観光客入込数!$AG$2,0)</f>
        <v>4479</v>
      </c>
      <c r="M27" s="289">
        <f>ROUND(観光客入込数!AJ27/観光客入込数!$AG$2,0)</f>
        <v>4785</v>
      </c>
      <c r="N27" s="289">
        <f>ROUND(観光客入込数!AM27/観光客入込数!$AG$2,0)</f>
        <v>4785</v>
      </c>
      <c r="O27" s="289">
        <f>ROUND(観光客入込数!AP27/観光客入込数!$AG$2,0)</f>
        <v>4785</v>
      </c>
      <c r="P27" s="289">
        <f>ROUND(観光客入込数!AS27/観光客入込数!$AG$2,0)</f>
        <v>4785</v>
      </c>
      <c r="Q27" s="145"/>
      <c r="S27" s="64">
        <v>24</v>
      </c>
      <c r="T27" s="64" t="s">
        <v>120</v>
      </c>
      <c r="U27" s="146">
        <f t="shared" si="0"/>
        <v>12</v>
      </c>
      <c r="V27" s="145">
        <f t="shared" si="1"/>
        <v>13</v>
      </c>
      <c r="W27" s="145">
        <f t="shared" si="2"/>
        <v>13</v>
      </c>
      <c r="X27" s="145">
        <f t="shared" si="3"/>
        <v>13</v>
      </c>
      <c r="Y27" s="145">
        <f t="shared" si="4"/>
        <v>13</v>
      </c>
      <c r="Z27" s="145">
        <f t="shared" si="5"/>
        <v>12</v>
      </c>
      <c r="AA27" s="145">
        <f t="shared" si="6"/>
        <v>12</v>
      </c>
      <c r="AB27" s="159">
        <f t="shared" si="7"/>
        <v>13</v>
      </c>
      <c r="AC27" s="159">
        <f t="shared" si="8"/>
        <v>12</v>
      </c>
      <c r="AD27" s="159">
        <f t="shared" si="9"/>
        <v>12</v>
      </c>
      <c r="AE27" s="145">
        <f t="shared" si="10"/>
        <v>13</v>
      </c>
      <c r="AF27" s="289">
        <f t="shared" si="11"/>
        <v>13</v>
      </c>
      <c r="AG27" s="159">
        <f t="shared" si="12"/>
        <v>13</v>
      </c>
      <c r="AH27" s="227">
        <f t="shared" si="12"/>
        <v>13</v>
      </c>
    </row>
    <row r="28" spans="1:34">
      <c r="A28" s="64">
        <v>25</v>
      </c>
      <c r="B28" s="64" t="s">
        <v>122</v>
      </c>
      <c r="C28" s="146">
        <f>ROUND(観光客入込数!F28/観光客入込数!$F$2,0)</f>
        <v>69872</v>
      </c>
      <c r="D28" s="145">
        <f>ROUND(観光客入込数!I28/観光客入込数!$I$2,0)</f>
        <v>76115</v>
      </c>
      <c r="E28" s="145">
        <f>ROUND(観光客入込数!L28/観光客入込数!$L$2,0)</f>
        <v>77396</v>
      </c>
      <c r="F28" s="145">
        <f>ROUND(観光客入込数!O28/観光客入込数!$O$2,0)</f>
        <v>75822</v>
      </c>
      <c r="G28" s="145">
        <f>ROUND(観光客入込数!R28/観光客入込数!$R$2,0)</f>
        <v>73994</v>
      </c>
      <c r="H28" s="145">
        <f>ROUND(観光客入込数!U28/観光客入込数!$U$2,0)</f>
        <v>65372</v>
      </c>
      <c r="I28" s="145">
        <f>ROUND(観光客入込数!X28/観光客入込数!$X$2,0)</f>
        <v>62893</v>
      </c>
      <c r="J28" s="159">
        <f>ROUND(観光客入込数!AA28/観光客入込数!$AA$2,0)</f>
        <v>75259</v>
      </c>
      <c r="K28" s="159">
        <f>ROUND(観光客入込数!AD28/観光客入込数!$AD$2,0)</f>
        <v>71892</v>
      </c>
      <c r="L28" s="289">
        <f>ROUND(観光客入込数!AG28/観光客入込数!$AG$2,0)</f>
        <v>75945</v>
      </c>
      <c r="M28" s="289">
        <f>ROUND(観光客入込数!AJ28/観光客入込数!$AG$2,0)</f>
        <v>61652</v>
      </c>
      <c r="N28" s="289">
        <f>ROUND(観光客入込数!AM28/観光客入込数!$AG$2,0)</f>
        <v>63750</v>
      </c>
      <c r="O28" s="289">
        <f>ROUND(観光客入込数!AP28/観光客入込数!$AG$2,0)</f>
        <v>72196</v>
      </c>
      <c r="P28" s="289">
        <f>ROUND(観光客入込数!AS28/観光客入込数!$AG$2,0)</f>
        <v>65866</v>
      </c>
      <c r="Q28" s="145"/>
      <c r="S28" s="64">
        <v>25</v>
      </c>
      <c r="T28" s="64" t="s">
        <v>122</v>
      </c>
      <c r="U28" s="146">
        <f t="shared" si="0"/>
        <v>191</v>
      </c>
      <c r="V28" s="145">
        <f t="shared" si="1"/>
        <v>209</v>
      </c>
      <c r="W28" s="145">
        <f t="shared" si="2"/>
        <v>212</v>
      </c>
      <c r="X28" s="145">
        <f t="shared" si="3"/>
        <v>208</v>
      </c>
      <c r="Y28" s="145">
        <f t="shared" si="4"/>
        <v>203</v>
      </c>
      <c r="Z28" s="145">
        <f t="shared" si="5"/>
        <v>179</v>
      </c>
      <c r="AA28" s="145">
        <f t="shared" si="6"/>
        <v>172</v>
      </c>
      <c r="AB28" s="159">
        <f t="shared" si="7"/>
        <v>206</v>
      </c>
      <c r="AC28" s="159">
        <f t="shared" si="8"/>
        <v>197</v>
      </c>
      <c r="AD28" s="159">
        <f t="shared" si="9"/>
        <v>208</v>
      </c>
      <c r="AE28" s="145">
        <f t="shared" si="10"/>
        <v>169</v>
      </c>
      <c r="AF28" s="289">
        <f t="shared" si="11"/>
        <v>175</v>
      </c>
      <c r="AG28" s="159">
        <f t="shared" si="12"/>
        <v>198</v>
      </c>
      <c r="AH28" s="227">
        <f t="shared" si="12"/>
        <v>180</v>
      </c>
    </row>
    <row r="29" spans="1:34">
      <c r="A29" s="64">
        <v>26</v>
      </c>
      <c r="B29" s="64" t="s">
        <v>123</v>
      </c>
      <c r="C29" s="146">
        <f>ROUND(観光客入込数!F29/観光客入込数!$F$2,0)</f>
        <v>58974</v>
      </c>
      <c r="D29" s="145">
        <f>ROUND(観光客入込数!I29/観光客入込数!$I$2,0)</f>
        <v>36338</v>
      </c>
      <c r="E29" s="145">
        <f>ROUND(観光客入込数!L29/観光客入込数!$L$2,0)</f>
        <v>33521</v>
      </c>
      <c r="F29" s="145">
        <f>ROUND(観光客入込数!O29/観光客入込数!$O$2,0)</f>
        <v>29381</v>
      </c>
      <c r="G29" s="145">
        <f>ROUND(観光客入込数!R29/観光客入込数!$R$2,0)</f>
        <v>28801</v>
      </c>
      <c r="H29" s="145">
        <f>ROUND(観光客入込数!U29/観光客入込数!$U$2,0)</f>
        <v>22912</v>
      </c>
      <c r="I29" s="145">
        <f>ROUND(観光客入込数!X29/観光客入込数!$X$2,0)</f>
        <v>21905</v>
      </c>
      <c r="J29" s="159">
        <f>ROUND(観光客入込数!AA29/観光客入込数!$AA$2,0)</f>
        <v>29371</v>
      </c>
      <c r="K29" s="159">
        <f>ROUND(観光客入込数!AD29/観光客入込数!$AD$2,0)</f>
        <v>30557</v>
      </c>
      <c r="L29" s="289">
        <f>ROUND(観光客入込数!AG29/観光客入込数!$AG$2,0)</f>
        <v>27179</v>
      </c>
      <c r="M29" s="289">
        <f>ROUND(観光客入込数!AJ29/観光客入込数!$AG$2,0)</f>
        <v>13324</v>
      </c>
      <c r="N29" s="289">
        <f>ROUND(観光客入込数!AM29/観光客入込数!$AG$2,0)</f>
        <v>17546</v>
      </c>
      <c r="O29" s="289">
        <f>ROUND(観光客入込数!AP29/観光客入込数!$AG$2,0)</f>
        <v>24018</v>
      </c>
      <c r="P29" s="289">
        <f>ROUND(観光客入込数!AS29/観光客入込数!$AG$2,0)</f>
        <v>18296</v>
      </c>
      <c r="Q29" s="145"/>
      <c r="S29" s="64">
        <v>26</v>
      </c>
      <c r="T29" s="64" t="s">
        <v>123</v>
      </c>
      <c r="U29" s="146">
        <f t="shared" si="0"/>
        <v>162</v>
      </c>
      <c r="V29" s="145">
        <f t="shared" si="1"/>
        <v>100</v>
      </c>
      <c r="W29" s="145">
        <f t="shared" si="2"/>
        <v>92</v>
      </c>
      <c r="X29" s="145">
        <f t="shared" si="3"/>
        <v>80</v>
      </c>
      <c r="Y29" s="145">
        <f t="shared" si="4"/>
        <v>79</v>
      </c>
      <c r="Z29" s="145">
        <f t="shared" si="5"/>
        <v>63</v>
      </c>
      <c r="AA29" s="145">
        <f t="shared" si="6"/>
        <v>60</v>
      </c>
      <c r="AB29" s="159">
        <f t="shared" si="7"/>
        <v>80</v>
      </c>
      <c r="AC29" s="159">
        <f t="shared" si="8"/>
        <v>84</v>
      </c>
      <c r="AD29" s="159">
        <f t="shared" si="9"/>
        <v>74</v>
      </c>
      <c r="AE29" s="145">
        <f t="shared" si="10"/>
        <v>37</v>
      </c>
      <c r="AF29" s="289">
        <f t="shared" si="11"/>
        <v>48</v>
      </c>
      <c r="AG29" s="159">
        <f t="shared" si="12"/>
        <v>66</v>
      </c>
      <c r="AH29" s="227">
        <f t="shared" si="12"/>
        <v>50</v>
      </c>
    </row>
    <row r="30" spans="1:34">
      <c r="A30" s="64">
        <v>27</v>
      </c>
      <c r="B30" s="64" t="s">
        <v>124</v>
      </c>
      <c r="C30" s="146">
        <f>ROUND(観光客入込数!F30/観光客入込数!$F$2,0)</f>
        <v>158333</v>
      </c>
      <c r="D30" s="145">
        <f>ROUND(観光客入込数!I30/観光客入込数!$I$2,0)</f>
        <v>158424</v>
      </c>
      <c r="E30" s="145">
        <f>ROUND(観光客入込数!L30/観光客入込数!$L$2,0)</f>
        <v>167110</v>
      </c>
      <c r="F30" s="145">
        <f>ROUND(観光客入込数!O30/観光客入込数!$O$2,0)</f>
        <v>163309</v>
      </c>
      <c r="G30" s="145">
        <f>ROUND(観光客入込数!R30/観光客入込数!$R$2,0)</f>
        <v>190040</v>
      </c>
      <c r="H30" s="145">
        <f>ROUND(観光客入込数!U30/観光客入込数!$U$2,0)</f>
        <v>194943</v>
      </c>
      <c r="I30" s="145">
        <f>ROUND(観光客入込数!X30/観光客入込数!$X$2,0)</f>
        <v>188519</v>
      </c>
      <c r="J30" s="159">
        <f>ROUND(観光客入込数!AA30/観光客入込数!$AA$2,0)</f>
        <v>187463</v>
      </c>
      <c r="K30" s="159">
        <f>ROUND(観光客入込数!AD30/観光客入込数!$AD$2,0)</f>
        <v>168438</v>
      </c>
      <c r="L30" s="289">
        <f>ROUND(観光客入込数!AG30/観光客入込数!$AG$2,0)</f>
        <v>172313</v>
      </c>
      <c r="M30" s="289">
        <f>ROUND(観光客入込数!AJ30/観光客入込数!$AG$2,0)</f>
        <v>120602</v>
      </c>
      <c r="N30" s="289">
        <f>ROUND(観光客入込数!AM30/観光客入込数!$AG$2,0)</f>
        <v>146262</v>
      </c>
      <c r="O30" s="289">
        <f>ROUND(観光客入込数!AP30/観光客入込数!$AG$2,0)</f>
        <v>232943</v>
      </c>
      <c r="P30" s="289">
        <f>ROUND(観光客入込数!AS30/観光客入込数!$AG$2,0)</f>
        <v>166602</v>
      </c>
      <c r="Q30" s="145"/>
      <c r="S30" s="64">
        <v>27</v>
      </c>
      <c r="T30" s="64" t="s">
        <v>124</v>
      </c>
      <c r="U30" s="146">
        <f t="shared" si="0"/>
        <v>434</v>
      </c>
      <c r="V30" s="145">
        <f t="shared" si="1"/>
        <v>434</v>
      </c>
      <c r="W30" s="145">
        <f t="shared" si="2"/>
        <v>458</v>
      </c>
      <c r="X30" s="145">
        <f t="shared" si="3"/>
        <v>447</v>
      </c>
      <c r="Y30" s="145">
        <f t="shared" si="4"/>
        <v>521</v>
      </c>
      <c r="Z30" s="145">
        <f t="shared" si="5"/>
        <v>534</v>
      </c>
      <c r="AA30" s="145">
        <f t="shared" si="6"/>
        <v>516</v>
      </c>
      <c r="AB30" s="159">
        <f t="shared" si="7"/>
        <v>514</v>
      </c>
      <c r="AC30" s="159">
        <f t="shared" si="8"/>
        <v>461</v>
      </c>
      <c r="AD30" s="159">
        <f t="shared" si="9"/>
        <v>472</v>
      </c>
      <c r="AE30" s="145">
        <f t="shared" si="10"/>
        <v>330</v>
      </c>
      <c r="AF30" s="289">
        <f t="shared" si="11"/>
        <v>401</v>
      </c>
      <c r="AG30" s="159">
        <f t="shared" si="12"/>
        <v>638</v>
      </c>
      <c r="AH30" s="227">
        <f t="shared" si="12"/>
        <v>456</v>
      </c>
    </row>
    <row r="31" spans="1:34">
      <c r="A31" s="64">
        <v>28</v>
      </c>
      <c r="B31" s="64" t="s">
        <v>125</v>
      </c>
      <c r="C31" s="146">
        <f>ROUND(観光客入込数!F31/観光客入込数!$F$2,0)</f>
        <v>54487</v>
      </c>
      <c r="D31" s="145">
        <f>ROUND(観光客入込数!I31/観光客入込数!$I$2,0)</f>
        <v>55256</v>
      </c>
      <c r="E31" s="145">
        <f>ROUND(観光客入込数!L31/観光客入込数!$L$2,0)</f>
        <v>56410</v>
      </c>
      <c r="F31" s="145">
        <f>ROUND(観光客入込数!O31/観光客入込数!$O$2,0)</f>
        <v>55625</v>
      </c>
      <c r="G31" s="145">
        <f>ROUND(観光客入込数!R31/観光客入込数!$R$2,0)</f>
        <v>57516</v>
      </c>
      <c r="H31" s="145">
        <f>ROUND(観光客入込数!U31/観光客入込数!$U$2,0)</f>
        <v>56790</v>
      </c>
      <c r="I31" s="145">
        <f>ROUND(観光客入込数!X31/観光客入込数!$X$2,0)</f>
        <v>51475</v>
      </c>
      <c r="J31" s="159">
        <f>ROUND(観光客入込数!AA31/観光客入込数!$AA$2,0)</f>
        <v>48632</v>
      </c>
      <c r="K31" s="159">
        <f>ROUND(観光客入込数!AD31/観光客入込数!$AD$2,0)</f>
        <v>46196</v>
      </c>
      <c r="L31" s="289">
        <f>ROUND(観光客入込数!AG31/観光客入込数!$AG$2,0)</f>
        <v>45843</v>
      </c>
      <c r="M31" s="289">
        <f>ROUND(観光客入込数!AJ31/観光客入込数!$AG$2,0)</f>
        <v>36674</v>
      </c>
      <c r="N31" s="289">
        <f>ROUND(観光客入込数!AM31/観光客入込数!$AG$2,0)</f>
        <v>39517</v>
      </c>
      <c r="O31" s="289">
        <f>ROUND(観光客入込数!AP31/観光客入込数!$AG$2,0)</f>
        <v>40635</v>
      </c>
      <c r="P31" s="289">
        <f>ROUND(観光客入込数!AS31/観光客入込数!$AG$2,0)</f>
        <v>38942</v>
      </c>
      <c r="Q31" s="145"/>
      <c r="S31" s="64">
        <v>28</v>
      </c>
      <c r="T31" s="64" t="s">
        <v>125</v>
      </c>
      <c r="U31" s="146">
        <f t="shared" si="0"/>
        <v>149</v>
      </c>
      <c r="V31" s="145">
        <f t="shared" si="1"/>
        <v>151</v>
      </c>
      <c r="W31" s="145">
        <f t="shared" si="2"/>
        <v>155</v>
      </c>
      <c r="X31" s="145">
        <f t="shared" si="3"/>
        <v>152</v>
      </c>
      <c r="Y31" s="145">
        <f t="shared" si="4"/>
        <v>158</v>
      </c>
      <c r="Z31" s="145">
        <f t="shared" si="5"/>
        <v>156</v>
      </c>
      <c r="AA31" s="145">
        <f t="shared" si="6"/>
        <v>141</v>
      </c>
      <c r="AB31" s="159">
        <f t="shared" si="7"/>
        <v>133</v>
      </c>
      <c r="AC31" s="159">
        <f t="shared" si="8"/>
        <v>127</v>
      </c>
      <c r="AD31" s="159">
        <f t="shared" si="9"/>
        <v>126</v>
      </c>
      <c r="AE31" s="145">
        <f t="shared" si="10"/>
        <v>100</v>
      </c>
      <c r="AF31" s="289">
        <f t="shared" si="11"/>
        <v>108</v>
      </c>
      <c r="AG31" s="159">
        <f t="shared" si="12"/>
        <v>111</v>
      </c>
      <c r="AH31" s="227">
        <f t="shared" si="12"/>
        <v>107</v>
      </c>
    </row>
    <row r="32" spans="1:34">
      <c r="A32" s="64">
        <v>29</v>
      </c>
      <c r="B32" s="64" t="s">
        <v>126</v>
      </c>
      <c r="C32" s="146">
        <f>ROUND(観光客入込数!F32/観光客入込数!$F$2,0)</f>
        <v>14103</v>
      </c>
      <c r="D32" s="145">
        <f>ROUND(観光客入込数!I32/観光客入込数!$I$2,0)</f>
        <v>2282</v>
      </c>
      <c r="E32" s="145">
        <f>ROUND(観光客入込数!L32/観光客入込数!$L$2,0)</f>
        <v>9953</v>
      </c>
      <c r="F32" s="145">
        <f>ROUND(観光客入込数!O32/観光客入込数!$O$2,0)</f>
        <v>11173</v>
      </c>
      <c r="G32" s="145">
        <f>ROUND(観光客入込数!R32/観光客入込数!$R$2,0)</f>
        <v>13115</v>
      </c>
      <c r="H32" s="145">
        <f>ROUND(観光客入込数!U32/観光客入込数!$U$2,0)</f>
        <v>13833</v>
      </c>
      <c r="I32" s="145">
        <f>ROUND(観光客入込数!X32/観光客入込数!$X$2,0)</f>
        <v>12923</v>
      </c>
      <c r="J32" s="159">
        <f>ROUND(観光客入込数!AA32/観光客入込数!$AA$2,0)</f>
        <v>12578</v>
      </c>
      <c r="K32" s="159">
        <f>ROUND(観光客入込数!AD32/観光客入込数!$AD$2,0)</f>
        <v>11238</v>
      </c>
      <c r="L32" s="289">
        <f>ROUND(観光客入込数!AG32/観光客入込数!$AG$2,0)</f>
        <v>11629</v>
      </c>
      <c r="M32" s="289">
        <f>ROUND(観光客入込数!AJ32/観光客入込数!$AG$2,0)</f>
        <v>10052</v>
      </c>
      <c r="N32" s="289">
        <f>ROUND(観光客入込数!AM32/観光客入込数!$AG$2,0)</f>
        <v>9444</v>
      </c>
      <c r="O32" s="289">
        <f>ROUND(観光客入込数!AP32/観光客入込数!$AG$2,0)</f>
        <v>9947</v>
      </c>
      <c r="P32" s="289">
        <f>ROUND(観光客入込数!AS32/観光客入込数!$AG$2,0)</f>
        <v>9814</v>
      </c>
      <c r="Q32" s="145"/>
      <c r="S32" s="64">
        <v>29</v>
      </c>
      <c r="T32" s="64" t="s">
        <v>126</v>
      </c>
      <c r="U32" s="146">
        <f t="shared" si="0"/>
        <v>39</v>
      </c>
      <c r="V32" s="145">
        <f t="shared" si="1"/>
        <v>6</v>
      </c>
      <c r="W32" s="145">
        <f t="shared" si="2"/>
        <v>27</v>
      </c>
      <c r="X32" s="145">
        <f t="shared" si="3"/>
        <v>31</v>
      </c>
      <c r="Y32" s="145">
        <f t="shared" si="4"/>
        <v>36</v>
      </c>
      <c r="Z32" s="145">
        <f t="shared" si="5"/>
        <v>38</v>
      </c>
      <c r="AA32" s="145">
        <f t="shared" si="6"/>
        <v>35</v>
      </c>
      <c r="AB32" s="159">
        <f t="shared" si="7"/>
        <v>34</v>
      </c>
      <c r="AC32" s="159">
        <f t="shared" si="8"/>
        <v>31</v>
      </c>
      <c r="AD32" s="159">
        <f t="shared" si="9"/>
        <v>32</v>
      </c>
      <c r="AE32" s="145">
        <f t="shared" si="10"/>
        <v>28</v>
      </c>
      <c r="AF32" s="289">
        <f t="shared" si="11"/>
        <v>26</v>
      </c>
      <c r="AG32" s="159">
        <f t="shared" si="12"/>
        <v>27</v>
      </c>
      <c r="AH32" s="227">
        <f t="shared" si="12"/>
        <v>27</v>
      </c>
    </row>
    <row r="33" spans="1:34">
      <c r="A33" s="64">
        <v>30</v>
      </c>
      <c r="B33" s="64" t="s">
        <v>127</v>
      </c>
      <c r="C33" s="146">
        <f>ROUND(観光客入込数!F33/観光客入込数!$F$2,0)</f>
        <v>14744</v>
      </c>
      <c r="D33" s="145">
        <f>ROUND(観光客入込数!I33/観光客入込数!$I$2,0)</f>
        <v>16417</v>
      </c>
      <c r="E33" s="145">
        <f>ROUND(観光客入込数!L33/観光客入込数!$L$2,0)</f>
        <v>14273</v>
      </c>
      <c r="F33" s="145">
        <f>ROUND(観光客入込数!O33/観光客入込数!$O$2,0)</f>
        <v>12758</v>
      </c>
      <c r="G33" s="145">
        <f>ROUND(観光客入込数!R33/観光客入込数!$R$2,0)</f>
        <v>12480</v>
      </c>
      <c r="H33" s="145">
        <f>ROUND(観光客入込数!U33/観光客入込数!$U$2,0)</f>
        <v>4000</v>
      </c>
      <c r="I33" s="145">
        <f>ROUND(観光客入込数!X33/観光客入込数!$X$2,0)</f>
        <v>3972</v>
      </c>
      <c r="J33" s="159">
        <f>ROUND(観光客入込数!AA33/観光客入込数!$AA$2,0)</f>
        <v>4011</v>
      </c>
      <c r="K33" s="159">
        <f>ROUND(観光客入込数!AD33/観光客入込数!$AD$2,0)</f>
        <v>3516</v>
      </c>
      <c r="L33" s="289">
        <f>ROUND(観光客入込数!AG33/観光客入込数!$AG$2,0)</f>
        <v>3407</v>
      </c>
      <c r="M33" s="289">
        <f>ROUND(観光客入込数!AJ33/観光客入込数!$AG$2,0)</f>
        <v>1463</v>
      </c>
      <c r="N33" s="289">
        <f>ROUND(観光客入込数!AM33/観光客入込数!$AG$2,0)</f>
        <v>2200</v>
      </c>
      <c r="O33" s="289">
        <f>ROUND(観光客入込数!AP33/観光客入込数!$AG$2,0)</f>
        <v>2774</v>
      </c>
      <c r="P33" s="289">
        <f>ROUND(観光客入込数!AS33/観光客入込数!$AG$2,0)</f>
        <v>2146</v>
      </c>
      <c r="Q33" s="145"/>
      <c r="S33" s="64">
        <v>30</v>
      </c>
      <c r="T33" s="64" t="s">
        <v>127</v>
      </c>
      <c r="U33" s="146">
        <f t="shared" si="0"/>
        <v>40</v>
      </c>
      <c r="V33" s="145">
        <f t="shared" si="1"/>
        <v>45</v>
      </c>
      <c r="W33" s="145">
        <f t="shared" si="2"/>
        <v>39</v>
      </c>
      <c r="X33" s="145">
        <f t="shared" si="3"/>
        <v>35</v>
      </c>
      <c r="Y33" s="145">
        <f t="shared" si="4"/>
        <v>34</v>
      </c>
      <c r="Z33" s="145">
        <f t="shared" si="5"/>
        <v>11</v>
      </c>
      <c r="AA33" s="145">
        <f t="shared" si="6"/>
        <v>11</v>
      </c>
      <c r="AB33" s="159">
        <f t="shared" si="7"/>
        <v>11</v>
      </c>
      <c r="AC33" s="159">
        <f t="shared" si="8"/>
        <v>10</v>
      </c>
      <c r="AD33" s="159">
        <f t="shared" si="9"/>
        <v>9</v>
      </c>
      <c r="AE33" s="145">
        <f t="shared" si="10"/>
        <v>4</v>
      </c>
      <c r="AF33" s="289">
        <f t="shared" si="11"/>
        <v>6</v>
      </c>
      <c r="AG33" s="159">
        <f t="shared" si="12"/>
        <v>8</v>
      </c>
      <c r="AH33" s="227">
        <f t="shared" si="12"/>
        <v>6</v>
      </c>
    </row>
    <row r="34" spans="1:34">
      <c r="A34" s="64">
        <v>31</v>
      </c>
      <c r="B34" s="64" t="s">
        <v>128</v>
      </c>
      <c r="C34" s="146">
        <f>ROUND(観光客入込数!F34/観光客入込数!$F$2,0)</f>
        <v>37179</v>
      </c>
      <c r="D34" s="145">
        <f>ROUND(観光客入込数!I34/観光客入込数!$I$2,0)</f>
        <v>40942</v>
      </c>
      <c r="E34" s="145">
        <f>ROUND(観光客入込数!L34/観光客入込数!$L$2,0)</f>
        <v>39429</v>
      </c>
      <c r="F34" s="145">
        <f>ROUND(観光客入込数!O34/観光客入込数!$O$2,0)</f>
        <v>38676</v>
      </c>
      <c r="G34" s="145">
        <f>ROUND(観光客入込数!R34/観光客入込数!$R$2,0)</f>
        <v>42241</v>
      </c>
      <c r="H34" s="145">
        <f>ROUND(観光客入込数!U34/観光客入込数!$U$2,0)</f>
        <v>44918</v>
      </c>
      <c r="I34" s="145">
        <f>ROUND(観光客入込数!X34/観光客入込数!$X$2,0)</f>
        <v>45275</v>
      </c>
      <c r="J34" s="159">
        <f>ROUND(観光客入込数!AA34/観光客入込数!$AA$2,0)</f>
        <v>46452</v>
      </c>
      <c r="K34" s="159">
        <f>ROUND(観光客入込数!AD34/観光客入込数!$AD$2,0)</f>
        <v>45510</v>
      </c>
      <c r="L34" s="289">
        <f>ROUND(観光客入込数!AG34/観光客入込数!$AG$2,0)</f>
        <v>44716</v>
      </c>
      <c r="M34" s="289">
        <f>ROUND(観光客入込数!AJ34/観光客入込数!$AG$2,0)</f>
        <v>20947</v>
      </c>
      <c r="N34" s="289">
        <f>ROUND(観光客入込数!AM34/観光客入込数!$AG$2,0)</f>
        <v>24435</v>
      </c>
      <c r="O34" s="289">
        <f>ROUND(観光客入込数!AP34/観光客入込数!$AG$2,0)</f>
        <v>33084</v>
      </c>
      <c r="P34" s="289">
        <f>ROUND(観光客入込数!AS34/観光客入込数!$AG$2,0)</f>
        <v>26155</v>
      </c>
      <c r="Q34" s="145"/>
      <c r="S34" s="64">
        <v>31</v>
      </c>
      <c r="T34" s="64" t="s">
        <v>128</v>
      </c>
      <c r="U34" s="146">
        <f t="shared" si="0"/>
        <v>102</v>
      </c>
      <c r="V34" s="145">
        <f t="shared" si="1"/>
        <v>112</v>
      </c>
      <c r="W34" s="145">
        <f t="shared" si="2"/>
        <v>108</v>
      </c>
      <c r="X34" s="145">
        <f t="shared" si="3"/>
        <v>106</v>
      </c>
      <c r="Y34" s="145">
        <f t="shared" si="4"/>
        <v>116</v>
      </c>
      <c r="Z34" s="145">
        <f t="shared" si="5"/>
        <v>123</v>
      </c>
      <c r="AA34" s="145">
        <f t="shared" si="6"/>
        <v>124</v>
      </c>
      <c r="AB34" s="159">
        <f t="shared" si="7"/>
        <v>127</v>
      </c>
      <c r="AC34" s="159">
        <f t="shared" si="8"/>
        <v>125</v>
      </c>
      <c r="AD34" s="159">
        <f t="shared" si="9"/>
        <v>123</v>
      </c>
      <c r="AE34" s="145">
        <f t="shared" si="10"/>
        <v>57</v>
      </c>
      <c r="AF34" s="289">
        <f t="shared" si="11"/>
        <v>67</v>
      </c>
      <c r="AG34" s="159">
        <f t="shared" si="12"/>
        <v>91</v>
      </c>
      <c r="AH34" s="227">
        <f t="shared" si="12"/>
        <v>72</v>
      </c>
    </row>
    <row r="35" spans="1:34">
      <c r="A35" s="64">
        <v>32</v>
      </c>
      <c r="B35" s="64" t="s">
        <v>130</v>
      </c>
      <c r="C35" s="146">
        <f>ROUND(観光客入込数!F35/観光客入込数!$F$2,0)</f>
        <v>675000</v>
      </c>
      <c r="D35" s="145">
        <f>ROUND(観光客入込数!I35/観光客入込数!$I$2,0)</f>
        <v>707692</v>
      </c>
      <c r="E35" s="145">
        <f>ROUND(観光客入込数!L35/観光客入込数!$L$2,0)</f>
        <v>693590</v>
      </c>
      <c r="F35" s="145">
        <f>ROUND(観光客入込数!O35/観光客入込数!$O$2,0)</f>
        <v>684375</v>
      </c>
      <c r="G35" s="145">
        <f>ROUND(観光客入込数!R35/観光客入込数!$R$2,0)</f>
        <v>775817</v>
      </c>
      <c r="H35" s="145">
        <f>ROUND(観光客入込数!U35/観光客入込数!$U$2,0)</f>
        <v>720370</v>
      </c>
      <c r="I35" s="145">
        <f>ROUND(観光客入込数!X35/観光客入込数!$X$2,0)</f>
        <v>698160</v>
      </c>
      <c r="J35" s="159">
        <f>ROUND(観光客入込数!AA35/観光客入込数!$AA$2,0)</f>
        <v>722293</v>
      </c>
      <c r="K35" s="159">
        <f>ROUND(観光客入込数!AD35/観光客入込数!$AD$2,0)</f>
        <v>678049</v>
      </c>
      <c r="L35" s="289">
        <f>ROUND(観光客入込数!AG35/観光客入込数!$AG$2,0)</f>
        <v>677301</v>
      </c>
      <c r="M35" s="289">
        <f>ROUND(観光客入込数!AJ35/観光客入込数!$AG$2,0)</f>
        <v>360123</v>
      </c>
      <c r="N35" s="289">
        <f>ROUND(観光客入込数!AM35/観光客入込数!$AG$2,0)</f>
        <v>400000</v>
      </c>
      <c r="O35" s="289">
        <f>ROUND(観光客入込数!AP35/観光客入込数!$AG$2,0)</f>
        <v>562577</v>
      </c>
      <c r="P35" s="289">
        <f>ROUND(観光客入込数!AS35/観光客入込数!$AG$2,0)</f>
        <v>440900</v>
      </c>
      <c r="Q35" s="145"/>
      <c r="S35" s="64">
        <v>32</v>
      </c>
      <c r="T35" s="64" t="s">
        <v>130</v>
      </c>
      <c r="U35" s="146">
        <f t="shared" si="0"/>
        <v>1849</v>
      </c>
      <c r="V35" s="145">
        <f t="shared" si="1"/>
        <v>1939</v>
      </c>
      <c r="W35" s="145">
        <f t="shared" si="2"/>
        <v>1900</v>
      </c>
      <c r="X35" s="145">
        <f t="shared" si="3"/>
        <v>1875</v>
      </c>
      <c r="Y35" s="145">
        <f t="shared" si="4"/>
        <v>2126</v>
      </c>
      <c r="Z35" s="145">
        <f t="shared" si="5"/>
        <v>1974</v>
      </c>
      <c r="AA35" s="145">
        <f t="shared" si="6"/>
        <v>1913</v>
      </c>
      <c r="AB35" s="159">
        <f t="shared" si="7"/>
        <v>1979</v>
      </c>
      <c r="AC35" s="159">
        <f t="shared" si="8"/>
        <v>1858</v>
      </c>
      <c r="AD35" s="159">
        <f t="shared" si="9"/>
        <v>1856</v>
      </c>
      <c r="AE35" s="145">
        <f t="shared" si="10"/>
        <v>987</v>
      </c>
      <c r="AF35" s="289">
        <f t="shared" si="11"/>
        <v>1096</v>
      </c>
      <c r="AG35" s="159">
        <f t="shared" si="12"/>
        <v>1541</v>
      </c>
      <c r="AH35" s="227">
        <f t="shared" si="12"/>
        <v>1208</v>
      </c>
    </row>
    <row r="36" spans="1:34">
      <c r="A36" s="64">
        <v>33</v>
      </c>
      <c r="B36" s="64" t="s">
        <v>131</v>
      </c>
      <c r="C36" s="146">
        <f>ROUND(観光客入込数!F36/観光客入込数!$F$2,0)</f>
        <v>147436</v>
      </c>
      <c r="D36" s="145">
        <f>ROUND(観光客入込数!I36/観光客入込数!$I$2,0)</f>
        <v>91561</v>
      </c>
      <c r="E36" s="145">
        <f>ROUND(観光客入込数!L36/観光客入込数!$L$2,0)</f>
        <v>127901</v>
      </c>
      <c r="F36" s="145">
        <f>ROUND(観光客入込数!O36/観光客入込数!$O$2,0)</f>
        <v>152140</v>
      </c>
      <c r="G36" s="145">
        <f>ROUND(観光客入込数!R36/観光客入込数!$R$2,0)</f>
        <v>159602</v>
      </c>
      <c r="H36" s="145">
        <f>ROUND(観光客入込数!U36/観光客入込数!$U$2,0)</f>
        <v>100356</v>
      </c>
      <c r="I36" s="145">
        <f>ROUND(観光客入込数!X36/観光客入込数!$X$2,0)</f>
        <v>134287</v>
      </c>
      <c r="J36" s="159">
        <f>ROUND(観光客入込数!AA36/観光客入込数!$AA$2,0)</f>
        <v>144874</v>
      </c>
      <c r="K36" s="159">
        <f>ROUND(観光客入込数!AD36/観光客入込数!$AD$2,0)</f>
        <v>123440</v>
      </c>
      <c r="L36" s="289">
        <f>ROUND(観光客入込数!AG36/観光客入込数!$AG$2,0)</f>
        <v>110317</v>
      </c>
      <c r="M36" s="289">
        <f>ROUND(観光客入込数!AJ36/観光客入込数!$AG$2,0)</f>
        <v>29431</v>
      </c>
      <c r="N36" s="289">
        <f>ROUND(観光客入込数!AM36/観光客入込数!$AG$2,0)</f>
        <v>36713</v>
      </c>
      <c r="O36" s="289">
        <f>ROUND(観光客入込数!AP36/観光客入込数!$AG$2,0)</f>
        <v>92318</v>
      </c>
      <c r="P36" s="289">
        <f>ROUND(観光客入込数!AS36/観光客入込数!$AG$2,0)</f>
        <v>52821</v>
      </c>
      <c r="Q36" s="145"/>
      <c r="S36" s="64">
        <v>33</v>
      </c>
      <c r="T36" s="64" t="s">
        <v>131</v>
      </c>
      <c r="U36" s="146">
        <f t="shared" si="0"/>
        <v>404</v>
      </c>
      <c r="V36" s="145">
        <f t="shared" si="1"/>
        <v>251</v>
      </c>
      <c r="W36" s="145">
        <f t="shared" si="2"/>
        <v>350</v>
      </c>
      <c r="X36" s="145">
        <f t="shared" si="3"/>
        <v>417</v>
      </c>
      <c r="Y36" s="145">
        <f t="shared" si="4"/>
        <v>437</v>
      </c>
      <c r="Z36" s="145">
        <f t="shared" si="5"/>
        <v>275</v>
      </c>
      <c r="AA36" s="145">
        <f t="shared" si="6"/>
        <v>368</v>
      </c>
      <c r="AB36" s="159">
        <f t="shared" si="7"/>
        <v>397</v>
      </c>
      <c r="AC36" s="159">
        <f t="shared" si="8"/>
        <v>338</v>
      </c>
      <c r="AD36" s="159">
        <f t="shared" si="9"/>
        <v>302</v>
      </c>
      <c r="AE36" s="145">
        <f t="shared" si="10"/>
        <v>81</v>
      </c>
      <c r="AF36" s="289">
        <f t="shared" si="11"/>
        <v>101</v>
      </c>
      <c r="AG36" s="159">
        <f t="shared" si="12"/>
        <v>253</v>
      </c>
      <c r="AH36" s="227">
        <f t="shared" si="12"/>
        <v>145</v>
      </c>
    </row>
    <row r="37" spans="1:34">
      <c r="A37" s="64">
        <v>34</v>
      </c>
      <c r="B37" s="64" t="s">
        <v>132</v>
      </c>
      <c r="C37" s="146">
        <f>ROUND(観光客入込数!F37/観光客入込数!$F$2,0)</f>
        <v>71154</v>
      </c>
      <c r="D37" s="145">
        <f>ROUND(観光客入込数!I37/観光客入込数!$I$2,0)</f>
        <v>64287</v>
      </c>
      <c r="E37" s="145">
        <f>ROUND(観光客入込数!L37/観光客入込数!$L$2,0)</f>
        <v>64537</v>
      </c>
      <c r="F37" s="145">
        <f>ROUND(観光客入込数!O37/観光客入込数!$O$2,0)</f>
        <v>69099</v>
      </c>
      <c r="G37" s="145">
        <f>ROUND(観光客入込数!R37/観光客入込数!$R$2,0)</f>
        <v>82643</v>
      </c>
      <c r="H37" s="145">
        <f>ROUND(観光客入込数!U37/観光客入込数!$U$2,0)</f>
        <v>86860</v>
      </c>
      <c r="I37" s="145">
        <f>ROUND(観光客入込数!X37/観光客入込数!$X$2,0)</f>
        <v>74388</v>
      </c>
      <c r="J37" s="159">
        <f>ROUND(観光客入込数!AA37/観光客入込数!$AA$2,0)</f>
        <v>73969</v>
      </c>
      <c r="K37" s="159">
        <f>ROUND(観光客入込数!AD37/観光客入込数!$AD$2,0)</f>
        <v>68762</v>
      </c>
      <c r="L37" s="289">
        <f>ROUND(観光客入込数!AG37/観光客入込数!$AG$2,0)</f>
        <v>76480</v>
      </c>
      <c r="M37" s="289">
        <f>ROUND(観光客入込数!AJ37/観光客入込数!$AG$2,0)</f>
        <v>35862</v>
      </c>
      <c r="N37" s="289">
        <f>ROUND(観光客入込数!AM37/観光客入込数!$AG$2,0)</f>
        <v>44571</v>
      </c>
      <c r="O37" s="289">
        <f>ROUND(観光客入込数!AP37/観光客入込数!$AG$2,0)</f>
        <v>64338</v>
      </c>
      <c r="P37" s="289">
        <f>ROUND(観光客入込数!AS37/観光客入込数!$AG$2,0)</f>
        <v>48257</v>
      </c>
      <c r="Q37" s="145"/>
      <c r="S37" s="64">
        <v>34</v>
      </c>
      <c r="T37" s="64" t="s">
        <v>132</v>
      </c>
      <c r="U37" s="146">
        <f t="shared" si="0"/>
        <v>195</v>
      </c>
      <c r="V37" s="145">
        <f t="shared" si="1"/>
        <v>176</v>
      </c>
      <c r="W37" s="145">
        <f t="shared" si="2"/>
        <v>177</v>
      </c>
      <c r="X37" s="145">
        <f t="shared" si="3"/>
        <v>189</v>
      </c>
      <c r="Y37" s="145">
        <f t="shared" si="4"/>
        <v>226</v>
      </c>
      <c r="Z37" s="145">
        <f t="shared" si="5"/>
        <v>238</v>
      </c>
      <c r="AA37" s="145">
        <f t="shared" si="6"/>
        <v>204</v>
      </c>
      <c r="AB37" s="159">
        <f t="shared" si="7"/>
        <v>203</v>
      </c>
      <c r="AC37" s="159">
        <f t="shared" si="8"/>
        <v>188</v>
      </c>
      <c r="AD37" s="159">
        <f t="shared" si="9"/>
        <v>210</v>
      </c>
      <c r="AE37" s="145">
        <f t="shared" si="10"/>
        <v>98</v>
      </c>
      <c r="AF37" s="289">
        <f t="shared" si="11"/>
        <v>122</v>
      </c>
      <c r="AG37" s="159">
        <f t="shared" si="12"/>
        <v>176</v>
      </c>
      <c r="AH37" s="227">
        <f t="shared" si="12"/>
        <v>132</v>
      </c>
    </row>
    <row r="38" spans="1:34">
      <c r="A38" s="64">
        <v>35</v>
      </c>
      <c r="B38" s="64" t="s">
        <v>133</v>
      </c>
      <c r="C38" s="146">
        <f>ROUND(観光客入込数!F38/観光客入込数!$F$2,0)</f>
        <v>203846</v>
      </c>
      <c r="D38" s="145">
        <f>ROUND(観光客入込数!I38/観光客入込数!$I$2,0)</f>
        <v>202418</v>
      </c>
      <c r="E38" s="145">
        <f>ROUND(観光客入込数!L38/観光客入込数!$L$2,0)</f>
        <v>198260</v>
      </c>
      <c r="F38" s="145">
        <f>ROUND(観光客入込数!O38/観光客入込数!$O$2,0)</f>
        <v>205921</v>
      </c>
      <c r="G38" s="145">
        <f>ROUND(観光客入込数!R38/観光客入込数!$R$2,0)</f>
        <v>209282</v>
      </c>
      <c r="H38" s="145">
        <f>ROUND(観光客入込数!U38/観光客入込数!$U$2,0)</f>
        <v>201597</v>
      </c>
      <c r="I38" s="145">
        <f>ROUND(観光客入込数!X38/観光客入込数!$X$2,0)</f>
        <v>208250</v>
      </c>
      <c r="J38" s="159">
        <f>ROUND(観光客入込数!AA38/観光客入込数!$AA$2,0)</f>
        <v>211567</v>
      </c>
      <c r="K38" s="159">
        <f>ROUND(観光客入込数!AD38/観光客入込数!$AD$2,0)</f>
        <v>203006</v>
      </c>
      <c r="L38" s="289">
        <f>ROUND(観光客入込数!AG38/観光客入込数!$AG$2,0)</f>
        <v>173871</v>
      </c>
      <c r="M38" s="289">
        <f>ROUND(観光客入込数!AJ38/観光客入込数!$AG$2,0)</f>
        <v>142010</v>
      </c>
      <c r="N38" s="289">
        <f>ROUND(観光客入込数!AM38/観光客入込数!$AG$2,0)</f>
        <v>140383</v>
      </c>
      <c r="O38" s="289">
        <f>ROUND(観光客入込数!AP38/観光客入込数!$AG$2,0)</f>
        <v>162536</v>
      </c>
      <c r="P38" s="289">
        <f>ROUND(観光客入込数!AS38/観光客入込数!$AG$2,0)</f>
        <v>148310</v>
      </c>
      <c r="Q38" s="145"/>
      <c r="S38" s="64">
        <v>35</v>
      </c>
      <c r="T38" s="64" t="s">
        <v>133</v>
      </c>
      <c r="U38" s="146">
        <f t="shared" si="0"/>
        <v>558</v>
      </c>
      <c r="V38" s="145">
        <f t="shared" si="1"/>
        <v>555</v>
      </c>
      <c r="W38" s="145">
        <f t="shared" si="2"/>
        <v>543</v>
      </c>
      <c r="X38" s="145">
        <f t="shared" si="3"/>
        <v>564</v>
      </c>
      <c r="Y38" s="145">
        <f t="shared" si="4"/>
        <v>573</v>
      </c>
      <c r="Z38" s="145">
        <f t="shared" si="5"/>
        <v>552</v>
      </c>
      <c r="AA38" s="145">
        <f t="shared" si="6"/>
        <v>571</v>
      </c>
      <c r="AB38" s="159">
        <f t="shared" si="7"/>
        <v>580</v>
      </c>
      <c r="AC38" s="159">
        <f t="shared" si="8"/>
        <v>556</v>
      </c>
      <c r="AD38" s="159">
        <f t="shared" si="9"/>
        <v>476</v>
      </c>
      <c r="AE38" s="145">
        <f t="shared" si="10"/>
        <v>389</v>
      </c>
      <c r="AF38" s="289">
        <f t="shared" si="11"/>
        <v>385</v>
      </c>
      <c r="AG38" s="159">
        <f t="shared" si="12"/>
        <v>445</v>
      </c>
      <c r="AH38" s="227">
        <f t="shared" si="12"/>
        <v>406</v>
      </c>
    </row>
    <row r="39" spans="1:34">
      <c r="A39" s="64">
        <v>36</v>
      </c>
      <c r="B39" s="64" t="s">
        <v>134</v>
      </c>
      <c r="C39" s="146">
        <f>ROUND(観光客入込数!F39/観光客入込数!$F$2,0)</f>
        <v>138462</v>
      </c>
      <c r="D39" s="145">
        <f>ROUND(観光客入込数!I39/観光客入込数!$I$2,0)</f>
        <v>121580</v>
      </c>
      <c r="E39" s="145">
        <f>ROUND(観光客入込数!L39/観光客入込数!$L$2,0)</f>
        <v>157092</v>
      </c>
      <c r="F39" s="145">
        <f>ROUND(観光客入込数!O39/観光客入込数!$O$2,0)</f>
        <v>157897</v>
      </c>
      <c r="G39" s="145">
        <f>ROUND(観光客入込数!R39/観光客入込数!$R$2,0)</f>
        <v>164616</v>
      </c>
      <c r="H39" s="145">
        <f>ROUND(観光客入込数!U39/観光客入込数!$U$2,0)</f>
        <v>163581</v>
      </c>
      <c r="I39" s="145">
        <f>ROUND(観光客入込数!X39/観光客入込数!$X$2,0)</f>
        <v>155693</v>
      </c>
      <c r="J39" s="159">
        <f>ROUND(観光客入込数!AA39/観光客入込数!$AA$2,0)</f>
        <v>162036</v>
      </c>
      <c r="K39" s="159">
        <f>ROUND(観光客入込数!AD39/観光客入込数!$AD$2,0)</f>
        <v>147599</v>
      </c>
      <c r="L39" s="289">
        <f>ROUND(観光客入込数!AG39/観光客入込数!$AG$2,0)</f>
        <v>139783</v>
      </c>
      <c r="M39" s="289">
        <f>ROUND(観光客入込数!AJ39/観光客入込数!$AG$2,0)</f>
        <v>83786</v>
      </c>
      <c r="N39" s="289">
        <f>ROUND(観光客入込数!AM39/観光客入込数!$AG$2,0)</f>
        <v>86105</v>
      </c>
      <c r="O39" s="289">
        <f>ROUND(観光客入込数!AP39/観光客入込数!$AG$2,0)</f>
        <v>124118</v>
      </c>
      <c r="P39" s="289">
        <f>ROUND(観光客入込数!AS39/観光客入込数!$AG$2,0)</f>
        <v>98003</v>
      </c>
      <c r="Q39" s="145"/>
      <c r="S39" s="64">
        <v>36</v>
      </c>
      <c r="T39" s="64" t="s">
        <v>134</v>
      </c>
      <c r="U39" s="146">
        <f t="shared" si="0"/>
        <v>379</v>
      </c>
      <c r="V39" s="145">
        <f t="shared" si="1"/>
        <v>333</v>
      </c>
      <c r="W39" s="145">
        <f t="shared" si="2"/>
        <v>430</v>
      </c>
      <c r="X39" s="145">
        <f t="shared" si="3"/>
        <v>433</v>
      </c>
      <c r="Y39" s="145">
        <f t="shared" si="4"/>
        <v>451</v>
      </c>
      <c r="Z39" s="145">
        <f t="shared" si="5"/>
        <v>448</v>
      </c>
      <c r="AA39" s="145">
        <f t="shared" si="6"/>
        <v>427</v>
      </c>
      <c r="AB39" s="159">
        <f t="shared" si="7"/>
        <v>444</v>
      </c>
      <c r="AC39" s="159">
        <f t="shared" si="8"/>
        <v>404</v>
      </c>
      <c r="AD39" s="159">
        <f t="shared" si="9"/>
        <v>383</v>
      </c>
      <c r="AE39" s="145">
        <f t="shared" si="10"/>
        <v>230</v>
      </c>
      <c r="AF39" s="289">
        <f t="shared" si="11"/>
        <v>236</v>
      </c>
      <c r="AG39" s="159">
        <f t="shared" si="12"/>
        <v>340</v>
      </c>
      <c r="AH39" s="227">
        <f t="shared" si="12"/>
        <v>269</v>
      </c>
    </row>
    <row r="40" spans="1:34">
      <c r="A40" s="64">
        <v>37</v>
      </c>
      <c r="B40" s="125" t="s">
        <v>761</v>
      </c>
      <c r="C40" s="146">
        <f>ROUND(観光客入込数!F40/観光客入込数!$F$2,0)</f>
        <v>92949</v>
      </c>
      <c r="D40" s="145">
        <f>ROUND(観光客入込数!I40/観光客入込数!$I$2,0)</f>
        <v>83687</v>
      </c>
      <c r="E40" s="145">
        <f>ROUND(観光客入込数!L40/観光客入込数!$L$2,0)</f>
        <v>86296</v>
      </c>
      <c r="F40" s="145">
        <f>ROUND(観光客入込数!O40/観光客入込数!$O$2,0)</f>
        <v>75161</v>
      </c>
      <c r="G40" s="145">
        <f>ROUND(観光客入込数!R40/観光客入込数!$R$2,0)</f>
        <v>78290</v>
      </c>
      <c r="H40" s="145">
        <f>ROUND(観光客入込数!U40/観光客入込数!$U$2,0)</f>
        <v>74357</v>
      </c>
      <c r="I40" s="145">
        <f>ROUND(観光客入込数!X40/観光客入込数!$X$2,0)</f>
        <v>76321</v>
      </c>
      <c r="J40" s="159">
        <f>ROUND(観光客入込数!AA40/観光客入込数!$AA$2,0)</f>
        <v>84312</v>
      </c>
      <c r="K40" s="159">
        <f>ROUND(観光客入込数!AD40/観光客入込数!$AD$2,0)</f>
        <v>74112</v>
      </c>
      <c r="L40" s="289">
        <f>ROUND(観光客入込数!AG40/観光客入込数!$AG$2,0)</f>
        <v>69807</v>
      </c>
      <c r="M40" s="289">
        <f>ROUND(観光客入込数!AJ40/観光客入込数!$AG$2,0)</f>
        <v>47219</v>
      </c>
      <c r="N40" s="289">
        <f>ROUND(観光客入込数!AM40/観光客入込数!$AG$2,0)</f>
        <v>57436</v>
      </c>
      <c r="O40" s="289">
        <f>ROUND(観光客入込数!AP40/観光客入込数!$AG$2,0)</f>
        <v>65985</v>
      </c>
      <c r="P40" s="289">
        <f>ROUND(観光客入込数!AS40/観光客入込数!$AG$2,0)</f>
        <v>56880</v>
      </c>
      <c r="Q40" s="145"/>
      <c r="S40" s="64">
        <v>37</v>
      </c>
      <c r="T40" s="125" t="s">
        <v>761</v>
      </c>
      <c r="U40" s="146">
        <f t="shared" si="0"/>
        <v>255</v>
      </c>
      <c r="V40" s="145">
        <f t="shared" si="1"/>
        <v>229</v>
      </c>
      <c r="W40" s="145">
        <f t="shared" si="2"/>
        <v>236</v>
      </c>
      <c r="X40" s="145">
        <f t="shared" si="3"/>
        <v>206</v>
      </c>
      <c r="Y40" s="145">
        <f t="shared" si="4"/>
        <v>214</v>
      </c>
      <c r="Z40" s="145">
        <f t="shared" si="5"/>
        <v>204</v>
      </c>
      <c r="AA40" s="145">
        <f t="shared" si="6"/>
        <v>209</v>
      </c>
      <c r="AB40" s="159">
        <f t="shared" si="7"/>
        <v>231</v>
      </c>
      <c r="AC40" s="159">
        <f t="shared" si="8"/>
        <v>203</v>
      </c>
      <c r="AD40" s="159">
        <f t="shared" si="9"/>
        <v>191</v>
      </c>
      <c r="AE40" s="145">
        <f t="shared" si="10"/>
        <v>129</v>
      </c>
      <c r="AF40" s="289">
        <f t="shared" si="11"/>
        <v>157</v>
      </c>
      <c r="AG40" s="159">
        <f t="shared" si="12"/>
        <v>181</v>
      </c>
      <c r="AH40" s="227">
        <f t="shared" si="12"/>
        <v>156</v>
      </c>
    </row>
    <row r="41" spans="1:34">
      <c r="A41" s="64">
        <v>38</v>
      </c>
      <c r="B41" s="64" t="s">
        <v>137</v>
      </c>
      <c r="C41" s="146">
        <f>ROUND(観光客入込数!F41/観光客入込数!$F$2,0)</f>
        <v>67308</v>
      </c>
      <c r="D41" s="145">
        <f>ROUND(観光客入込数!I41/観光客入込数!$I$2,0)</f>
        <v>66667</v>
      </c>
      <c r="E41" s="145">
        <f>ROUND(観光客入込数!L41/観光客入込数!$L$2,0)</f>
        <v>67949</v>
      </c>
      <c r="F41" s="145">
        <f>ROUND(観光客入込数!O41/観光客入込数!$O$2,0)</f>
        <v>63125</v>
      </c>
      <c r="G41" s="145">
        <f>ROUND(観光客入込数!R41/観光客入込数!$R$2,0)</f>
        <v>62745</v>
      </c>
      <c r="H41" s="145">
        <f>ROUND(観光客入込数!U41/観光客入込数!$U$2,0)</f>
        <v>54265</v>
      </c>
      <c r="I41" s="145">
        <f>ROUND(観光客入込数!X41/観光客入込数!$X$2,0)</f>
        <v>56636</v>
      </c>
      <c r="J41" s="159">
        <f>ROUND(観光客入込数!AA41/観光客入込数!$AA$2,0)</f>
        <v>62646</v>
      </c>
      <c r="K41" s="159">
        <f>ROUND(観光客入込数!AD41/観光客入込数!$AD$2,0)</f>
        <v>63115</v>
      </c>
      <c r="L41" s="289">
        <f>ROUND(観光客入込数!AG41/観光客入込数!$AG$2,0)</f>
        <v>61437</v>
      </c>
      <c r="M41" s="289">
        <f>ROUND(観光客入込数!AJ41/観光客入込数!$AG$2,0)</f>
        <v>38712</v>
      </c>
      <c r="N41" s="289">
        <f>ROUND(観光客入込数!AM41/観光客入込数!$AG$2,0)</f>
        <v>51615</v>
      </c>
      <c r="O41" s="289">
        <f>ROUND(観光客入込数!AP41/観光客入込数!$AG$2,0)</f>
        <v>60167</v>
      </c>
      <c r="P41" s="289">
        <f>ROUND(観光客入込数!AS41/観光客入込数!$AG$2,0)</f>
        <v>50165</v>
      </c>
      <c r="Q41" s="145"/>
      <c r="S41" s="64">
        <v>38</v>
      </c>
      <c r="T41" s="64" t="s">
        <v>137</v>
      </c>
      <c r="U41" s="146">
        <f t="shared" si="0"/>
        <v>184</v>
      </c>
      <c r="V41" s="145">
        <f t="shared" si="1"/>
        <v>183</v>
      </c>
      <c r="W41" s="145">
        <f t="shared" si="2"/>
        <v>186</v>
      </c>
      <c r="X41" s="145">
        <f t="shared" si="3"/>
        <v>173</v>
      </c>
      <c r="Y41" s="145">
        <f t="shared" si="4"/>
        <v>172</v>
      </c>
      <c r="Z41" s="145">
        <f t="shared" si="5"/>
        <v>149</v>
      </c>
      <c r="AA41" s="145">
        <f t="shared" si="6"/>
        <v>155</v>
      </c>
      <c r="AB41" s="159">
        <f t="shared" si="7"/>
        <v>172</v>
      </c>
      <c r="AC41" s="159">
        <f t="shared" si="8"/>
        <v>173</v>
      </c>
      <c r="AD41" s="159">
        <f t="shared" si="9"/>
        <v>168</v>
      </c>
      <c r="AE41" s="145">
        <f t="shared" si="10"/>
        <v>106</v>
      </c>
      <c r="AF41" s="289">
        <f t="shared" si="11"/>
        <v>141</v>
      </c>
      <c r="AG41" s="159">
        <f t="shared" si="12"/>
        <v>165</v>
      </c>
      <c r="AH41" s="227">
        <f t="shared" si="12"/>
        <v>137</v>
      </c>
    </row>
    <row r="42" spans="1:34">
      <c r="A42" s="64">
        <v>39</v>
      </c>
      <c r="B42" s="64" t="s">
        <v>139</v>
      </c>
      <c r="C42" s="146">
        <f>ROUND(観光客入込数!F42/観光客入込数!$F$2,0)</f>
        <v>370513</v>
      </c>
      <c r="D42" s="145">
        <f>ROUND(観光客入込数!I42/観光客入込数!$I$2,0)</f>
        <v>370599</v>
      </c>
      <c r="E42" s="145">
        <f>ROUND(観光客入込数!L42/観光客入込数!$L$2,0)</f>
        <v>398687</v>
      </c>
      <c r="F42" s="145">
        <f>ROUND(観光客入込数!O42/観光客入込数!$O$2,0)</f>
        <v>377190</v>
      </c>
      <c r="G42" s="145">
        <f>ROUND(観光客入込数!R42/観光客入込数!$R$2,0)</f>
        <v>417285</v>
      </c>
      <c r="H42" s="145">
        <f>ROUND(観光客入込数!U42/観光客入込数!$U$2,0)</f>
        <v>419472</v>
      </c>
      <c r="I42" s="145">
        <f>ROUND(観光客入込数!X42/観光客入込数!$X$2,0)</f>
        <v>399419</v>
      </c>
      <c r="J42" s="159">
        <f>ROUND(観光客入込数!AA42/観光客入込数!$AA$2,0)</f>
        <v>421801</v>
      </c>
      <c r="K42" s="159">
        <f>ROUND(観光客入込数!AD42/観光客入込数!$AD$2,0)</f>
        <v>398261</v>
      </c>
      <c r="L42" s="289">
        <f>ROUND(観光客入込数!AG42/観光客入込数!$AG$2,0)</f>
        <v>392580</v>
      </c>
      <c r="M42" s="289">
        <f>ROUND(観光客入込数!AJ42/観光客入込数!$AG$2,0)</f>
        <v>255621</v>
      </c>
      <c r="N42" s="289">
        <f>ROUND(観光客入込数!AM42/観光客入込数!$AG$2,0)</f>
        <v>354780</v>
      </c>
      <c r="O42" s="289">
        <f>ROUND(観光客入込数!AP42/観光客入込数!$AG$2,0)</f>
        <v>380385</v>
      </c>
      <c r="P42" s="289">
        <f>ROUND(観光客入込数!AS42/観光客入込数!$AG$2,0)</f>
        <v>330262</v>
      </c>
      <c r="Q42" s="145"/>
      <c r="S42" s="64">
        <v>39</v>
      </c>
      <c r="T42" s="64" t="s">
        <v>139</v>
      </c>
      <c r="U42" s="146">
        <f t="shared" si="0"/>
        <v>1015</v>
      </c>
      <c r="V42" s="145">
        <f t="shared" si="1"/>
        <v>1015</v>
      </c>
      <c r="W42" s="145">
        <f t="shared" si="2"/>
        <v>1092</v>
      </c>
      <c r="X42" s="145">
        <f t="shared" si="3"/>
        <v>1033</v>
      </c>
      <c r="Y42" s="145">
        <f t="shared" si="4"/>
        <v>1143</v>
      </c>
      <c r="Z42" s="145">
        <f t="shared" si="5"/>
        <v>1149</v>
      </c>
      <c r="AA42" s="145">
        <f t="shared" si="6"/>
        <v>1094</v>
      </c>
      <c r="AB42" s="159">
        <f t="shared" si="7"/>
        <v>1156</v>
      </c>
      <c r="AC42" s="159">
        <f t="shared" si="8"/>
        <v>1091</v>
      </c>
      <c r="AD42" s="159">
        <f t="shared" si="9"/>
        <v>1076</v>
      </c>
      <c r="AE42" s="145">
        <f t="shared" si="10"/>
        <v>700</v>
      </c>
      <c r="AF42" s="289">
        <f t="shared" si="11"/>
        <v>972</v>
      </c>
      <c r="AG42" s="159">
        <f t="shared" si="12"/>
        <v>1042</v>
      </c>
      <c r="AH42" s="227">
        <f t="shared" si="12"/>
        <v>905</v>
      </c>
    </row>
    <row r="43" spans="1:34">
      <c r="A43" s="64">
        <v>40</v>
      </c>
      <c r="B43" s="64" t="s">
        <v>140</v>
      </c>
      <c r="C43" s="146">
        <f>ROUND(観光客入込数!F43/観光客入込数!$F$2,0)</f>
        <v>361538</v>
      </c>
      <c r="D43" s="145">
        <f>ROUND(観光客入込数!I43/観光客入込数!$I$2,0)</f>
        <v>362821</v>
      </c>
      <c r="E43" s="145">
        <f>ROUND(観光客入込数!L43/観光客入込数!$L$2,0)</f>
        <v>380228</v>
      </c>
      <c r="F43" s="145">
        <f>ROUND(観光客入込数!O43/観光客入込数!$O$2,0)</f>
        <v>371409</v>
      </c>
      <c r="G43" s="145">
        <f>ROUND(観光客入込数!R43/観光客入込数!$R$2,0)</f>
        <v>299750</v>
      </c>
      <c r="H43" s="145">
        <f>ROUND(観光客入込数!U43/観光客入込数!$U$2,0)</f>
        <v>286572</v>
      </c>
      <c r="I43" s="145">
        <f>ROUND(観光客入込数!X43/観光客入込数!$X$2,0)</f>
        <v>279889</v>
      </c>
      <c r="J43" s="159">
        <f>ROUND(観光客入込数!AA43/観光客入込数!$AA$2,0)</f>
        <v>289792</v>
      </c>
      <c r="K43" s="159">
        <f>ROUND(観光客入込数!AD43/観光客入込数!$AD$2,0)</f>
        <v>245790</v>
      </c>
      <c r="L43" s="289">
        <f>ROUND(観光客入込数!AG43/観光客入込数!$AG$2,0)</f>
        <v>257601</v>
      </c>
      <c r="M43" s="289">
        <f>ROUND(観光客入込数!AJ43/観光客入込数!$AG$2,0)</f>
        <v>135014</v>
      </c>
      <c r="N43" s="289">
        <f>ROUND(観光客入込数!AM43/観光客入込数!$AG$2,0)</f>
        <v>173276</v>
      </c>
      <c r="O43" s="289">
        <f>ROUND(観光客入込数!AP43/観光客入込数!$AG$2,0)</f>
        <v>248256</v>
      </c>
      <c r="P43" s="289">
        <f>ROUND(観光客入込数!AS43/観光客入込数!$AG$2,0)</f>
        <v>185516</v>
      </c>
      <c r="Q43" s="145"/>
      <c r="S43" s="64">
        <v>40</v>
      </c>
      <c r="T43" s="64" t="s">
        <v>140</v>
      </c>
      <c r="U43" s="146">
        <f t="shared" si="0"/>
        <v>991</v>
      </c>
      <c r="V43" s="145">
        <f t="shared" si="1"/>
        <v>994</v>
      </c>
      <c r="W43" s="145">
        <f t="shared" si="2"/>
        <v>1042</v>
      </c>
      <c r="X43" s="145">
        <f t="shared" si="3"/>
        <v>1018</v>
      </c>
      <c r="Y43" s="145">
        <f t="shared" si="4"/>
        <v>821</v>
      </c>
      <c r="Z43" s="145">
        <f t="shared" si="5"/>
        <v>785</v>
      </c>
      <c r="AA43" s="145">
        <f t="shared" si="6"/>
        <v>767</v>
      </c>
      <c r="AB43" s="159">
        <f t="shared" si="7"/>
        <v>794</v>
      </c>
      <c r="AC43" s="159">
        <f t="shared" si="8"/>
        <v>673</v>
      </c>
      <c r="AD43" s="159">
        <f t="shared" si="9"/>
        <v>706</v>
      </c>
      <c r="AE43" s="145">
        <f t="shared" si="10"/>
        <v>370</v>
      </c>
      <c r="AF43" s="289">
        <f t="shared" si="11"/>
        <v>475</v>
      </c>
      <c r="AG43" s="159">
        <f t="shared" si="12"/>
        <v>680</v>
      </c>
      <c r="AH43" s="227">
        <f t="shared" si="12"/>
        <v>508</v>
      </c>
    </row>
    <row r="44" spans="1:34">
      <c r="A44" s="74">
        <v>41</v>
      </c>
      <c r="B44" s="74" t="s">
        <v>141</v>
      </c>
      <c r="C44" s="146">
        <f>ROUND(観光客入込数!F44/観光客入込数!$F$2,0)</f>
        <v>141667</v>
      </c>
      <c r="D44" s="145">
        <f>ROUND(観光客入込数!I44/観光客入込数!$I$2,0)</f>
        <v>144659</v>
      </c>
      <c r="E44" s="145">
        <f>ROUND(観光客入込数!L44/観光客入込数!$L$2,0)</f>
        <v>132313</v>
      </c>
      <c r="F44" s="145">
        <f>ROUND(観光客入込数!O44/観光客入込数!$O$2,0)</f>
        <v>132328</v>
      </c>
      <c r="G44" s="145">
        <f>ROUND(観光客入込数!R44/観光客入込数!$R$2,0)</f>
        <v>132837</v>
      </c>
      <c r="H44" s="145">
        <f>ROUND(観光客入込数!U44/観光客入込数!$U$2,0)</f>
        <v>132580</v>
      </c>
      <c r="I44" s="145">
        <f>ROUND(観光客入込数!X44/観光客入込数!$X$2,0)</f>
        <v>118436</v>
      </c>
      <c r="J44" s="159">
        <f>ROUND(観光客入込数!AA44/観光客入込数!$AA$2,0)</f>
        <v>126739</v>
      </c>
      <c r="K44" s="159">
        <f>ROUND(観光客入込数!AD44/観光客入込数!$AD$2,0)</f>
        <v>121604</v>
      </c>
      <c r="L44" s="289">
        <f>ROUND(観光客入込数!AG44/観光客入込数!$AG$2,0)</f>
        <v>111276</v>
      </c>
      <c r="M44" s="289">
        <f>ROUND(観光客入込数!AJ44/観光客入込数!$AG$2,0)</f>
        <v>67908</v>
      </c>
      <c r="N44" s="289">
        <f>ROUND(観光客入込数!AM44/観光客入込数!$AG$2,0)</f>
        <v>74540</v>
      </c>
      <c r="O44" s="289">
        <f>ROUND(観光客入込数!AP44/観光客入込数!$AG$2,0)</f>
        <v>125350</v>
      </c>
      <c r="P44" s="289">
        <f>ROUND(観光客入込数!AS44/観光客入込数!$AG$2,0)</f>
        <v>89266</v>
      </c>
      <c r="Q44" s="145"/>
      <c r="S44" s="74">
        <v>41</v>
      </c>
      <c r="T44" s="74" t="s">
        <v>141</v>
      </c>
      <c r="U44" s="146">
        <f t="shared" si="0"/>
        <v>388</v>
      </c>
      <c r="V44" s="145">
        <f t="shared" si="1"/>
        <v>396</v>
      </c>
      <c r="W44" s="145">
        <f t="shared" si="2"/>
        <v>363</v>
      </c>
      <c r="X44" s="145">
        <f t="shared" si="3"/>
        <v>363</v>
      </c>
      <c r="Y44" s="145">
        <f t="shared" si="4"/>
        <v>364</v>
      </c>
      <c r="Z44" s="145">
        <f t="shared" si="5"/>
        <v>363</v>
      </c>
      <c r="AA44" s="145">
        <f t="shared" si="6"/>
        <v>324</v>
      </c>
      <c r="AB44" s="159">
        <f t="shared" si="7"/>
        <v>347</v>
      </c>
      <c r="AC44" s="159">
        <f t="shared" si="8"/>
        <v>333</v>
      </c>
      <c r="AD44" s="159">
        <f t="shared" si="9"/>
        <v>305</v>
      </c>
      <c r="AE44" s="145">
        <f t="shared" si="10"/>
        <v>186</v>
      </c>
      <c r="AF44" s="289">
        <f t="shared" si="11"/>
        <v>204</v>
      </c>
      <c r="AG44" s="159">
        <f t="shared" si="12"/>
        <v>343</v>
      </c>
      <c r="AH44" s="227">
        <f t="shared" si="12"/>
        <v>245</v>
      </c>
    </row>
    <row r="45" spans="1:34">
      <c r="A45" s="1416" t="s">
        <v>142</v>
      </c>
      <c r="B45" s="1416"/>
      <c r="C45" s="148">
        <f>SUM(C4:C44)</f>
        <v>8311538</v>
      </c>
      <c r="D45" s="143">
        <f t="shared" ref="D45:L45" si="13">SUM(D4:D44)</f>
        <v>8554090</v>
      </c>
      <c r="E45" s="143">
        <f t="shared" si="13"/>
        <v>8253333</v>
      </c>
      <c r="F45" s="143">
        <f t="shared" si="13"/>
        <v>8426866</v>
      </c>
      <c r="G45" s="143">
        <f t="shared" si="13"/>
        <v>7932566</v>
      </c>
      <c r="H45" s="143">
        <f t="shared" si="13"/>
        <v>8257047</v>
      </c>
      <c r="I45" s="143">
        <f t="shared" si="13"/>
        <v>7768331</v>
      </c>
      <c r="J45" s="185">
        <f t="shared" si="13"/>
        <v>8155116</v>
      </c>
      <c r="K45" s="185">
        <f t="shared" si="13"/>
        <v>7432666</v>
      </c>
      <c r="L45" s="185">
        <f t="shared" si="13"/>
        <v>7263126</v>
      </c>
      <c r="M45" s="185">
        <f t="shared" ref="M45" si="14">SUM(M4:M44)</f>
        <v>3998237</v>
      </c>
      <c r="N45" s="185">
        <f t="shared" ref="N45:P45" si="15">SUM(N4:N44)</f>
        <v>4598346</v>
      </c>
      <c r="O45" s="185">
        <f t="shared" si="15"/>
        <v>6770959</v>
      </c>
      <c r="P45" s="185">
        <f t="shared" si="15"/>
        <v>5122516</v>
      </c>
      <c r="Q45" s="145"/>
      <c r="S45" s="1416" t="s">
        <v>142</v>
      </c>
      <c r="T45" s="1416"/>
      <c r="U45" s="148">
        <f>SUM(U4:U44)</f>
        <v>22768</v>
      </c>
      <c r="V45" s="143">
        <f t="shared" ref="V45:AC45" si="16">SUM(V4:V44)</f>
        <v>23436</v>
      </c>
      <c r="W45" s="143">
        <f t="shared" si="16"/>
        <v>22610</v>
      </c>
      <c r="X45" s="143">
        <f t="shared" si="16"/>
        <v>23088</v>
      </c>
      <c r="Y45" s="143">
        <f t="shared" si="16"/>
        <v>21732</v>
      </c>
      <c r="Z45" s="143">
        <f t="shared" si="16"/>
        <v>22622</v>
      </c>
      <c r="AA45" s="143">
        <f t="shared" si="16"/>
        <v>21283</v>
      </c>
      <c r="AB45" s="185">
        <f t="shared" si="16"/>
        <v>22343</v>
      </c>
      <c r="AC45" s="185">
        <f t="shared" si="16"/>
        <v>20361</v>
      </c>
      <c r="AD45" s="185">
        <f>SUM(AD4:AD44)</f>
        <v>19899</v>
      </c>
      <c r="AE45" s="143">
        <f t="shared" ref="AE45:AG45" si="17">SUM(AE4:AE44)</f>
        <v>10954</v>
      </c>
      <c r="AF45" s="288">
        <f t="shared" si="17"/>
        <v>12599</v>
      </c>
      <c r="AG45" s="185">
        <f t="shared" si="17"/>
        <v>18548</v>
      </c>
      <c r="AH45" s="253">
        <f t="shared" ref="AH45" si="18">SUM(AH4:AH44)</f>
        <v>14035</v>
      </c>
    </row>
    <row r="46" spans="1:34">
      <c r="A46" t="s">
        <v>143</v>
      </c>
      <c r="S46" t="s">
        <v>143</v>
      </c>
    </row>
  </sheetData>
  <mergeCells count="6">
    <mergeCell ref="A2:A3"/>
    <mergeCell ref="B2:B3"/>
    <mergeCell ref="S2:S3"/>
    <mergeCell ref="T2:T3"/>
    <mergeCell ref="A45:B45"/>
    <mergeCell ref="S45:T45"/>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S60"/>
  <sheetViews>
    <sheetView workbookViewId="0">
      <pane xSplit="3" ySplit="3" topLeftCell="D4" activePane="bottomRight" state="frozen"/>
      <selection pane="topRight" activeCell="D1" sqref="D1"/>
      <selection pane="bottomLeft" activeCell="A4" sqref="A4"/>
      <selection pane="bottomRight" activeCell="F10" sqref="F10"/>
    </sheetView>
  </sheetViews>
  <sheetFormatPr defaultColWidth="9" defaultRowHeight="13.5"/>
  <cols>
    <col min="1" max="1" width="5.875" customWidth="1"/>
    <col min="2" max="2" width="9" customWidth="1"/>
    <col min="3" max="3" width="13.5" customWidth="1"/>
    <col min="4" max="45" width="10.625" customWidth="1"/>
  </cols>
  <sheetData>
    <row r="1" spans="1:45" ht="18.75">
      <c r="A1" s="51" t="s">
        <v>76</v>
      </c>
      <c r="B1" s="52"/>
      <c r="C1" s="52"/>
      <c r="D1" s="52"/>
      <c r="E1" s="52" t="s">
        <v>321</v>
      </c>
      <c r="F1" s="52" t="s">
        <v>321</v>
      </c>
      <c r="G1" s="52"/>
      <c r="H1" s="52"/>
      <c r="I1" s="52" t="s">
        <v>321</v>
      </c>
      <c r="J1" s="52"/>
      <c r="K1" s="52"/>
      <c r="L1" s="52"/>
      <c r="M1" s="52"/>
      <c r="N1" s="52" t="s">
        <v>321</v>
      </c>
      <c r="O1" s="52"/>
      <c r="P1" s="52"/>
      <c r="Q1" s="52"/>
      <c r="R1" s="52"/>
      <c r="S1" s="52"/>
      <c r="T1" s="52"/>
      <c r="U1" s="52"/>
      <c r="V1" s="52"/>
      <c r="W1" s="52"/>
      <c r="X1" s="53" t="s">
        <v>77</v>
      </c>
      <c r="Y1" s="53"/>
      <c r="Z1" s="53"/>
      <c r="AA1" s="53"/>
      <c r="AE1" s="53"/>
      <c r="AF1" s="485"/>
      <c r="AG1" s="486"/>
      <c r="AR1" t="s">
        <v>1180</v>
      </c>
      <c r="AS1" t="s">
        <v>1180</v>
      </c>
    </row>
    <row r="2" spans="1:45">
      <c r="A2" s="1416" t="s">
        <v>78</v>
      </c>
      <c r="B2" s="1418" t="s">
        <v>79</v>
      </c>
      <c r="C2" s="1386" t="s">
        <v>80</v>
      </c>
      <c r="D2" s="1175" t="s">
        <v>81</v>
      </c>
      <c r="E2" s="490">
        <v>1.51</v>
      </c>
      <c r="F2" s="1176">
        <v>1.56</v>
      </c>
      <c r="G2" s="89" t="s">
        <v>82</v>
      </c>
      <c r="H2" s="490">
        <v>1.51</v>
      </c>
      <c r="I2" s="1177">
        <v>1.56</v>
      </c>
      <c r="J2" s="1175" t="s">
        <v>83</v>
      </c>
      <c r="K2" s="490">
        <v>1.53</v>
      </c>
      <c r="L2" s="1176">
        <v>1.56</v>
      </c>
      <c r="M2" s="89" t="s">
        <v>84</v>
      </c>
      <c r="N2" s="490">
        <v>1.56</v>
      </c>
      <c r="O2" s="1178">
        <v>1.6</v>
      </c>
      <c r="P2" s="1175" t="s">
        <v>85</v>
      </c>
      <c r="Q2" s="490">
        <v>1.63</v>
      </c>
      <c r="R2" s="1176">
        <v>1.53</v>
      </c>
      <c r="S2" s="89" t="s">
        <v>86</v>
      </c>
      <c r="T2" s="490">
        <v>1.56</v>
      </c>
      <c r="U2" s="1177">
        <v>1.62</v>
      </c>
      <c r="V2" s="1175" t="s">
        <v>87</v>
      </c>
      <c r="W2" s="1179">
        <v>1.5</v>
      </c>
      <c r="X2" s="1177">
        <v>1.63</v>
      </c>
      <c r="Y2" s="489" t="s">
        <v>88</v>
      </c>
      <c r="Z2" s="490">
        <v>1.53</v>
      </c>
      <c r="AA2" s="491">
        <v>1.57</v>
      </c>
      <c r="AB2" s="489" t="s">
        <v>614</v>
      </c>
      <c r="AC2" s="503">
        <v>1.52</v>
      </c>
      <c r="AD2" s="504">
        <v>1.64</v>
      </c>
      <c r="AE2" s="1180" t="s">
        <v>836</v>
      </c>
      <c r="AF2" s="503">
        <v>1.63</v>
      </c>
      <c r="AG2" s="1181">
        <v>1.63</v>
      </c>
      <c r="AH2" s="1180" t="s">
        <v>1126</v>
      </c>
      <c r="AI2" s="503">
        <v>1.63</v>
      </c>
      <c r="AJ2" s="1182">
        <v>1.63</v>
      </c>
      <c r="AK2" s="489" t="s">
        <v>1127</v>
      </c>
      <c r="AL2" s="503">
        <v>1.63</v>
      </c>
      <c r="AM2" s="504">
        <v>1.63</v>
      </c>
      <c r="AN2" s="1183" t="s">
        <v>1128</v>
      </c>
      <c r="AO2" s="503">
        <v>1.63</v>
      </c>
      <c r="AP2" s="1181">
        <v>1.63</v>
      </c>
      <c r="AQ2" s="1184" t="s">
        <v>1188</v>
      </c>
      <c r="AR2" s="503">
        <v>1.63</v>
      </c>
      <c r="AS2" s="504">
        <v>1.63</v>
      </c>
    </row>
    <row r="3" spans="1:45">
      <c r="A3" s="1416"/>
      <c r="B3" s="1419"/>
      <c r="C3" s="1386"/>
      <c r="D3" s="1185"/>
      <c r="E3" s="64" t="s">
        <v>89</v>
      </c>
      <c r="F3" s="1186" t="s">
        <v>90</v>
      </c>
      <c r="G3" s="1187"/>
      <c r="H3" s="64" t="s">
        <v>89</v>
      </c>
      <c r="I3" s="65" t="s">
        <v>90</v>
      </c>
      <c r="J3" s="1185"/>
      <c r="K3" s="64" t="s">
        <v>89</v>
      </c>
      <c r="L3" s="1186" t="s">
        <v>90</v>
      </c>
      <c r="M3" s="1187"/>
      <c r="N3" s="64" t="s">
        <v>89</v>
      </c>
      <c r="O3" s="65" t="s">
        <v>90</v>
      </c>
      <c r="P3" s="1185"/>
      <c r="Q3" s="64" t="s">
        <v>89</v>
      </c>
      <c r="R3" s="1186" t="s">
        <v>90</v>
      </c>
      <c r="S3" s="1187"/>
      <c r="T3" s="64" t="s">
        <v>89</v>
      </c>
      <c r="U3" s="65" t="s">
        <v>90</v>
      </c>
      <c r="V3" s="1185"/>
      <c r="W3" s="64" t="s">
        <v>89</v>
      </c>
      <c r="X3" s="65" t="s">
        <v>90</v>
      </c>
      <c r="Y3" s="1188"/>
      <c r="Z3" s="1171" t="s">
        <v>89</v>
      </c>
      <c r="AA3" s="1171" t="s">
        <v>90</v>
      </c>
      <c r="AB3" s="1188"/>
      <c r="AC3" s="1171" t="s">
        <v>89</v>
      </c>
      <c r="AD3" s="1171" t="s">
        <v>90</v>
      </c>
      <c r="AE3" s="1189"/>
      <c r="AF3" s="1171" t="s">
        <v>89</v>
      </c>
      <c r="AG3" s="1190" t="s">
        <v>90</v>
      </c>
      <c r="AH3" s="1189"/>
      <c r="AI3" s="1171" t="s">
        <v>89</v>
      </c>
      <c r="AJ3" s="1191" t="s">
        <v>90</v>
      </c>
      <c r="AK3" s="1188"/>
      <c r="AL3" s="1171" t="s">
        <v>89</v>
      </c>
      <c r="AM3" s="1171" t="s">
        <v>90</v>
      </c>
      <c r="AN3" s="1192"/>
      <c r="AO3" s="1171" t="s">
        <v>89</v>
      </c>
      <c r="AP3" s="1190" t="s">
        <v>90</v>
      </c>
      <c r="AQ3" s="1193"/>
      <c r="AR3" s="390" t="s">
        <v>89</v>
      </c>
      <c r="AS3" s="390" t="s">
        <v>90</v>
      </c>
    </row>
    <row r="4" spans="1:45" ht="15.75" customHeight="1">
      <c r="A4" s="54">
        <v>1</v>
      </c>
      <c r="B4" s="55" t="s">
        <v>91</v>
      </c>
      <c r="C4" s="56" t="s">
        <v>92</v>
      </c>
      <c r="D4" s="57">
        <v>31790000</v>
      </c>
      <c r="E4" s="58">
        <v>27500000</v>
      </c>
      <c r="F4" s="59">
        <v>4290000</v>
      </c>
      <c r="G4" s="60">
        <v>30956000</v>
      </c>
      <c r="H4" s="58">
        <v>26546000</v>
      </c>
      <c r="I4" s="61">
        <v>4410000</v>
      </c>
      <c r="J4" s="57">
        <v>32820000</v>
      </c>
      <c r="K4" s="58">
        <v>28370000</v>
      </c>
      <c r="L4" s="59">
        <v>4450000</v>
      </c>
      <c r="M4" s="60">
        <v>35730000</v>
      </c>
      <c r="N4" s="58">
        <v>30920000</v>
      </c>
      <c r="O4" s="61">
        <v>4810000</v>
      </c>
      <c r="P4" s="57">
        <v>35430000</v>
      </c>
      <c r="Q4" s="58">
        <v>30350000</v>
      </c>
      <c r="R4" s="59">
        <v>5080000</v>
      </c>
      <c r="S4" s="60">
        <v>35980000</v>
      </c>
      <c r="T4" s="58">
        <v>30690000</v>
      </c>
      <c r="U4" s="61">
        <v>5290000</v>
      </c>
      <c r="V4" s="57">
        <v>35000000</v>
      </c>
      <c r="W4" s="58">
        <v>29940000</v>
      </c>
      <c r="X4" s="61">
        <v>5060000</v>
      </c>
      <c r="Y4" s="62">
        <v>39330000</v>
      </c>
      <c r="Z4" s="62">
        <f>Y4-AA4</f>
        <v>33970000</v>
      </c>
      <c r="AA4" s="62">
        <v>5360000</v>
      </c>
      <c r="AB4" s="1172">
        <v>35380000</v>
      </c>
      <c r="AC4" s="282">
        <f>AB4-AD4</f>
        <v>30870000</v>
      </c>
      <c r="AD4" s="1173">
        <v>4510000</v>
      </c>
      <c r="AE4" s="1174">
        <v>35420000</v>
      </c>
      <c r="AF4" s="282">
        <f>AE4-AG4</f>
        <v>30650000</v>
      </c>
      <c r="AG4" s="1173">
        <v>4770000</v>
      </c>
      <c r="AH4" s="784">
        <v>12543217</v>
      </c>
      <c r="AI4" s="785">
        <v>10222853</v>
      </c>
      <c r="AJ4" s="785">
        <v>2320364.2039194363</v>
      </c>
      <c r="AK4" s="784">
        <v>13380000</v>
      </c>
      <c r="AL4" s="785">
        <v>10890000</v>
      </c>
      <c r="AM4" s="786">
        <v>2490000</v>
      </c>
      <c r="AN4" s="785">
        <v>24257222.841378503</v>
      </c>
      <c r="AO4" s="785">
        <v>20326162.726907164</v>
      </c>
      <c r="AP4" s="785">
        <v>3931060.1144713406</v>
      </c>
      <c r="AQ4" s="867">
        <f>AR4+AS4</f>
        <v>16726813.348432647</v>
      </c>
      <c r="AR4" s="866">
        <f>(AI4+AL4+AO4)/3</f>
        <v>13813005.242302388</v>
      </c>
      <c r="AS4" s="868">
        <f>(AJ4+AM4+AP4)/3</f>
        <v>2913808.1061302591</v>
      </c>
    </row>
    <row r="5" spans="1:45" ht="15.75" customHeight="1">
      <c r="A5" s="63">
        <v>2</v>
      </c>
      <c r="B5" s="64" t="s">
        <v>93</v>
      </c>
      <c r="C5" s="65" t="s">
        <v>94</v>
      </c>
      <c r="D5" s="57">
        <v>1573000</v>
      </c>
      <c r="E5" s="66">
        <v>1291000</v>
      </c>
      <c r="F5" s="67">
        <v>282000</v>
      </c>
      <c r="G5" s="60">
        <v>1587270</v>
      </c>
      <c r="H5" s="66">
        <v>1305377</v>
      </c>
      <c r="I5" s="68">
        <v>281893</v>
      </c>
      <c r="J5" s="57">
        <v>1785723</v>
      </c>
      <c r="K5" s="66">
        <v>1516044</v>
      </c>
      <c r="L5" s="67">
        <v>269679</v>
      </c>
      <c r="M5" s="69">
        <v>1764215</v>
      </c>
      <c r="N5" s="66">
        <v>1437293</v>
      </c>
      <c r="O5" s="68">
        <v>326922</v>
      </c>
      <c r="P5" s="70">
        <v>1745301</v>
      </c>
      <c r="Q5" s="66">
        <v>1380243</v>
      </c>
      <c r="R5" s="67">
        <v>365058</v>
      </c>
      <c r="S5" s="60">
        <v>1900351</v>
      </c>
      <c r="T5" s="66">
        <v>1489119</v>
      </c>
      <c r="U5" s="68">
        <v>411232</v>
      </c>
      <c r="V5" s="57">
        <v>2095631</v>
      </c>
      <c r="W5" s="66">
        <v>1683240</v>
      </c>
      <c r="X5" s="68">
        <v>412391</v>
      </c>
      <c r="Y5" s="62">
        <v>1841759</v>
      </c>
      <c r="Z5" s="71">
        <f t="shared" ref="Z5:Z44" si="0">Y5-AA5</f>
        <v>1401811</v>
      </c>
      <c r="AA5" s="71">
        <v>439948</v>
      </c>
      <c r="AB5" s="480">
        <v>1978250</v>
      </c>
      <c r="AC5" s="282">
        <f t="shared" ref="AC5:AC44" si="1">AB5-AD5</f>
        <v>1530582</v>
      </c>
      <c r="AD5" s="387">
        <v>447668</v>
      </c>
      <c r="AE5" s="480">
        <v>2160302</v>
      </c>
      <c r="AF5" s="282">
        <f t="shared" ref="AF5:AF44" si="2">AE5-AG5</f>
        <v>1723168</v>
      </c>
      <c r="AG5" s="387">
        <v>437134</v>
      </c>
      <c r="AH5" s="784">
        <v>1092961</v>
      </c>
      <c r="AI5" s="785">
        <v>823113</v>
      </c>
      <c r="AJ5" s="785">
        <v>269848</v>
      </c>
      <c r="AK5" s="784">
        <v>1351059</v>
      </c>
      <c r="AL5" s="785">
        <v>1059592</v>
      </c>
      <c r="AM5" s="786">
        <v>291467</v>
      </c>
      <c r="AN5" s="785">
        <v>2021025</v>
      </c>
      <c r="AO5" s="785">
        <v>1625700</v>
      </c>
      <c r="AP5" s="785">
        <v>395325</v>
      </c>
      <c r="AQ5" s="867">
        <f t="shared" ref="AQ5:AQ45" si="3">AR5+AS5</f>
        <v>1488348.3333333333</v>
      </c>
      <c r="AR5" s="866">
        <f t="shared" ref="AR5:AR45" si="4">(AI5+AL5+AO5)/3</f>
        <v>1169468.3333333333</v>
      </c>
      <c r="AS5" s="868">
        <f t="shared" ref="AS5:AS45" si="5">(AJ5+AM5+AP5)/3</f>
        <v>318880</v>
      </c>
    </row>
    <row r="6" spans="1:45" ht="15.75" customHeight="1">
      <c r="A6" s="63">
        <v>3</v>
      </c>
      <c r="B6" s="64" t="s">
        <v>93</v>
      </c>
      <c r="C6" s="65" t="s">
        <v>95</v>
      </c>
      <c r="D6" s="57">
        <v>12141000</v>
      </c>
      <c r="E6" s="66">
        <v>12028000</v>
      </c>
      <c r="F6" s="67">
        <v>113000</v>
      </c>
      <c r="G6" s="60">
        <v>11434429</v>
      </c>
      <c r="H6" s="66">
        <v>11318277</v>
      </c>
      <c r="I6" s="68">
        <v>116152</v>
      </c>
      <c r="J6" s="57">
        <v>11405268</v>
      </c>
      <c r="K6" s="66">
        <v>11287896</v>
      </c>
      <c r="L6" s="67">
        <v>117372</v>
      </c>
      <c r="M6" s="69">
        <v>11730239</v>
      </c>
      <c r="N6" s="66">
        <v>11603981</v>
      </c>
      <c r="O6" s="68">
        <v>126258</v>
      </c>
      <c r="P6" s="70">
        <v>12152034</v>
      </c>
      <c r="Q6" s="66">
        <v>12000102</v>
      </c>
      <c r="R6" s="67">
        <v>151932</v>
      </c>
      <c r="S6" s="60">
        <v>12248669</v>
      </c>
      <c r="T6" s="66">
        <v>12084659</v>
      </c>
      <c r="U6" s="68">
        <v>164010</v>
      </c>
      <c r="V6" s="57">
        <v>12089869</v>
      </c>
      <c r="W6" s="66">
        <v>11936634</v>
      </c>
      <c r="X6" s="68">
        <v>153235</v>
      </c>
      <c r="Y6" s="62">
        <v>12111487</v>
      </c>
      <c r="Z6" s="71">
        <f t="shared" si="0"/>
        <v>11949067</v>
      </c>
      <c r="AA6" s="71">
        <v>162420</v>
      </c>
      <c r="AB6" s="480">
        <v>12161683</v>
      </c>
      <c r="AC6" s="282">
        <f t="shared" si="1"/>
        <v>11939562</v>
      </c>
      <c r="AD6" s="387">
        <v>222121</v>
      </c>
      <c r="AE6" s="480">
        <v>12205707</v>
      </c>
      <c r="AF6" s="282">
        <f t="shared" si="2"/>
        <v>11969924</v>
      </c>
      <c r="AG6" s="387">
        <v>235783</v>
      </c>
      <c r="AH6" s="784">
        <v>6634059</v>
      </c>
      <c r="AI6" s="785">
        <v>6494538</v>
      </c>
      <c r="AJ6" s="785">
        <v>139521</v>
      </c>
      <c r="AK6" s="784">
        <v>7935392</v>
      </c>
      <c r="AL6" s="785">
        <v>7774642</v>
      </c>
      <c r="AM6" s="786">
        <v>160750</v>
      </c>
      <c r="AN6" s="785">
        <v>10986676</v>
      </c>
      <c r="AO6" s="785">
        <v>10846373</v>
      </c>
      <c r="AP6" s="785">
        <v>140303</v>
      </c>
      <c r="AQ6" s="867">
        <f t="shared" si="3"/>
        <v>8518709</v>
      </c>
      <c r="AR6" s="866">
        <f t="shared" si="4"/>
        <v>8371851</v>
      </c>
      <c r="AS6" s="868">
        <f t="shared" si="5"/>
        <v>146858</v>
      </c>
    </row>
    <row r="7" spans="1:45" ht="15.75" customHeight="1">
      <c r="A7" s="63">
        <v>4</v>
      </c>
      <c r="B7" s="64" t="s">
        <v>93</v>
      </c>
      <c r="C7" s="65" t="s">
        <v>96</v>
      </c>
      <c r="D7" s="57">
        <v>212000</v>
      </c>
      <c r="E7" s="66">
        <v>196000</v>
      </c>
      <c r="F7" s="67">
        <v>16000</v>
      </c>
      <c r="G7" s="60">
        <v>228513</v>
      </c>
      <c r="H7" s="66">
        <v>209607</v>
      </c>
      <c r="I7" s="68">
        <v>18906</v>
      </c>
      <c r="J7" s="57">
        <v>253728</v>
      </c>
      <c r="K7" s="66">
        <v>234800</v>
      </c>
      <c r="L7" s="67">
        <v>18928</v>
      </c>
      <c r="M7" s="69">
        <v>304411</v>
      </c>
      <c r="N7" s="66">
        <v>284394</v>
      </c>
      <c r="O7" s="68">
        <v>20017</v>
      </c>
      <c r="P7" s="70">
        <v>297685</v>
      </c>
      <c r="Q7" s="66">
        <v>277233</v>
      </c>
      <c r="R7" s="67">
        <v>20452</v>
      </c>
      <c r="S7" s="60">
        <v>311809</v>
      </c>
      <c r="T7" s="66">
        <v>290351</v>
      </c>
      <c r="U7" s="68">
        <v>21458</v>
      </c>
      <c r="V7" s="57">
        <v>352468</v>
      </c>
      <c r="W7" s="66">
        <v>333054</v>
      </c>
      <c r="X7" s="68">
        <v>19414</v>
      </c>
      <c r="Y7" s="62">
        <v>341395</v>
      </c>
      <c r="Z7" s="71">
        <f t="shared" si="0"/>
        <v>324486</v>
      </c>
      <c r="AA7" s="71">
        <v>16909</v>
      </c>
      <c r="AB7" s="480">
        <v>337600</v>
      </c>
      <c r="AC7" s="282">
        <f t="shared" si="1"/>
        <v>320726</v>
      </c>
      <c r="AD7" s="387">
        <v>16874</v>
      </c>
      <c r="AE7" s="480">
        <v>360497</v>
      </c>
      <c r="AF7" s="282">
        <f t="shared" si="2"/>
        <v>342547</v>
      </c>
      <c r="AG7" s="387">
        <v>17950</v>
      </c>
      <c r="AH7" s="784">
        <v>168390</v>
      </c>
      <c r="AI7" s="785">
        <v>151895</v>
      </c>
      <c r="AJ7" s="785">
        <v>16495</v>
      </c>
      <c r="AK7" s="784">
        <v>206568</v>
      </c>
      <c r="AL7" s="785">
        <v>186170</v>
      </c>
      <c r="AM7" s="786">
        <v>20398</v>
      </c>
      <c r="AN7" s="785">
        <v>283177</v>
      </c>
      <c r="AO7" s="785">
        <v>256723</v>
      </c>
      <c r="AP7" s="785">
        <v>26454</v>
      </c>
      <c r="AQ7" s="867">
        <f t="shared" si="3"/>
        <v>219378.33333333331</v>
      </c>
      <c r="AR7" s="866">
        <f t="shared" si="4"/>
        <v>198262.66666666666</v>
      </c>
      <c r="AS7" s="868">
        <f t="shared" si="5"/>
        <v>21115.666666666668</v>
      </c>
    </row>
    <row r="8" spans="1:45" ht="15.75" customHeight="1">
      <c r="A8" s="63">
        <v>5</v>
      </c>
      <c r="B8" s="64" t="s">
        <v>97</v>
      </c>
      <c r="C8" s="65" t="s">
        <v>98</v>
      </c>
      <c r="D8" s="57">
        <v>2810000</v>
      </c>
      <c r="E8" s="66">
        <v>2771000</v>
      </c>
      <c r="F8" s="67">
        <v>39000</v>
      </c>
      <c r="G8" s="60">
        <v>2698702</v>
      </c>
      <c r="H8" s="66">
        <v>2657757</v>
      </c>
      <c r="I8" s="68">
        <v>40945</v>
      </c>
      <c r="J8" s="57">
        <v>2902575</v>
      </c>
      <c r="K8" s="66">
        <v>2860031</v>
      </c>
      <c r="L8" s="67">
        <v>42544</v>
      </c>
      <c r="M8" s="69">
        <v>2764362</v>
      </c>
      <c r="N8" s="66">
        <v>2721335</v>
      </c>
      <c r="O8" s="68">
        <v>43027</v>
      </c>
      <c r="P8" s="70">
        <v>2950034</v>
      </c>
      <c r="Q8" s="66">
        <v>2907548</v>
      </c>
      <c r="R8" s="67">
        <v>42486</v>
      </c>
      <c r="S8" s="60">
        <v>3122902</v>
      </c>
      <c r="T8" s="66">
        <v>3080036</v>
      </c>
      <c r="U8" s="68">
        <v>42866</v>
      </c>
      <c r="V8" s="57">
        <v>2657246</v>
      </c>
      <c r="W8" s="66">
        <v>2619402</v>
      </c>
      <c r="X8" s="68">
        <v>37844</v>
      </c>
      <c r="Y8" s="62">
        <v>2784752</v>
      </c>
      <c r="Z8" s="71">
        <f t="shared" si="0"/>
        <v>2747142</v>
      </c>
      <c r="AA8" s="71">
        <v>37610</v>
      </c>
      <c r="AB8" s="480">
        <v>3036990</v>
      </c>
      <c r="AC8" s="282">
        <f t="shared" si="1"/>
        <v>3000431</v>
      </c>
      <c r="AD8" s="387">
        <v>36559</v>
      </c>
      <c r="AE8" s="480">
        <v>2737624</v>
      </c>
      <c r="AF8" s="282">
        <f t="shared" si="2"/>
        <v>2704502</v>
      </c>
      <c r="AG8" s="387">
        <v>33122</v>
      </c>
      <c r="AH8" s="784">
        <v>1771582</v>
      </c>
      <c r="AI8" s="785">
        <v>1752686</v>
      </c>
      <c r="AJ8" s="785">
        <v>18896</v>
      </c>
      <c r="AK8" s="784">
        <v>1930864</v>
      </c>
      <c r="AL8" s="785">
        <v>1911472</v>
      </c>
      <c r="AM8" s="786">
        <v>19392</v>
      </c>
      <c r="AN8" s="785">
        <v>2497563</v>
      </c>
      <c r="AO8" s="785">
        <v>2483139</v>
      </c>
      <c r="AP8" s="785">
        <v>14424</v>
      </c>
      <c r="AQ8" s="867">
        <f t="shared" si="3"/>
        <v>2066669.6666666667</v>
      </c>
      <c r="AR8" s="866">
        <f t="shared" si="4"/>
        <v>2049099</v>
      </c>
      <c r="AS8" s="868">
        <f t="shared" si="5"/>
        <v>17570.666666666668</v>
      </c>
    </row>
    <row r="9" spans="1:45" ht="15.75" customHeight="1">
      <c r="A9" s="63">
        <v>6</v>
      </c>
      <c r="B9" s="64" t="s">
        <v>97</v>
      </c>
      <c r="C9" s="65" t="s">
        <v>99</v>
      </c>
      <c r="D9" s="57">
        <v>8513000</v>
      </c>
      <c r="E9" s="66">
        <v>8384000</v>
      </c>
      <c r="F9" s="67">
        <v>129000</v>
      </c>
      <c r="G9" s="60">
        <v>8273069</v>
      </c>
      <c r="H9" s="66">
        <v>8104018</v>
      </c>
      <c r="I9" s="68">
        <v>169051</v>
      </c>
      <c r="J9" s="57">
        <v>8362567</v>
      </c>
      <c r="K9" s="66">
        <v>8243921</v>
      </c>
      <c r="L9" s="67">
        <v>118646</v>
      </c>
      <c r="M9" s="69">
        <v>8325656</v>
      </c>
      <c r="N9" s="66">
        <v>8188032</v>
      </c>
      <c r="O9" s="68">
        <v>137624</v>
      </c>
      <c r="P9" s="70">
        <v>8180740</v>
      </c>
      <c r="Q9" s="66">
        <v>8033612</v>
      </c>
      <c r="R9" s="67">
        <v>147128</v>
      </c>
      <c r="S9" s="60">
        <v>8337177</v>
      </c>
      <c r="T9" s="66">
        <v>8186566</v>
      </c>
      <c r="U9" s="68">
        <v>150611</v>
      </c>
      <c r="V9" s="57">
        <v>8242089</v>
      </c>
      <c r="W9" s="66">
        <v>8100250</v>
      </c>
      <c r="X9" s="68">
        <v>141839</v>
      </c>
      <c r="Y9" s="62">
        <v>8408971</v>
      </c>
      <c r="Z9" s="71">
        <f t="shared" si="0"/>
        <v>8265445</v>
      </c>
      <c r="AA9" s="71">
        <v>143526</v>
      </c>
      <c r="AB9" s="480">
        <v>11564550</v>
      </c>
      <c r="AC9" s="282">
        <f t="shared" si="1"/>
        <v>11432952</v>
      </c>
      <c r="AD9" s="387">
        <v>131598</v>
      </c>
      <c r="AE9" s="480">
        <v>10247668</v>
      </c>
      <c r="AF9" s="282">
        <f t="shared" si="2"/>
        <v>10107758</v>
      </c>
      <c r="AG9" s="387">
        <v>139910</v>
      </c>
      <c r="AH9" s="784">
        <v>6463855</v>
      </c>
      <c r="AI9" s="785">
        <v>6363016</v>
      </c>
      <c r="AJ9" s="785">
        <v>100839</v>
      </c>
      <c r="AK9" s="784">
        <v>8485688</v>
      </c>
      <c r="AL9" s="785">
        <v>8379744</v>
      </c>
      <c r="AM9" s="786">
        <v>105944</v>
      </c>
      <c r="AN9" s="785">
        <v>9974334</v>
      </c>
      <c r="AO9" s="785">
        <v>9830419</v>
      </c>
      <c r="AP9" s="785">
        <v>143915</v>
      </c>
      <c r="AQ9" s="867">
        <f t="shared" si="3"/>
        <v>8307959</v>
      </c>
      <c r="AR9" s="866">
        <f t="shared" si="4"/>
        <v>8191059.666666667</v>
      </c>
      <c r="AS9" s="868">
        <f t="shared" si="5"/>
        <v>116899.33333333333</v>
      </c>
    </row>
    <row r="10" spans="1:45" ht="15.75" customHeight="1">
      <c r="A10" s="63">
        <v>7</v>
      </c>
      <c r="B10" s="64" t="s">
        <v>97</v>
      </c>
      <c r="C10" s="65" t="s">
        <v>100</v>
      </c>
      <c r="D10" s="57">
        <v>2139000</v>
      </c>
      <c r="E10" s="66">
        <v>2134000</v>
      </c>
      <c r="F10" s="67">
        <v>5000</v>
      </c>
      <c r="G10" s="60">
        <v>2094667</v>
      </c>
      <c r="H10" s="66">
        <v>2072320</v>
      </c>
      <c r="I10" s="68">
        <v>22347</v>
      </c>
      <c r="J10" s="57">
        <v>2110692</v>
      </c>
      <c r="K10" s="66">
        <v>2088986</v>
      </c>
      <c r="L10" s="67">
        <v>21706</v>
      </c>
      <c r="M10" s="69">
        <v>2085256</v>
      </c>
      <c r="N10" s="66">
        <v>2063428</v>
      </c>
      <c r="O10" s="68">
        <v>21828</v>
      </c>
      <c r="P10" s="70">
        <v>2091747</v>
      </c>
      <c r="Q10" s="66">
        <v>2070558</v>
      </c>
      <c r="R10" s="67">
        <v>21189</v>
      </c>
      <c r="S10" s="60">
        <v>2203218</v>
      </c>
      <c r="T10" s="66">
        <v>2180945</v>
      </c>
      <c r="U10" s="68">
        <v>22273</v>
      </c>
      <c r="V10" s="57">
        <v>2249017</v>
      </c>
      <c r="W10" s="66">
        <v>2225120</v>
      </c>
      <c r="X10" s="68">
        <v>23897</v>
      </c>
      <c r="Y10" s="62">
        <v>2435596</v>
      </c>
      <c r="Z10" s="71">
        <f t="shared" si="0"/>
        <v>2411291</v>
      </c>
      <c r="AA10" s="71">
        <v>24305</v>
      </c>
      <c r="AB10" s="480">
        <v>2304163</v>
      </c>
      <c r="AC10" s="282">
        <f t="shared" si="1"/>
        <v>2292588</v>
      </c>
      <c r="AD10" s="387">
        <v>11575</v>
      </c>
      <c r="AE10" s="480">
        <v>2301819</v>
      </c>
      <c r="AF10" s="282">
        <f t="shared" si="2"/>
        <v>2289412</v>
      </c>
      <c r="AG10" s="387">
        <v>12407</v>
      </c>
      <c r="AH10" s="784">
        <v>1205590</v>
      </c>
      <c r="AI10" s="785">
        <v>1197577</v>
      </c>
      <c r="AJ10" s="785">
        <v>8013</v>
      </c>
      <c r="AK10" s="784">
        <v>1261318</v>
      </c>
      <c r="AL10" s="785">
        <v>1241333</v>
      </c>
      <c r="AM10" s="786">
        <v>19985</v>
      </c>
      <c r="AN10" s="785">
        <v>1333220</v>
      </c>
      <c r="AO10" s="785">
        <v>1320829</v>
      </c>
      <c r="AP10" s="785">
        <v>12391</v>
      </c>
      <c r="AQ10" s="867">
        <f t="shared" si="3"/>
        <v>1266709.3333333333</v>
      </c>
      <c r="AR10" s="866">
        <f t="shared" si="4"/>
        <v>1253246.3333333333</v>
      </c>
      <c r="AS10" s="868">
        <f t="shared" si="5"/>
        <v>13463</v>
      </c>
    </row>
    <row r="11" spans="1:45" ht="15.75" customHeight="1">
      <c r="A11" s="63">
        <v>8</v>
      </c>
      <c r="B11" s="64" t="s">
        <v>97</v>
      </c>
      <c r="C11" s="65" t="s">
        <v>101</v>
      </c>
      <c r="D11" s="57">
        <v>2379000</v>
      </c>
      <c r="E11" s="66">
        <v>2219000</v>
      </c>
      <c r="F11" s="67">
        <v>160000</v>
      </c>
      <c r="G11" s="60">
        <v>2193136</v>
      </c>
      <c r="H11" s="66">
        <v>2035692</v>
      </c>
      <c r="I11" s="68">
        <v>157444</v>
      </c>
      <c r="J11" s="57">
        <v>2344937</v>
      </c>
      <c r="K11" s="66">
        <v>2178660</v>
      </c>
      <c r="L11" s="67">
        <v>166277</v>
      </c>
      <c r="M11" s="69">
        <v>2283532</v>
      </c>
      <c r="N11" s="66">
        <v>2103604</v>
      </c>
      <c r="O11" s="68">
        <v>179928</v>
      </c>
      <c r="P11" s="70">
        <v>2283819</v>
      </c>
      <c r="Q11" s="66">
        <v>2090160</v>
      </c>
      <c r="R11" s="67">
        <v>193659</v>
      </c>
      <c r="S11" s="60">
        <v>2295035</v>
      </c>
      <c r="T11" s="66">
        <v>2092428</v>
      </c>
      <c r="U11" s="68">
        <v>202607</v>
      </c>
      <c r="V11" s="57">
        <v>2176362</v>
      </c>
      <c r="W11" s="66">
        <v>1981498</v>
      </c>
      <c r="X11" s="68">
        <v>194864</v>
      </c>
      <c r="Y11" s="62">
        <v>2083658</v>
      </c>
      <c r="Z11" s="71">
        <f t="shared" si="0"/>
        <v>1902497</v>
      </c>
      <c r="AA11" s="71">
        <v>181161</v>
      </c>
      <c r="AB11" s="480">
        <v>1981610</v>
      </c>
      <c r="AC11" s="282">
        <f t="shared" si="1"/>
        <v>1798711</v>
      </c>
      <c r="AD11" s="387">
        <v>182899</v>
      </c>
      <c r="AE11" s="480">
        <v>2472572</v>
      </c>
      <c r="AF11" s="282">
        <f t="shared" si="2"/>
        <v>2317491</v>
      </c>
      <c r="AG11" s="387">
        <v>155081</v>
      </c>
      <c r="AH11" s="784">
        <v>2034384</v>
      </c>
      <c r="AI11" s="785">
        <v>1938945</v>
      </c>
      <c r="AJ11" s="785">
        <v>95439</v>
      </c>
      <c r="AK11" s="784">
        <v>2287701</v>
      </c>
      <c r="AL11" s="785">
        <v>2190931</v>
      </c>
      <c r="AM11" s="786">
        <v>96770</v>
      </c>
      <c r="AN11" s="785">
        <v>2466050</v>
      </c>
      <c r="AO11" s="785">
        <v>2207176</v>
      </c>
      <c r="AP11" s="785">
        <v>258874</v>
      </c>
      <c r="AQ11" s="867">
        <f t="shared" si="3"/>
        <v>2262711.6666666665</v>
      </c>
      <c r="AR11" s="866">
        <f t="shared" si="4"/>
        <v>2112350.6666666665</v>
      </c>
      <c r="AS11" s="868">
        <f t="shared" si="5"/>
        <v>150361</v>
      </c>
    </row>
    <row r="12" spans="1:45" ht="15.75" customHeight="1">
      <c r="A12" s="63">
        <v>9</v>
      </c>
      <c r="B12" s="64" t="s">
        <v>97</v>
      </c>
      <c r="C12" s="65" t="s">
        <v>102</v>
      </c>
      <c r="D12" s="57">
        <v>1150000</v>
      </c>
      <c r="E12" s="66">
        <v>1120000</v>
      </c>
      <c r="F12" s="67">
        <v>30000</v>
      </c>
      <c r="G12" s="60">
        <v>982752</v>
      </c>
      <c r="H12" s="66">
        <v>953561</v>
      </c>
      <c r="I12" s="68">
        <v>29191</v>
      </c>
      <c r="J12" s="57">
        <v>1002769</v>
      </c>
      <c r="K12" s="66">
        <v>973935</v>
      </c>
      <c r="L12" s="67">
        <v>28834</v>
      </c>
      <c r="M12" s="69">
        <v>1020213</v>
      </c>
      <c r="N12" s="66">
        <v>988330</v>
      </c>
      <c r="O12" s="68">
        <v>31883</v>
      </c>
      <c r="P12" s="70">
        <v>1113746</v>
      </c>
      <c r="Q12" s="66">
        <v>1084192</v>
      </c>
      <c r="R12" s="67">
        <v>29554</v>
      </c>
      <c r="S12" s="60">
        <v>1175797</v>
      </c>
      <c r="T12" s="66">
        <v>1145401</v>
      </c>
      <c r="U12" s="68">
        <v>30396</v>
      </c>
      <c r="V12" s="57">
        <v>1152086</v>
      </c>
      <c r="W12" s="66">
        <v>1122147</v>
      </c>
      <c r="X12" s="68">
        <v>29939</v>
      </c>
      <c r="Y12" s="62">
        <v>1118090</v>
      </c>
      <c r="Z12" s="71">
        <f t="shared" si="0"/>
        <v>1087178</v>
      </c>
      <c r="AA12" s="71">
        <v>30912</v>
      </c>
      <c r="AB12" s="481">
        <v>1056500</v>
      </c>
      <c r="AC12" s="277">
        <f t="shared" si="1"/>
        <v>1026984</v>
      </c>
      <c r="AD12" s="388">
        <v>29516</v>
      </c>
      <c r="AE12" s="481">
        <v>1175417</v>
      </c>
      <c r="AF12" s="277">
        <f t="shared" si="2"/>
        <v>1148108</v>
      </c>
      <c r="AG12" s="388">
        <v>27309</v>
      </c>
      <c r="AH12" s="784">
        <v>926027</v>
      </c>
      <c r="AI12" s="785">
        <v>915821</v>
      </c>
      <c r="AJ12" s="785">
        <v>10206</v>
      </c>
      <c r="AK12" s="784">
        <v>994979</v>
      </c>
      <c r="AL12" s="785">
        <v>982822</v>
      </c>
      <c r="AM12" s="786">
        <v>12157</v>
      </c>
      <c r="AN12" s="785">
        <v>1130320</v>
      </c>
      <c r="AO12" s="785">
        <v>1111920</v>
      </c>
      <c r="AP12" s="785">
        <v>18400</v>
      </c>
      <c r="AQ12" s="867">
        <f t="shared" si="3"/>
        <v>1017108.6666666666</v>
      </c>
      <c r="AR12" s="866">
        <f t="shared" si="4"/>
        <v>1003521</v>
      </c>
      <c r="AS12" s="868">
        <f t="shared" si="5"/>
        <v>13587.666666666666</v>
      </c>
    </row>
    <row r="13" spans="1:45" ht="15.75" customHeight="1">
      <c r="A13" s="63">
        <v>10</v>
      </c>
      <c r="B13" s="64" t="s">
        <v>103</v>
      </c>
      <c r="C13" s="65" t="s">
        <v>104</v>
      </c>
      <c r="D13" s="57">
        <v>5049000</v>
      </c>
      <c r="E13" s="66">
        <v>4811000</v>
      </c>
      <c r="F13" s="67">
        <v>238000</v>
      </c>
      <c r="G13" s="60">
        <v>4884764</v>
      </c>
      <c r="H13" s="66">
        <v>4656068</v>
      </c>
      <c r="I13" s="68">
        <v>228696</v>
      </c>
      <c r="J13" s="57">
        <v>4733601</v>
      </c>
      <c r="K13" s="66">
        <v>4474029</v>
      </c>
      <c r="L13" s="67">
        <v>259572</v>
      </c>
      <c r="M13" s="69">
        <v>4719293</v>
      </c>
      <c r="N13" s="66">
        <v>4443024</v>
      </c>
      <c r="O13" s="68">
        <v>276269</v>
      </c>
      <c r="P13" s="70">
        <v>4898623</v>
      </c>
      <c r="Q13" s="66">
        <v>4603139</v>
      </c>
      <c r="R13" s="67">
        <v>295484</v>
      </c>
      <c r="S13" s="60">
        <v>5057866</v>
      </c>
      <c r="T13" s="66">
        <v>4748437</v>
      </c>
      <c r="U13" s="68">
        <v>309429</v>
      </c>
      <c r="V13" s="57">
        <v>5014209</v>
      </c>
      <c r="W13" s="66">
        <v>4702677</v>
      </c>
      <c r="X13" s="68">
        <v>311532</v>
      </c>
      <c r="Y13" s="62">
        <v>5590701</v>
      </c>
      <c r="Z13" s="71">
        <f t="shared" si="0"/>
        <v>5279808</v>
      </c>
      <c r="AA13" s="71">
        <v>310893</v>
      </c>
      <c r="AB13" s="482">
        <v>5485317</v>
      </c>
      <c r="AC13" s="276">
        <f t="shared" si="1"/>
        <v>5142819</v>
      </c>
      <c r="AD13" s="492">
        <v>342498</v>
      </c>
      <c r="AE13" s="482">
        <v>5913563</v>
      </c>
      <c r="AF13" s="276">
        <f t="shared" si="2"/>
        <v>5618265</v>
      </c>
      <c r="AG13" s="492">
        <v>295298</v>
      </c>
      <c r="AH13" s="784">
        <v>3625857</v>
      </c>
      <c r="AI13" s="785">
        <v>3428935</v>
      </c>
      <c r="AJ13" s="785">
        <v>196922</v>
      </c>
      <c r="AK13" s="784">
        <v>3813956</v>
      </c>
      <c r="AL13" s="785">
        <v>3570682</v>
      </c>
      <c r="AM13" s="786">
        <v>243274</v>
      </c>
      <c r="AN13" s="785">
        <v>4837168</v>
      </c>
      <c r="AO13" s="785">
        <v>4549156</v>
      </c>
      <c r="AP13" s="785">
        <v>288012</v>
      </c>
      <c r="AQ13" s="867">
        <f t="shared" si="3"/>
        <v>4092327</v>
      </c>
      <c r="AR13" s="866">
        <f t="shared" si="4"/>
        <v>3849591</v>
      </c>
      <c r="AS13" s="868">
        <f t="shared" si="5"/>
        <v>242736</v>
      </c>
    </row>
    <row r="14" spans="1:45" ht="15.75" customHeight="1">
      <c r="A14" s="63">
        <v>11</v>
      </c>
      <c r="B14" s="64" t="s">
        <v>103</v>
      </c>
      <c r="C14" s="65" t="s">
        <v>105</v>
      </c>
      <c r="D14" s="57">
        <v>2281000</v>
      </c>
      <c r="E14" s="66">
        <v>2169000</v>
      </c>
      <c r="F14" s="67">
        <v>112000</v>
      </c>
      <c r="G14" s="60">
        <v>2272587</v>
      </c>
      <c r="H14" s="66">
        <v>2163663</v>
      </c>
      <c r="I14" s="68">
        <v>108924</v>
      </c>
      <c r="J14" s="57">
        <v>2319071</v>
      </c>
      <c r="K14" s="66">
        <v>2208737</v>
      </c>
      <c r="L14" s="67">
        <v>110334</v>
      </c>
      <c r="M14" s="69">
        <v>2258711</v>
      </c>
      <c r="N14" s="66">
        <v>2156222</v>
      </c>
      <c r="O14" s="68">
        <v>102489</v>
      </c>
      <c r="P14" s="70">
        <v>2188289</v>
      </c>
      <c r="Q14" s="66">
        <v>2080382</v>
      </c>
      <c r="R14" s="67">
        <v>107907</v>
      </c>
      <c r="S14" s="60">
        <v>2260783</v>
      </c>
      <c r="T14" s="66">
        <v>2144751</v>
      </c>
      <c r="U14" s="68">
        <v>116032</v>
      </c>
      <c r="V14" s="57">
        <v>2261277</v>
      </c>
      <c r="W14" s="66">
        <v>2137454</v>
      </c>
      <c r="X14" s="68">
        <v>123823</v>
      </c>
      <c r="Y14" s="62">
        <v>2191570</v>
      </c>
      <c r="Z14" s="71">
        <f t="shared" si="0"/>
        <v>2068989</v>
      </c>
      <c r="AA14" s="71">
        <v>122581</v>
      </c>
      <c r="AB14" s="480">
        <v>2313727</v>
      </c>
      <c r="AC14" s="282">
        <f t="shared" si="1"/>
        <v>2210483</v>
      </c>
      <c r="AD14" s="389">
        <v>103244</v>
      </c>
      <c r="AE14" s="480">
        <v>2204507</v>
      </c>
      <c r="AF14" s="282">
        <f t="shared" si="2"/>
        <v>2096750</v>
      </c>
      <c r="AG14" s="389">
        <v>107757</v>
      </c>
      <c r="AH14" s="784">
        <v>1335516</v>
      </c>
      <c r="AI14" s="785">
        <v>1257107</v>
      </c>
      <c r="AJ14" s="785">
        <v>78409</v>
      </c>
      <c r="AK14" s="784">
        <v>1338385</v>
      </c>
      <c r="AL14" s="785">
        <v>1236022</v>
      </c>
      <c r="AM14" s="786">
        <v>102363</v>
      </c>
      <c r="AN14" s="785">
        <v>1011512</v>
      </c>
      <c r="AO14" s="785">
        <v>884859</v>
      </c>
      <c r="AP14" s="785">
        <v>126653</v>
      </c>
      <c r="AQ14" s="867">
        <f t="shared" si="3"/>
        <v>1228471</v>
      </c>
      <c r="AR14" s="866">
        <f t="shared" si="4"/>
        <v>1125996</v>
      </c>
      <c r="AS14" s="868">
        <f t="shared" si="5"/>
        <v>102475</v>
      </c>
    </row>
    <row r="15" spans="1:45" ht="15.75" customHeight="1">
      <c r="A15" s="63">
        <v>12</v>
      </c>
      <c r="B15" s="64" t="s">
        <v>103</v>
      </c>
      <c r="C15" s="65" t="s">
        <v>106</v>
      </c>
      <c r="D15" s="57">
        <v>1091000</v>
      </c>
      <c r="E15" s="66">
        <v>1014000</v>
      </c>
      <c r="F15" s="67">
        <v>77000</v>
      </c>
      <c r="G15" s="60">
        <v>1084744</v>
      </c>
      <c r="H15" s="66">
        <v>1009124</v>
      </c>
      <c r="I15" s="68">
        <v>75620</v>
      </c>
      <c r="J15" s="57">
        <v>1072559</v>
      </c>
      <c r="K15" s="66">
        <v>1001703</v>
      </c>
      <c r="L15" s="67">
        <v>70856</v>
      </c>
      <c r="M15" s="69">
        <v>1143285</v>
      </c>
      <c r="N15" s="66">
        <v>1088302</v>
      </c>
      <c r="O15" s="68">
        <v>54983</v>
      </c>
      <c r="P15" s="70">
        <v>1038372</v>
      </c>
      <c r="Q15" s="66">
        <v>988411</v>
      </c>
      <c r="R15" s="67">
        <v>49961</v>
      </c>
      <c r="S15" s="60">
        <v>983201</v>
      </c>
      <c r="T15" s="66">
        <v>929534</v>
      </c>
      <c r="U15" s="68">
        <v>53667</v>
      </c>
      <c r="V15" s="57">
        <v>1005968</v>
      </c>
      <c r="W15" s="66">
        <v>954068</v>
      </c>
      <c r="X15" s="68">
        <v>51900</v>
      </c>
      <c r="Y15" s="62">
        <v>1023937</v>
      </c>
      <c r="Z15" s="71">
        <f t="shared" si="0"/>
        <v>969534</v>
      </c>
      <c r="AA15" s="71">
        <v>54403</v>
      </c>
      <c r="AB15" s="480">
        <v>1093104</v>
      </c>
      <c r="AC15" s="282">
        <f t="shared" si="1"/>
        <v>1038484</v>
      </c>
      <c r="AD15" s="387">
        <v>54620</v>
      </c>
      <c r="AE15" s="480">
        <v>1213324</v>
      </c>
      <c r="AF15" s="282">
        <f t="shared" si="2"/>
        <v>1140705</v>
      </c>
      <c r="AG15" s="387">
        <v>72619</v>
      </c>
      <c r="AH15" s="784">
        <v>897620</v>
      </c>
      <c r="AI15" s="785">
        <v>834882</v>
      </c>
      <c r="AJ15" s="785">
        <v>62738</v>
      </c>
      <c r="AK15" s="784">
        <v>754979</v>
      </c>
      <c r="AL15" s="785">
        <v>700296</v>
      </c>
      <c r="AM15" s="786">
        <v>54683</v>
      </c>
      <c r="AN15" s="785">
        <v>1098330</v>
      </c>
      <c r="AO15" s="785">
        <v>1037412</v>
      </c>
      <c r="AP15" s="785">
        <v>60918</v>
      </c>
      <c r="AQ15" s="867">
        <f t="shared" si="3"/>
        <v>916976.33333333337</v>
      </c>
      <c r="AR15" s="866">
        <f t="shared" si="4"/>
        <v>857530</v>
      </c>
      <c r="AS15" s="868">
        <f t="shared" si="5"/>
        <v>59446.333333333336</v>
      </c>
    </row>
    <row r="16" spans="1:45" ht="15.75" customHeight="1">
      <c r="A16" s="63">
        <v>13</v>
      </c>
      <c r="B16" s="64" t="s">
        <v>103</v>
      </c>
      <c r="C16" s="65" t="s">
        <v>107</v>
      </c>
      <c r="D16" s="57">
        <v>139000</v>
      </c>
      <c r="E16" s="66">
        <v>139000</v>
      </c>
      <c r="F16" s="67">
        <v>0</v>
      </c>
      <c r="G16" s="60">
        <v>116511</v>
      </c>
      <c r="H16" s="66">
        <v>116511</v>
      </c>
      <c r="I16" s="68">
        <v>0</v>
      </c>
      <c r="J16" s="57">
        <v>126455</v>
      </c>
      <c r="K16" s="66">
        <v>126455</v>
      </c>
      <c r="L16" s="67">
        <v>0</v>
      </c>
      <c r="M16" s="69">
        <v>126533</v>
      </c>
      <c r="N16" s="66">
        <v>126533</v>
      </c>
      <c r="O16" s="68">
        <v>0</v>
      </c>
      <c r="P16" s="70">
        <v>124104</v>
      </c>
      <c r="Q16" s="66">
        <v>124104</v>
      </c>
      <c r="R16" s="67">
        <v>0</v>
      </c>
      <c r="S16" s="60">
        <v>124514</v>
      </c>
      <c r="T16" s="66">
        <v>124514</v>
      </c>
      <c r="U16" s="68">
        <v>0</v>
      </c>
      <c r="V16" s="57">
        <v>128264</v>
      </c>
      <c r="W16" s="66">
        <v>128264</v>
      </c>
      <c r="X16" s="68">
        <v>0</v>
      </c>
      <c r="Y16" s="62">
        <v>124446</v>
      </c>
      <c r="Z16" s="71">
        <f t="shared" si="0"/>
        <v>124446</v>
      </c>
      <c r="AA16" s="71">
        <v>0</v>
      </c>
      <c r="AB16" s="480">
        <v>128891</v>
      </c>
      <c r="AC16" s="282">
        <f t="shared" si="1"/>
        <v>128891</v>
      </c>
      <c r="AD16" s="387">
        <v>0</v>
      </c>
      <c r="AE16" s="480">
        <v>123796</v>
      </c>
      <c r="AF16" s="282">
        <f t="shared" si="2"/>
        <v>123796</v>
      </c>
      <c r="AG16" s="387">
        <v>0</v>
      </c>
      <c r="AH16" s="784">
        <v>95007</v>
      </c>
      <c r="AI16" s="785">
        <v>95007</v>
      </c>
      <c r="AJ16" s="785">
        <v>0</v>
      </c>
      <c r="AK16" s="784">
        <v>102522</v>
      </c>
      <c r="AL16" s="785">
        <v>102522</v>
      </c>
      <c r="AM16" s="786">
        <v>0</v>
      </c>
      <c r="AN16" s="785">
        <v>109956</v>
      </c>
      <c r="AO16" s="785">
        <v>109956</v>
      </c>
      <c r="AP16" s="785">
        <v>0</v>
      </c>
      <c r="AQ16" s="867">
        <f t="shared" si="3"/>
        <v>102495</v>
      </c>
      <c r="AR16" s="866">
        <f t="shared" si="4"/>
        <v>102495</v>
      </c>
      <c r="AS16" s="868">
        <f t="shared" si="5"/>
        <v>0</v>
      </c>
    </row>
    <row r="17" spans="1:45" ht="15.75" customHeight="1">
      <c r="A17" s="63">
        <v>14</v>
      </c>
      <c r="B17" s="64" t="s">
        <v>103</v>
      </c>
      <c r="C17" s="65" t="s">
        <v>108</v>
      </c>
      <c r="D17" s="57">
        <v>503000</v>
      </c>
      <c r="E17" s="66">
        <v>503000</v>
      </c>
      <c r="F17" s="67">
        <v>0</v>
      </c>
      <c r="G17" s="60">
        <v>410666</v>
      </c>
      <c r="H17" s="66">
        <v>410666</v>
      </c>
      <c r="I17" s="68">
        <v>0</v>
      </c>
      <c r="J17" s="57">
        <v>481707</v>
      </c>
      <c r="K17" s="66">
        <v>481707</v>
      </c>
      <c r="L17" s="67">
        <v>0</v>
      </c>
      <c r="M17" s="69">
        <v>529555</v>
      </c>
      <c r="N17" s="66">
        <v>529555</v>
      </c>
      <c r="O17" s="68">
        <v>0</v>
      </c>
      <c r="P17" s="70">
        <v>457668</v>
      </c>
      <c r="Q17" s="66">
        <v>457668</v>
      </c>
      <c r="R17" s="67">
        <v>0</v>
      </c>
      <c r="S17" s="60">
        <v>431428</v>
      </c>
      <c r="T17" s="66">
        <v>431428</v>
      </c>
      <c r="U17" s="68">
        <v>0</v>
      </c>
      <c r="V17" s="57">
        <v>413275</v>
      </c>
      <c r="W17" s="66">
        <v>413275</v>
      </c>
      <c r="X17" s="68">
        <v>0</v>
      </c>
      <c r="Y17" s="62">
        <v>373896</v>
      </c>
      <c r="Z17" s="71">
        <f t="shared" si="0"/>
        <v>373896</v>
      </c>
      <c r="AA17" s="71">
        <v>0</v>
      </c>
      <c r="AB17" s="480">
        <v>381942</v>
      </c>
      <c r="AC17" s="282">
        <f t="shared" si="1"/>
        <v>381942</v>
      </c>
      <c r="AD17" s="387">
        <v>0</v>
      </c>
      <c r="AE17" s="480">
        <v>392577</v>
      </c>
      <c r="AF17" s="282">
        <f t="shared" si="2"/>
        <v>392577</v>
      </c>
      <c r="AG17" s="387">
        <v>0</v>
      </c>
      <c r="AH17" s="784">
        <v>196981</v>
      </c>
      <c r="AI17" s="785">
        <v>196981</v>
      </c>
      <c r="AJ17" s="785">
        <v>0</v>
      </c>
      <c r="AK17" s="784">
        <v>222052</v>
      </c>
      <c r="AL17" s="785">
        <v>222052</v>
      </c>
      <c r="AM17" s="786">
        <v>0</v>
      </c>
      <c r="AN17" s="785">
        <v>308661</v>
      </c>
      <c r="AO17" s="785">
        <v>308661</v>
      </c>
      <c r="AP17" s="785">
        <v>0</v>
      </c>
      <c r="AQ17" s="867">
        <f t="shared" si="3"/>
        <v>242564.66666666666</v>
      </c>
      <c r="AR17" s="866">
        <f t="shared" si="4"/>
        <v>242564.66666666666</v>
      </c>
      <c r="AS17" s="868">
        <f t="shared" si="5"/>
        <v>0</v>
      </c>
    </row>
    <row r="18" spans="1:45" ht="15.75" customHeight="1">
      <c r="A18" s="63">
        <v>15</v>
      </c>
      <c r="B18" s="64" t="s">
        <v>109</v>
      </c>
      <c r="C18" s="65" t="s">
        <v>110</v>
      </c>
      <c r="D18" s="57">
        <v>1228000</v>
      </c>
      <c r="E18" s="66">
        <v>1146000</v>
      </c>
      <c r="F18" s="67">
        <v>82000</v>
      </c>
      <c r="G18" s="60">
        <v>1248483</v>
      </c>
      <c r="H18" s="66">
        <v>1164396</v>
      </c>
      <c r="I18" s="68">
        <v>84087</v>
      </c>
      <c r="J18" s="57">
        <v>1211600</v>
      </c>
      <c r="K18" s="66">
        <v>1133035</v>
      </c>
      <c r="L18" s="67">
        <v>78565</v>
      </c>
      <c r="M18" s="69">
        <v>1148221</v>
      </c>
      <c r="N18" s="66">
        <v>1070981</v>
      </c>
      <c r="O18" s="68">
        <v>77240</v>
      </c>
      <c r="P18" s="70">
        <v>1106262</v>
      </c>
      <c r="Q18" s="66">
        <v>1032294</v>
      </c>
      <c r="R18" s="67">
        <v>73968</v>
      </c>
      <c r="S18" s="60">
        <v>1269772</v>
      </c>
      <c r="T18" s="66">
        <v>1175364</v>
      </c>
      <c r="U18" s="68">
        <v>94408</v>
      </c>
      <c r="V18" s="57">
        <v>1277301</v>
      </c>
      <c r="W18" s="66">
        <v>1176624</v>
      </c>
      <c r="X18" s="68">
        <v>100677</v>
      </c>
      <c r="Y18" s="62">
        <v>1230042</v>
      </c>
      <c r="Z18" s="71">
        <f t="shared" si="0"/>
        <v>1141490</v>
      </c>
      <c r="AA18" s="71">
        <v>88552</v>
      </c>
      <c r="AB18" s="480">
        <v>1229976</v>
      </c>
      <c r="AC18" s="282">
        <f t="shared" si="1"/>
        <v>1141575</v>
      </c>
      <c r="AD18" s="387">
        <v>88401</v>
      </c>
      <c r="AE18" s="480">
        <v>1265891</v>
      </c>
      <c r="AF18" s="282">
        <f t="shared" si="2"/>
        <v>1184196</v>
      </c>
      <c r="AG18" s="387">
        <v>81695</v>
      </c>
      <c r="AH18" s="784">
        <v>879755</v>
      </c>
      <c r="AI18" s="785">
        <v>829895</v>
      </c>
      <c r="AJ18" s="785">
        <v>49860</v>
      </c>
      <c r="AK18" s="784">
        <v>900656</v>
      </c>
      <c r="AL18" s="785">
        <v>849369</v>
      </c>
      <c r="AM18" s="786">
        <v>51287</v>
      </c>
      <c r="AN18" s="785">
        <v>1084093</v>
      </c>
      <c r="AO18" s="785">
        <v>1012729</v>
      </c>
      <c r="AP18" s="785">
        <v>71364</v>
      </c>
      <c r="AQ18" s="867">
        <f t="shared" si="3"/>
        <v>954834.66666666663</v>
      </c>
      <c r="AR18" s="866">
        <f t="shared" si="4"/>
        <v>897331</v>
      </c>
      <c r="AS18" s="868">
        <f t="shared" si="5"/>
        <v>57503.666666666664</v>
      </c>
    </row>
    <row r="19" spans="1:45" ht="15.75" customHeight="1">
      <c r="A19" s="63">
        <v>16</v>
      </c>
      <c r="B19" s="64" t="s">
        <v>109</v>
      </c>
      <c r="C19" s="65" t="s">
        <v>111</v>
      </c>
      <c r="D19" s="57">
        <v>5533000</v>
      </c>
      <c r="E19" s="66">
        <v>5444000</v>
      </c>
      <c r="F19" s="67">
        <v>89000</v>
      </c>
      <c r="G19" s="60">
        <v>5424638</v>
      </c>
      <c r="H19" s="66">
        <v>5332014</v>
      </c>
      <c r="I19" s="68">
        <v>92624</v>
      </c>
      <c r="J19" s="57">
        <v>5634969</v>
      </c>
      <c r="K19" s="66">
        <v>5548888</v>
      </c>
      <c r="L19" s="67">
        <v>86081</v>
      </c>
      <c r="M19" s="69">
        <v>5575457</v>
      </c>
      <c r="N19" s="66">
        <v>5488260</v>
      </c>
      <c r="O19" s="68">
        <v>87197</v>
      </c>
      <c r="P19" s="70">
        <v>4966031</v>
      </c>
      <c r="Q19" s="66">
        <v>4874177</v>
      </c>
      <c r="R19" s="67">
        <v>91854</v>
      </c>
      <c r="S19" s="60">
        <v>4928033</v>
      </c>
      <c r="T19" s="66">
        <v>4840994</v>
      </c>
      <c r="U19" s="68">
        <v>87039</v>
      </c>
      <c r="V19" s="57">
        <v>4974444</v>
      </c>
      <c r="W19" s="66">
        <v>4898502</v>
      </c>
      <c r="X19" s="68">
        <v>75942</v>
      </c>
      <c r="Y19" s="62">
        <v>5226782</v>
      </c>
      <c r="Z19" s="71">
        <f t="shared" si="0"/>
        <v>5066372</v>
      </c>
      <c r="AA19" s="71">
        <v>160410</v>
      </c>
      <c r="AB19" s="480">
        <v>5043854</v>
      </c>
      <c r="AC19" s="282">
        <f t="shared" si="1"/>
        <v>4904267</v>
      </c>
      <c r="AD19" s="387">
        <v>139587</v>
      </c>
      <c r="AE19" s="480">
        <v>5166216</v>
      </c>
      <c r="AF19" s="282">
        <f t="shared" si="2"/>
        <v>5009577</v>
      </c>
      <c r="AG19" s="387">
        <v>156639</v>
      </c>
      <c r="AH19" s="784">
        <v>3934581</v>
      </c>
      <c r="AI19" s="785">
        <v>3828978</v>
      </c>
      <c r="AJ19" s="785">
        <v>105603</v>
      </c>
      <c r="AK19" s="784">
        <v>4266840</v>
      </c>
      <c r="AL19" s="785">
        <v>4161237</v>
      </c>
      <c r="AM19" s="786">
        <v>105603</v>
      </c>
      <c r="AN19" s="785">
        <v>4761446</v>
      </c>
      <c r="AO19" s="785">
        <v>4616239</v>
      </c>
      <c r="AP19" s="785">
        <v>145207</v>
      </c>
      <c r="AQ19" s="867">
        <f t="shared" si="3"/>
        <v>4320955.666666666</v>
      </c>
      <c r="AR19" s="866">
        <f t="shared" si="4"/>
        <v>4202151.333333333</v>
      </c>
      <c r="AS19" s="868">
        <f t="shared" si="5"/>
        <v>118804.33333333333</v>
      </c>
    </row>
    <row r="20" spans="1:45" ht="15.75" customHeight="1">
      <c r="A20" s="63">
        <v>17</v>
      </c>
      <c r="B20" s="64" t="s">
        <v>109</v>
      </c>
      <c r="C20" s="65" t="s">
        <v>112</v>
      </c>
      <c r="D20" s="57">
        <v>2453000</v>
      </c>
      <c r="E20" s="66">
        <v>2446000</v>
      </c>
      <c r="F20" s="67">
        <v>7000</v>
      </c>
      <c r="G20" s="60">
        <v>2370132</v>
      </c>
      <c r="H20" s="66">
        <v>2362332</v>
      </c>
      <c r="I20" s="68">
        <v>7800</v>
      </c>
      <c r="J20" s="57">
        <v>2274519</v>
      </c>
      <c r="K20" s="66">
        <v>2265364</v>
      </c>
      <c r="L20" s="67">
        <v>9155</v>
      </c>
      <c r="M20" s="69">
        <v>2315992</v>
      </c>
      <c r="N20" s="66">
        <v>2306546</v>
      </c>
      <c r="O20" s="68">
        <v>9446</v>
      </c>
      <c r="P20" s="70">
        <v>2367238</v>
      </c>
      <c r="Q20" s="66">
        <v>2322877</v>
      </c>
      <c r="R20" s="67">
        <v>44361</v>
      </c>
      <c r="S20" s="60">
        <v>2448354</v>
      </c>
      <c r="T20" s="66">
        <v>2353673</v>
      </c>
      <c r="U20" s="68">
        <v>94681</v>
      </c>
      <c r="V20" s="57">
        <v>2470648</v>
      </c>
      <c r="W20" s="66">
        <v>2396675</v>
      </c>
      <c r="X20" s="68">
        <v>73973</v>
      </c>
      <c r="Y20" s="62">
        <v>2256124</v>
      </c>
      <c r="Z20" s="71">
        <f t="shared" si="0"/>
        <v>2183346</v>
      </c>
      <c r="AA20" s="71">
        <v>72778</v>
      </c>
      <c r="AB20" s="480">
        <v>2248949</v>
      </c>
      <c r="AC20" s="282">
        <f t="shared" si="1"/>
        <v>2175415</v>
      </c>
      <c r="AD20" s="387">
        <v>73534</v>
      </c>
      <c r="AE20" s="480">
        <v>1957413</v>
      </c>
      <c r="AF20" s="282">
        <f t="shared" si="2"/>
        <v>1888276</v>
      </c>
      <c r="AG20" s="387">
        <v>69137</v>
      </c>
      <c r="AH20" s="784">
        <v>1643794</v>
      </c>
      <c r="AI20" s="785">
        <v>1594851</v>
      </c>
      <c r="AJ20" s="785">
        <v>48943</v>
      </c>
      <c r="AK20" s="784">
        <v>1715532</v>
      </c>
      <c r="AL20" s="785">
        <v>1660843</v>
      </c>
      <c r="AM20" s="786">
        <v>54689</v>
      </c>
      <c r="AN20" s="785">
        <v>2371594</v>
      </c>
      <c r="AO20" s="785">
        <v>2285380</v>
      </c>
      <c r="AP20" s="785">
        <v>86214</v>
      </c>
      <c r="AQ20" s="867">
        <f t="shared" si="3"/>
        <v>1910306.6666666667</v>
      </c>
      <c r="AR20" s="866">
        <f t="shared" si="4"/>
        <v>1847024.6666666667</v>
      </c>
      <c r="AS20" s="868">
        <f t="shared" si="5"/>
        <v>63282</v>
      </c>
    </row>
    <row r="21" spans="1:45" ht="15.75" customHeight="1">
      <c r="A21" s="63">
        <v>18</v>
      </c>
      <c r="B21" s="64" t="s">
        <v>109</v>
      </c>
      <c r="C21" s="65" t="s">
        <v>113</v>
      </c>
      <c r="D21" s="57">
        <v>853000</v>
      </c>
      <c r="E21" s="66">
        <v>817000</v>
      </c>
      <c r="F21" s="67">
        <v>36000</v>
      </c>
      <c r="G21" s="60">
        <v>820736</v>
      </c>
      <c r="H21" s="66">
        <v>784736</v>
      </c>
      <c r="I21" s="68">
        <v>36000</v>
      </c>
      <c r="J21" s="57">
        <v>858503</v>
      </c>
      <c r="K21" s="66">
        <v>823503</v>
      </c>
      <c r="L21" s="67">
        <v>35000</v>
      </c>
      <c r="M21" s="69">
        <v>894234</v>
      </c>
      <c r="N21" s="66">
        <v>859234</v>
      </c>
      <c r="O21" s="68">
        <v>35000</v>
      </c>
      <c r="P21" s="70">
        <v>853710</v>
      </c>
      <c r="Q21" s="66">
        <v>818710</v>
      </c>
      <c r="R21" s="67">
        <v>35000</v>
      </c>
      <c r="S21" s="60">
        <v>897060</v>
      </c>
      <c r="T21" s="66">
        <v>862060</v>
      </c>
      <c r="U21" s="68">
        <v>35000</v>
      </c>
      <c r="V21" s="57">
        <v>871126</v>
      </c>
      <c r="W21" s="66">
        <v>836126</v>
      </c>
      <c r="X21" s="68">
        <v>35000</v>
      </c>
      <c r="Y21" s="62">
        <v>836767</v>
      </c>
      <c r="Z21" s="71">
        <f t="shared" si="0"/>
        <v>811909</v>
      </c>
      <c r="AA21" s="71">
        <v>24858</v>
      </c>
      <c r="AB21" s="480">
        <v>920558</v>
      </c>
      <c r="AC21" s="282">
        <f t="shared" si="1"/>
        <v>885667</v>
      </c>
      <c r="AD21" s="387">
        <v>34891</v>
      </c>
      <c r="AE21" s="487">
        <v>1100707</v>
      </c>
      <c r="AF21" s="488">
        <f t="shared" si="2"/>
        <v>1025287</v>
      </c>
      <c r="AG21" s="387">
        <v>75420</v>
      </c>
      <c r="AH21" s="784">
        <v>873172</v>
      </c>
      <c r="AI21" s="785">
        <v>820459</v>
      </c>
      <c r="AJ21" s="785">
        <v>52713</v>
      </c>
      <c r="AK21" s="784">
        <v>954853</v>
      </c>
      <c r="AL21" s="785">
        <v>900895</v>
      </c>
      <c r="AM21" s="786">
        <v>53958</v>
      </c>
      <c r="AN21" s="785">
        <v>1205203</v>
      </c>
      <c r="AO21" s="785">
        <v>1130890</v>
      </c>
      <c r="AP21" s="785">
        <v>74313</v>
      </c>
      <c r="AQ21" s="867">
        <f t="shared" si="3"/>
        <v>1011076</v>
      </c>
      <c r="AR21" s="866">
        <f t="shared" si="4"/>
        <v>950748</v>
      </c>
      <c r="AS21" s="868">
        <f t="shared" si="5"/>
        <v>60328</v>
      </c>
    </row>
    <row r="22" spans="1:45" ht="15.75" customHeight="1">
      <c r="A22" s="63">
        <v>19</v>
      </c>
      <c r="B22" s="64" t="s">
        <v>109</v>
      </c>
      <c r="C22" s="65" t="s">
        <v>114</v>
      </c>
      <c r="D22" s="57">
        <v>3285000</v>
      </c>
      <c r="E22" s="66">
        <v>3060000</v>
      </c>
      <c r="F22" s="67">
        <v>225000</v>
      </c>
      <c r="G22" s="60">
        <v>3191938</v>
      </c>
      <c r="H22" s="66">
        <v>2978359</v>
      </c>
      <c r="I22" s="68">
        <v>213579</v>
      </c>
      <c r="J22" s="57">
        <v>3244301</v>
      </c>
      <c r="K22" s="66">
        <v>3043024</v>
      </c>
      <c r="L22" s="67">
        <v>201277</v>
      </c>
      <c r="M22" s="69">
        <v>3157219</v>
      </c>
      <c r="N22" s="66">
        <v>2957131</v>
      </c>
      <c r="O22" s="68">
        <v>200088</v>
      </c>
      <c r="P22" s="70">
        <v>3431120</v>
      </c>
      <c r="Q22" s="66">
        <v>3215026</v>
      </c>
      <c r="R22" s="67">
        <v>216094</v>
      </c>
      <c r="S22" s="60">
        <v>3479863</v>
      </c>
      <c r="T22" s="66">
        <v>3322262</v>
      </c>
      <c r="U22" s="68">
        <v>157601</v>
      </c>
      <c r="V22" s="57">
        <v>3356999</v>
      </c>
      <c r="W22" s="66">
        <v>3149926</v>
      </c>
      <c r="X22" s="68">
        <v>207073</v>
      </c>
      <c r="Y22" s="62">
        <v>3338759</v>
      </c>
      <c r="Z22" s="71">
        <f t="shared" si="0"/>
        <v>3145343</v>
      </c>
      <c r="AA22" s="71">
        <v>193416</v>
      </c>
      <c r="AB22" s="480">
        <v>3500170</v>
      </c>
      <c r="AC22" s="282">
        <f t="shared" si="1"/>
        <v>3308370</v>
      </c>
      <c r="AD22" s="387">
        <v>191800</v>
      </c>
      <c r="AE22" s="480">
        <v>3411992</v>
      </c>
      <c r="AF22" s="282">
        <f t="shared" si="2"/>
        <v>3254343</v>
      </c>
      <c r="AG22" s="387">
        <v>157649</v>
      </c>
      <c r="AH22" s="784">
        <v>2648003</v>
      </c>
      <c r="AI22" s="785">
        <v>2592154</v>
      </c>
      <c r="AJ22" s="785">
        <v>55849</v>
      </c>
      <c r="AK22" s="784">
        <v>2760140</v>
      </c>
      <c r="AL22" s="785">
        <v>2674123</v>
      </c>
      <c r="AM22" s="786">
        <v>86017</v>
      </c>
      <c r="AN22" s="785">
        <v>3168665</v>
      </c>
      <c r="AO22" s="785">
        <v>3053553</v>
      </c>
      <c r="AP22" s="785">
        <v>115112</v>
      </c>
      <c r="AQ22" s="867">
        <f t="shared" si="3"/>
        <v>2858936</v>
      </c>
      <c r="AR22" s="866">
        <f t="shared" si="4"/>
        <v>2773276.6666666665</v>
      </c>
      <c r="AS22" s="868">
        <f t="shared" si="5"/>
        <v>85659.333333333328</v>
      </c>
    </row>
    <row r="23" spans="1:45" ht="15.75" customHeight="1">
      <c r="A23" s="63">
        <v>20</v>
      </c>
      <c r="B23" s="64" t="s">
        <v>109</v>
      </c>
      <c r="C23" s="65" t="s">
        <v>115</v>
      </c>
      <c r="D23" s="57">
        <v>822000</v>
      </c>
      <c r="E23" s="66">
        <v>774000</v>
      </c>
      <c r="F23" s="67">
        <v>48000</v>
      </c>
      <c r="G23" s="60">
        <v>809638</v>
      </c>
      <c r="H23" s="66">
        <v>763638</v>
      </c>
      <c r="I23" s="68">
        <v>46000</v>
      </c>
      <c r="J23" s="57">
        <v>997064</v>
      </c>
      <c r="K23" s="66">
        <v>950464</v>
      </c>
      <c r="L23" s="67">
        <v>46600</v>
      </c>
      <c r="M23" s="69">
        <v>1077739</v>
      </c>
      <c r="N23" s="66">
        <v>1030339</v>
      </c>
      <c r="O23" s="68">
        <v>47400</v>
      </c>
      <c r="P23" s="70">
        <v>1143336</v>
      </c>
      <c r="Q23" s="66">
        <v>1097736</v>
      </c>
      <c r="R23" s="67">
        <v>45600</v>
      </c>
      <c r="S23" s="60">
        <v>1153050</v>
      </c>
      <c r="T23" s="66">
        <v>1111850</v>
      </c>
      <c r="U23" s="68">
        <v>41200</v>
      </c>
      <c r="V23" s="57">
        <v>1159415</v>
      </c>
      <c r="W23" s="66">
        <v>1118915</v>
      </c>
      <c r="X23" s="68">
        <v>40500</v>
      </c>
      <c r="Y23" s="62">
        <v>1068062</v>
      </c>
      <c r="Z23" s="71">
        <f t="shared" si="0"/>
        <v>1030562</v>
      </c>
      <c r="AA23" s="71">
        <v>37500</v>
      </c>
      <c r="AB23" s="480">
        <v>1101046</v>
      </c>
      <c r="AC23" s="282">
        <f t="shared" si="1"/>
        <v>1088267</v>
      </c>
      <c r="AD23" s="387">
        <v>12779</v>
      </c>
      <c r="AE23" s="480">
        <v>1038347</v>
      </c>
      <c r="AF23" s="282">
        <f t="shared" si="2"/>
        <v>1021368</v>
      </c>
      <c r="AG23" s="387">
        <v>16979</v>
      </c>
      <c r="AH23" s="784">
        <v>829315</v>
      </c>
      <c r="AI23" s="785">
        <v>817566</v>
      </c>
      <c r="AJ23" s="785">
        <v>11749</v>
      </c>
      <c r="AK23" s="784">
        <v>798177</v>
      </c>
      <c r="AL23" s="785">
        <v>785745</v>
      </c>
      <c r="AM23" s="786">
        <v>12432</v>
      </c>
      <c r="AN23" s="785">
        <v>911410</v>
      </c>
      <c r="AO23" s="785">
        <v>892345</v>
      </c>
      <c r="AP23" s="785">
        <v>19065</v>
      </c>
      <c r="AQ23" s="867">
        <f t="shared" si="3"/>
        <v>846300.66666666674</v>
      </c>
      <c r="AR23" s="866">
        <f t="shared" si="4"/>
        <v>831885.33333333337</v>
      </c>
      <c r="AS23" s="868">
        <f t="shared" si="5"/>
        <v>14415.333333333334</v>
      </c>
    </row>
    <row r="24" spans="1:45" ht="15.75" customHeight="1">
      <c r="A24" s="63">
        <v>21</v>
      </c>
      <c r="B24" s="64" t="s">
        <v>116</v>
      </c>
      <c r="C24" s="65" t="s">
        <v>117</v>
      </c>
      <c r="D24" s="57">
        <v>7734000</v>
      </c>
      <c r="E24" s="66">
        <v>4973000</v>
      </c>
      <c r="F24" s="67">
        <v>2761000</v>
      </c>
      <c r="G24" s="60">
        <v>8786731</v>
      </c>
      <c r="H24" s="66">
        <v>5692428</v>
      </c>
      <c r="I24" s="68">
        <v>3094303</v>
      </c>
      <c r="J24" s="57">
        <v>8027537</v>
      </c>
      <c r="K24" s="66">
        <v>5555057</v>
      </c>
      <c r="L24" s="67">
        <v>2472480</v>
      </c>
      <c r="M24" s="69">
        <v>8922112</v>
      </c>
      <c r="N24" s="66">
        <v>6361466</v>
      </c>
      <c r="O24" s="68">
        <v>2560646</v>
      </c>
      <c r="P24" s="70">
        <v>9037780</v>
      </c>
      <c r="Q24" s="66">
        <v>8251493</v>
      </c>
      <c r="R24" s="67">
        <v>786287</v>
      </c>
      <c r="S24" s="60">
        <v>11813343</v>
      </c>
      <c r="T24" s="66">
        <v>10100408</v>
      </c>
      <c r="U24" s="68">
        <v>1712935</v>
      </c>
      <c r="V24" s="57">
        <v>10162658</v>
      </c>
      <c r="W24" s="66">
        <v>8872000</v>
      </c>
      <c r="X24" s="68">
        <v>1290658</v>
      </c>
      <c r="Y24" s="62">
        <v>9780653</v>
      </c>
      <c r="Z24" s="71">
        <f t="shared" si="0"/>
        <v>8743904</v>
      </c>
      <c r="AA24" s="71">
        <v>1036749</v>
      </c>
      <c r="AB24" s="480">
        <v>9036379</v>
      </c>
      <c r="AC24" s="282">
        <f t="shared" si="1"/>
        <v>7635740</v>
      </c>
      <c r="AD24" s="387">
        <v>1400639</v>
      </c>
      <c r="AE24" s="480">
        <v>9141989</v>
      </c>
      <c r="AF24" s="282">
        <f t="shared" si="2"/>
        <v>8200364</v>
      </c>
      <c r="AG24" s="387">
        <v>941625</v>
      </c>
      <c r="AH24" s="784">
        <v>3211704</v>
      </c>
      <c r="AI24" s="785">
        <v>2772453</v>
      </c>
      <c r="AJ24" s="785">
        <v>439251</v>
      </c>
      <c r="AK24" s="784">
        <v>4155653</v>
      </c>
      <c r="AL24" s="785">
        <v>3507371</v>
      </c>
      <c r="AM24" s="786">
        <v>648282</v>
      </c>
      <c r="AN24" s="785">
        <v>6953302</v>
      </c>
      <c r="AO24" s="785">
        <v>5659988</v>
      </c>
      <c r="AP24" s="785">
        <v>1293314</v>
      </c>
      <c r="AQ24" s="867">
        <f t="shared" si="3"/>
        <v>4773553</v>
      </c>
      <c r="AR24" s="866">
        <f t="shared" si="4"/>
        <v>3979937.3333333335</v>
      </c>
      <c r="AS24" s="868">
        <f t="shared" si="5"/>
        <v>793615.66666666663</v>
      </c>
    </row>
    <row r="25" spans="1:45" ht="15.75" customHeight="1">
      <c r="A25" s="63">
        <v>22</v>
      </c>
      <c r="B25" s="64" t="s">
        <v>116</v>
      </c>
      <c r="C25" s="65" t="s">
        <v>118</v>
      </c>
      <c r="D25" s="57">
        <v>550000</v>
      </c>
      <c r="E25" s="66">
        <v>511000</v>
      </c>
      <c r="F25" s="67">
        <v>39000</v>
      </c>
      <c r="G25" s="60">
        <v>589745</v>
      </c>
      <c r="H25" s="66">
        <v>549627</v>
      </c>
      <c r="I25" s="68">
        <v>40118</v>
      </c>
      <c r="J25" s="57">
        <v>600039</v>
      </c>
      <c r="K25" s="66">
        <v>557207</v>
      </c>
      <c r="L25" s="67">
        <v>42832</v>
      </c>
      <c r="M25" s="69">
        <v>563373</v>
      </c>
      <c r="N25" s="66">
        <v>519774</v>
      </c>
      <c r="O25" s="68">
        <v>43599</v>
      </c>
      <c r="P25" s="70">
        <v>560292</v>
      </c>
      <c r="Q25" s="66">
        <v>516783</v>
      </c>
      <c r="R25" s="67">
        <v>43509</v>
      </c>
      <c r="S25" s="60">
        <v>604172</v>
      </c>
      <c r="T25" s="66">
        <v>556538</v>
      </c>
      <c r="U25" s="68">
        <v>47634</v>
      </c>
      <c r="V25" s="57">
        <v>558101</v>
      </c>
      <c r="W25" s="66">
        <v>509387</v>
      </c>
      <c r="X25" s="68">
        <v>48714</v>
      </c>
      <c r="Y25" s="62">
        <v>634940</v>
      </c>
      <c r="Z25" s="71">
        <f t="shared" si="0"/>
        <v>585536</v>
      </c>
      <c r="AA25" s="71">
        <v>49404</v>
      </c>
      <c r="AB25" s="480">
        <v>741898</v>
      </c>
      <c r="AC25" s="282">
        <f t="shared" si="1"/>
        <v>694844</v>
      </c>
      <c r="AD25" s="387">
        <v>47054</v>
      </c>
      <c r="AE25" s="480">
        <v>682067</v>
      </c>
      <c r="AF25" s="282">
        <f t="shared" si="2"/>
        <v>652142</v>
      </c>
      <c r="AG25" s="387">
        <v>29925</v>
      </c>
      <c r="AH25" s="784">
        <v>594897</v>
      </c>
      <c r="AI25" s="785">
        <v>550389</v>
      </c>
      <c r="AJ25" s="785">
        <v>44508</v>
      </c>
      <c r="AK25" s="784">
        <v>665855</v>
      </c>
      <c r="AL25" s="785">
        <v>618111</v>
      </c>
      <c r="AM25" s="786">
        <v>47744</v>
      </c>
      <c r="AN25" s="785">
        <v>690019</v>
      </c>
      <c r="AO25" s="785">
        <v>637617</v>
      </c>
      <c r="AP25" s="785">
        <v>52402</v>
      </c>
      <c r="AQ25" s="867">
        <f t="shared" si="3"/>
        <v>650257</v>
      </c>
      <c r="AR25" s="866">
        <f t="shared" si="4"/>
        <v>602039</v>
      </c>
      <c r="AS25" s="868">
        <f t="shared" si="5"/>
        <v>48218</v>
      </c>
    </row>
    <row r="26" spans="1:45" ht="15.75" customHeight="1">
      <c r="A26" s="63">
        <v>23</v>
      </c>
      <c r="B26" s="64" t="s">
        <v>116</v>
      </c>
      <c r="C26" s="72" t="s">
        <v>119</v>
      </c>
      <c r="D26" s="57">
        <v>154000</v>
      </c>
      <c r="E26" s="66">
        <v>150000</v>
      </c>
      <c r="F26" s="67">
        <v>4000</v>
      </c>
      <c r="G26" s="60">
        <v>162957</v>
      </c>
      <c r="H26" s="66">
        <v>158278</v>
      </c>
      <c r="I26" s="68">
        <v>4679</v>
      </c>
      <c r="J26" s="57">
        <v>147408</v>
      </c>
      <c r="K26" s="66">
        <v>145958</v>
      </c>
      <c r="L26" s="67">
        <v>1450</v>
      </c>
      <c r="M26" s="69">
        <v>118295</v>
      </c>
      <c r="N26" s="66">
        <v>115078</v>
      </c>
      <c r="O26" s="68">
        <v>3217</v>
      </c>
      <c r="P26" s="70">
        <v>87560</v>
      </c>
      <c r="Q26" s="66">
        <v>85128</v>
      </c>
      <c r="R26" s="67">
        <v>2432</v>
      </c>
      <c r="S26" s="60">
        <v>114018</v>
      </c>
      <c r="T26" s="66">
        <v>111285</v>
      </c>
      <c r="U26" s="68">
        <v>2733</v>
      </c>
      <c r="V26" s="57">
        <v>167169</v>
      </c>
      <c r="W26" s="66">
        <v>164462</v>
      </c>
      <c r="X26" s="68">
        <v>2707</v>
      </c>
      <c r="Y26" s="62">
        <v>149731</v>
      </c>
      <c r="Z26" s="71">
        <f t="shared" si="0"/>
        <v>146794</v>
      </c>
      <c r="AA26" s="71">
        <v>2937</v>
      </c>
      <c r="AB26" s="480">
        <v>130767</v>
      </c>
      <c r="AC26" s="282">
        <f t="shared" si="1"/>
        <v>128131</v>
      </c>
      <c r="AD26" s="387">
        <v>2636</v>
      </c>
      <c r="AE26" s="480">
        <v>126057</v>
      </c>
      <c r="AF26" s="282">
        <f t="shared" si="2"/>
        <v>123823</v>
      </c>
      <c r="AG26" s="387">
        <v>2234</v>
      </c>
      <c r="AH26" s="784">
        <v>85431</v>
      </c>
      <c r="AI26" s="785">
        <v>82723</v>
      </c>
      <c r="AJ26" s="785">
        <v>2708</v>
      </c>
      <c r="AK26" s="784">
        <v>101010</v>
      </c>
      <c r="AL26" s="785">
        <v>98494</v>
      </c>
      <c r="AM26" s="786">
        <v>2516</v>
      </c>
      <c r="AN26" s="785">
        <v>108227</v>
      </c>
      <c r="AO26" s="785">
        <v>104730</v>
      </c>
      <c r="AP26" s="785">
        <v>3497</v>
      </c>
      <c r="AQ26" s="867">
        <f t="shared" si="3"/>
        <v>98222.666666666672</v>
      </c>
      <c r="AR26" s="866">
        <f t="shared" si="4"/>
        <v>95315.666666666672</v>
      </c>
      <c r="AS26" s="868">
        <f t="shared" si="5"/>
        <v>2907</v>
      </c>
    </row>
    <row r="27" spans="1:45" ht="15.75" customHeight="1">
      <c r="A27" s="63">
        <v>24</v>
      </c>
      <c r="B27" s="64" t="s">
        <v>116</v>
      </c>
      <c r="C27" s="65" t="s">
        <v>120</v>
      </c>
      <c r="D27" s="57">
        <v>224000</v>
      </c>
      <c r="E27" s="66">
        <v>217000</v>
      </c>
      <c r="F27" s="67">
        <v>7000</v>
      </c>
      <c r="G27" s="60">
        <v>228525</v>
      </c>
      <c r="H27" s="66">
        <v>221225</v>
      </c>
      <c r="I27" s="68">
        <v>7300</v>
      </c>
      <c r="J27" s="57">
        <v>234817</v>
      </c>
      <c r="K27" s="66">
        <v>227517</v>
      </c>
      <c r="L27" s="67">
        <v>7300</v>
      </c>
      <c r="M27" s="69">
        <v>248072</v>
      </c>
      <c r="N27" s="66">
        <v>240772</v>
      </c>
      <c r="O27" s="68">
        <v>7300</v>
      </c>
      <c r="P27" s="70">
        <v>336571</v>
      </c>
      <c r="Q27" s="66">
        <v>329271</v>
      </c>
      <c r="R27" s="67">
        <v>7300</v>
      </c>
      <c r="S27" s="60">
        <v>346680</v>
      </c>
      <c r="T27" s="66">
        <v>339380</v>
      </c>
      <c r="U27" s="68">
        <v>7300</v>
      </c>
      <c r="V27" s="57">
        <v>414987</v>
      </c>
      <c r="W27" s="66">
        <v>407687</v>
      </c>
      <c r="X27" s="68">
        <v>7300</v>
      </c>
      <c r="Y27" s="62">
        <v>397198</v>
      </c>
      <c r="Z27" s="71">
        <f t="shared" si="0"/>
        <v>389898</v>
      </c>
      <c r="AA27" s="71">
        <v>7300</v>
      </c>
      <c r="AB27" s="480">
        <v>419417</v>
      </c>
      <c r="AC27" s="282">
        <f t="shared" si="1"/>
        <v>412117</v>
      </c>
      <c r="AD27" s="387">
        <v>7300</v>
      </c>
      <c r="AE27" s="480">
        <v>416024</v>
      </c>
      <c r="AF27" s="282">
        <f t="shared" si="2"/>
        <v>408724</v>
      </c>
      <c r="AG27" s="387">
        <v>7300</v>
      </c>
      <c r="AH27" s="784">
        <v>408360</v>
      </c>
      <c r="AI27" s="785">
        <v>400560</v>
      </c>
      <c r="AJ27" s="785">
        <v>7800</v>
      </c>
      <c r="AK27" s="784">
        <v>489088</v>
      </c>
      <c r="AL27" s="785">
        <v>481288</v>
      </c>
      <c r="AM27" s="786">
        <v>7800</v>
      </c>
      <c r="AN27" s="785">
        <v>604379</v>
      </c>
      <c r="AO27" s="785">
        <v>596579</v>
      </c>
      <c r="AP27" s="785">
        <v>7800</v>
      </c>
      <c r="AQ27" s="867">
        <f t="shared" si="3"/>
        <v>500609</v>
      </c>
      <c r="AR27" s="866">
        <f t="shared" si="4"/>
        <v>492809</v>
      </c>
      <c r="AS27" s="868">
        <f t="shared" si="5"/>
        <v>7800</v>
      </c>
    </row>
    <row r="28" spans="1:45" ht="15.75" customHeight="1">
      <c r="A28" s="63">
        <v>25</v>
      </c>
      <c r="B28" s="64" t="s">
        <v>121</v>
      </c>
      <c r="C28" s="65" t="s">
        <v>122</v>
      </c>
      <c r="D28" s="57">
        <v>746000</v>
      </c>
      <c r="E28" s="66">
        <v>637000</v>
      </c>
      <c r="F28" s="67">
        <v>109000</v>
      </c>
      <c r="G28" s="60">
        <v>620957</v>
      </c>
      <c r="H28" s="66">
        <v>502218</v>
      </c>
      <c r="I28" s="68">
        <v>118739</v>
      </c>
      <c r="J28" s="57">
        <v>719946</v>
      </c>
      <c r="K28" s="66">
        <v>599208</v>
      </c>
      <c r="L28" s="67">
        <v>120738</v>
      </c>
      <c r="M28" s="69">
        <v>714519</v>
      </c>
      <c r="N28" s="66">
        <v>593204</v>
      </c>
      <c r="O28" s="68">
        <v>121315</v>
      </c>
      <c r="P28" s="70">
        <v>717691</v>
      </c>
      <c r="Q28" s="66">
        <v>604480</v>
      </c>
      <c r="R28" s="67">
        <v>113211</v>
      </c>
      <c r="S28" s="60">
        <v>664855</v>
      </c>
      <c r="T28" s="66">
        <v>558953</v>
      </c>
      <c r="U28" s="68">
        <v>105902</v>
      </c>
      <c r="V28" s="57">
        <v>638048</v>
      </c>
      <c r="W28" s="66">
        <v>535533</v>
      </c>
      <c r="X28" s="68">
        <v>102515</v>
      </c>
      <c r="Y28" s="62">
        <v>636751</v>
      </c>
      <c r="Z28" s="71">
        <f t="shared" si="0"/>
        <v>518594</v>
      </c>
      <c r="AA28" s="71">
        <v>118157</v>
      </c>
      <c r="AB28" s="480">
        <v>615600</v>
      </c>
      <c r="AC28" s="282">
        <f t="shared" si="1"/>
        <v>497697</v>
      </c>
      <c r="AD28" s="387">
        <v>117903</v>
      </c>
      <c r="AE28" s="480">
        <v>606867</v>
      </c>
      <c r="AF28" s="282">
        <f t="shared" si="2"/>
        <v>483077</v>
      </c>
      <c r="AG28" s="387">
        <v>123790</v>
      </c>
      <c r="AH28" s="784">
        <v>381919</v>
      </c>
      <c r="AI28" s="785">
        <v>281427</v>
      </c>
      <c r="AJ28" s="785">
        <v>100492</v>
      </c>
      <c r="AK28" s="784">
        <v>402803</v>
      </c>
      <c r="AL28" s="785">
        <v>298890</v>
      </c>
      <c r="AM28" s="786">
        <v>103913</v>
      </c>
      <c r="AN28" s="785">
        <v>416423</v>
      </c>
      <c r="AO28" s="785">
        <v>298743</v>
      </c>
      <c r="AP28" s="785">
        <v>117680</v>
      </c>
      <c r="AQ28" s="867">
        <f t="shared" si="3"/>
        <v>400381.66666666669</v>
      </c>
      <c r="AR28" s="866">
        <f t="shared" si="4"/>
        <v>293020</v>
      </c>
      <c r="AS28" s="868">
        <f t="shared" si="5"/>
        <v>107361.66666666667</v>
      </c>
    </row>
    <row r="29" spans="1:45" ht="15.75" customHeight="1">
      <c r="A29" s="63">
        <v>26</v>
      </c>
      <c r="B29" s="64" t="s">
        <v>121</v>
      </c>
      <c r="C29" s="65" t="s">
        <v>123</v>
      </c>
      <c r="D29" s="57">
        <v>1882000</v>
      </c>
      <c r="E29" s="66">
        <v>1790000</v>
      </c>
      <c r="F29" s="67">
        <v>92000</v>
      </c>
      <c r="G29" s="60">
        <v>1915247</v>
      </c>
      <c r="H29" s="66">
        <v>1858560</v>
      </c>
      <c r="I29" s="68">
        <v>56687</v>
      </c>
      <c r="J29" s="57">
        <v>2001014</v>
      </c>
      <c r="K29" s="66">
        <v>1948721</v>
      </c>
      <c r="L29" s="67">
        <v>52293</v>
      </c>
      <c r="M29" s="69">
        <v>2011035</v>
      </c>
      <c r="N29" s="66">
        <v>1964026</v>
      </c>
      <c r="O29" s="68">
        <v>47009</v>
      </c>
      <c r="P29" s="70">
        <v>2070959</v>
      </c>
      <c r="Q29" s="66">
        <v>2026893</v>
      </c>
      <c r="R29" s="67">
        <v>44066</v>
      </c>
      <c r="S29" s="60">
        <v>2132849</v>
      </c>
      <c r="T29" s="66">
        <v>2095732</v>
      </c>
      <c r="U29" s="68">
        <v>37117</v>
      </c>
      <c r="V29" s="57">
        <v>2181785</v>
      </c>
      <c r="W29" s="66">
        <v>2146080</v>
      </c>
      <c r="X29" s="68">
        <v>35705</v>
      </c>
      <c r="Y29" s="62">
        <v>2170287</v>
      </c>
      <c r="Z29" s="71">
        <f t="shared" si="0"/>
        <v>2124175</v>
      </c>
      <c r="AA29" s="71">
        <v>46112</v>
      </c>
      <c r="AB29" s="480">
        <v>2014034</v>
      </c>
      <c r="AC29" s="282">
        <f t="shared" si="1"/>
        <v>1963920</v>
      </c>
      <c r="AD29" s="387">
        <v>50114</v>
      </c>
      <c r="AE29" s="480">
        <v>1960195</v>
      </c>
      <c r="AF29" s="282">
        <f t="shared" si="2"/>
        <v>1915893</v>
      </c>
      <c r="AG29" s="387">
        <v>44302</v>
      </c>
      <c r="AH29" s="784">
        <v>1126915</v>
      </c>
      <c r="AI29" s="785">
        <v>1105197</v>
      </c>
      <c r="AJ29" s="785">
        <v>21718</v>
      </c>
      <c r="AK29" s="784">
        <v>1278096</v>
      </c>
      <c r="AL29" s="785">
        <v>1249496</v>
      </c>
      <c r="AM29" s="786">
        <v>28600</v>
      </c>
      <c r="AN29" s="785">
        <v>1693380</v>
      </c>
      <c r="AO29" s="785">
        <v>1654231</v>
      </c>
      <c r="AP29" s="785">
        <v>39149</v>
      </c>
      <c r="AQ29" s="867">
        <f t="shared" si="3"/>
        <v>1366130.3333333333</v>
      </c>
      <c r="AR29" s="866">
        <f t="shared" si="4"/>
        <v>1336308</v>
      </c>
      <c r="AS29" s="868">
        <f t="shared" si="5"/>
        <v>29822.333333333332</v>
      </c>
    </row>
    <row r="30" spans="1:45" ht="15.75" customHeight="1">
      <c r="A30" s="63">
        <v>27</v>
      </c>
      <c r="B30" s="64" t="s">
        <v>121</v>
      </c>
      <c r="C30" s="65" t="s">
        <v>124</v>
      </c>
      <c r="D30" s="57">
        <v>1472000</v>
      </c>
      <c r="E30" s="66">
        <v>1225000</v>
      </c>
      <c r="F30" s="67">
        <v>247000</v>
      </c>
      <c r="G30" s="60">
        <v>1433352</v>
      </c>
      <c r="H30" s="66">
        <v>1186210</v>
      </c>
      <c r="I30" s="68">
        <v>247142</v>
      </c>
      <c r="J30" s="57">
        <v>1487071</v>
      </c>
      <c r="K30" s="66">
        <v>1226379</v>
      </c>
      <c r="L30" s="67">
        <v>260692</v>
      </c>
      <c r="M30" s="69">
        <v>1503471</v>
      </c>
      <c r="N30" s="66">
        <v>1242176</v>
      </c>
      <c r="O30" s="68">
        <v>261295</v>
      </c>
      <c r="P30" s="70">
        <v>1500584</v>
      </c>
      <c r="Q30" s="66">
        <v>1209823</v>
      </c>
      <c r="R30" s="67">
        <v>290761</v>
      </c>
      <c r="S30" s="60">
        <v>1542360</v>
      </c>
      <c r="T30" s="66">
        <v>1226552</v>
      </c>
      <c r="U30" s="68">
        <v>315808</v>
      </c>
      <c r="V30" s="57">
        <v>1462479</v>
      </c>
      <c r="W30" s="66">
        <v>1155193</v>
      </c>
      <c r="X30" s="68">
        <v>307286</v>
      </c>
      <c r="Y30" s="62">
        <v>1489667</v>
      </c>
      <c r="Z30" s="71">
        <f t="shared" si="0"/>
        <v>1195350</v>
      </c>
      <c r="AA30" s="71">
        <v>294317</v>
      </c>
      <c r="AB30" s="480">
        <v>1413383</v>
      </c>
      <c r="AC30" s="282">
        <f t="shared" si="1"/>
        <v>1137144</v>
      </c>
      <c r="AD30" s="387">
        <v>276239</v>
      </c>
      <c r="AE30" s="480">
        <v>1500892</v>
      </c>
      <c r="AF30" s="282">
        <f t="shared" si="2"/>
        <v>1220022</v>
      </c>
      <c r="AG30" s="387">
        <v>280870</v>
      </c>
      <c r="AH30" s="784">
        <v>736628</v>
      </c>
      <c r="AI30" s="785">
        <v>540047</v>
      </c>
      <c r="AJ30" s="785">
        <v>196581</v>
      </c>
      <c r="AK30" s="784">
        <v>993384</v>
      </c>
      <c r="AL30" s="785">
        <v>754977</v>
      </c>
      <c r="AM30" s="786">
        <v>238407</v>
      </c>
      <c r="AN30" s="785">
        <v>1091465</v>
      </c>
      <c r="AO30" s="785">
        <v>711768</v>
      </c>
      <c r="AP30" s="785">
        <v>379697</v>
      </c>
      <c r="AQ30" s="867">
        <f t="shared" si="3"/>
        <v>940492.33333333326</v>
      </c>
      <c r="AR30" s="866">
        <f t="shared" si="4"/>
        <v>668930.66666666663</v>
      </c>
      <c r="AS30" s="868">
        <f t="shared" si="5"/>
        <v>271561.66666666669</v>
      </c>
    </row>
    <row r="31" spans="1:45" ht="15.75" customHeight="1">
      <c r="A31" s="63">
        <v>28</v>
      </c>
      <c r="B31" s="64" t="s">
        <v>121</v>
      </c>
      <c r="C31" s="65" t="s">
        <v>125</v>
      </c>
      <c r="D31" s="57">
        <v>1172000</v>
      </c>
      <c r="E31" s="66">
        <v>1087000</v>
      </c>
      <c r="F31" s="67">
        <v>85000</v>
      </c>
      <c r="G31" s="60">
        <v>1177631</v>
      </c>
      <c r="H31" s="66">
        <v>1091431</v>
      </c>
      <c r="I31" s="68">
        <v>86200</v>
      </c>
      <c r="J31" s="57">
        <v>1201555</v>
      </c>
      <c r="K31" s="66">
        <v>1113555</v>
      </c>
      <c r="L31" s="67">
        <v>88000</v>
      </c>
      <c r="M31" s="69">
        <v>1275378</v>
      </c>
      <c r="N31" s="66">
        <v>1186378</v>
      </c>
      <c r="O31" s="68">
        <v>89000</v>
      </c>
      <c r="P31" s="70">
        <v>1216762</v>
      </c>
      <c r="Q31" s="66">
        <v>1128762</v>
      </c>
      <c r="R31" s="67">
        <v>88000</v>
      </c>
      <c r="S31" s="60">
        <v>1276436</v>
      </c>
      <c r="T31" s="66">
        <v>1184436</v>
      </c>
      <c r="U31" s="68">
        <v>92000</v>
      </c>
      <c r="V31" s="57">
        <v>1165475</v>
      </c>
      <c r="W31" s="66">
        <v>1081571</v>
      </c>
      <c r="X31" s="68">
        <v>83904</v>
      </c>
      <c r="Y31" s="62">
        <v>1061808</v>
      </c>
      <c r="Z31" s="71">
        <f t="shared" si="0"/>
        <v>985455</v>
      </c>
      <c r="AA31" s="71">
        <v>76353</v>
      </c>
      <c r="AB31" s="480">
        <v>1049015</v>
      </c>
      <c r="AC31" s="282">
        <f t="shared" si="1"/>
        <v>973254</v>
      </c>
      <c r="AD31" s="387">
        <v>75761</v>
      </c>
      <c r="AE31" s="480">
        <v>979309</v>
      </c>
      <c r="AF31" s="282">
        <f t="shared" si="2"/>
        <v>904585</v>
      </c>
      <c r="AG31" s="387">
        <v>74724</v>
      </c>
      <c r="AH31" s="784">
        <v>773862</v>
      </c>
      <c r="AI31" s="785">
        <v>714084</v>
      </c>
      <c r="AJ31" s="785">
        <v>59778</v>
      </c>
      <c r="AK31" s="784">
        <v>833906</v>
      </c>
      <c r="AL31" s="785">
        <v>769493</v>
      </c>
      <c r="AM31" s="786">
        <v>64413</v>
      </c>
      <c r="AN31" s="785">
        <v>857495</v>
      </c>
      <c r="AO31" s="785">
        <v>791260</v>
      </c>
      <c r="AP31" s="785">
        <v>66235</v>
      </c>
      <c r="AQ31" s="867">
        <f t="shared" si="3"/>
        <v>821754.33333333337</v>
      </c>
      <c r="AR31" s="866">
        <f t="shared" si="4"/>
        <v>758279</v>
      </c>
      <c r="AS31" s="868">
        <f t="shared" si="5"/>
        <v>63475.333333333336</v>
      </c>
    </row>
    <row r="32" spans="1:45" ht="15.75" customHeight="1">
      <c r="A32" s="63">
        <v>29</v>
      </c>
      <c r="B32" s="64" t="s">
        <v>121</v>
      </c>
      <c r="C32" s="65" t="s">
        <v>126</v>
      </c>
      <c r="D32" s="57">
        <v>212000</v>
      </c>
      <c r="E32" s="66">
        <v>190000</v>
      </c>
      <c r="F32" s="67">
        <v>22000</v>
      </c>
      <c r="G32" s="60">
        <v>231982</v>
      </c>
      <c r="H32" s="66">
        <v>228422</v>
      </c>
      <c r="I32" s="68">
        <v>3560</v>
      </c>
      <c r="J32" s="57">
        <v>189243</v>
      </c>
      <c r="K32" s="66">
        <v>173716</v>
      </c>
      <c r="L32" s="67">
        <v>15527</v>
      </c>
      <c r="M32" s="69">
        <v>162905</v>
      </c>
      <c r="N32" s="66">
        <v>145029</v>
      </c>
      <c r="O32" s="68">
        <v>17876</v>
      </c>
      <c r="P32" s="70">
        <v>165237</v>
      </c>
      <c r="Q32" s="66">
        <v>145171</v>
      </c>
      <c r="R32" s="67">
        <v>20066</v>
      </c>
      <c r="S32" s="60">
        <v>162276</v>
      </c>
      <c r="T32" s="66">
        <v>139867</v>
      </c>
      <c r="U32" s="68">
        <v>22409</v>
      </c>
      <c r="V32" s="57">
        <v>145599</v>
      </c>
      <c r="W32" s="66">
        <v>124535</v>
      </c>
      <c r="X32" s="68">
        <v>21064</v>
      </c>
      <c r="Y32" s="62">
        <v>158716</v>
      </c>
      <c r="Z32" s="71">
        <f t="shared" si="0"/>
        <v>138968</v>
      </c>
      <c r="AA32" s="71">
        <v>19748</v>
      </c>
      <c r="AB32" s="480">
        <v>158964</v>
      </c>
      <c r="AC32" s="282">
        <f t="shared" si="1"/>
        <v>140534</v>
      </c>
      <c r="AD32" s="387">
        <v>18430</v>
      </c>
      <c r="AE32" s="480">
        <v>148023</v>
      </c>
      <c r="AF32" s="282">
        <f t="shared" si="2"/>
        <v>129068</v>
      </c>
      <c r="AG32" s="387">
        <v>18955</v>
      </c>
      <c r="AH32" s="784">
        <v>38011</v>
      </c>
      <c r="AI32" s="785">
        <v>21627</v>
      </c>
      <c r="AJ32" s="785">
        <v>16384</v>
      </c>
      <c r="AK32" s="784">
        <v>49531</v>
      </c>
      <c r="AL32" s="785">
        <v>34138</v>
      </c>
      <c r="AM32" s="786">
        <v>15393</v>
      </c>
      <c r="AN32" s="785">
        <v>90519</v>
      </c>
      <c r="AO32" s="785">
        <v>74305</v>
      </c>
      <c r="AP32" s="785">
        <v>16214</v>
      </c>
      <c r="AQ32" s="867">
        <f t="shared" si="3"/>
        <v>59353.666666666664</v>
      </c>
      <c r="AR32" s="866">
        <f t="shared" si="4"/>
        <v>43356.666666666664</v>
      </c>
      <c r="AS32" s="868">
        <f t="shared" si="5"/>
        <v>15997</v>
      </c>
    </row>
    <row r="33" spans="1:45" ht="15.75" customHeight="1">
      <c r="A33" s="63">
        <v>30</v>
      </c>
      <c r="B33" s="64" t="s">
        <v>121</v>
      </c>
      <c r="C33" s="65" t="s">
        <v>127</v>
      </c>
      <c r="D33" s="57">
        <v>345000</v>
      </c>
      <c r="E33" s="66">
        <v>322000</v>
      </c>
      <c r="F33" s="67">
        <v>23000</v>
      </c>
      <c r="G33" s="60">
        <v>373924</v>
      </c>
      <c r="H33" s="66">
        <v>348314</v>
      </c>
      <c r="I33" s="68">
        <v>25610</v>
      </c>
      <c r="J33" s="57">
        <v>365325</v>
      </c>
      <c r="K33" s="66">
        <v>343059</v>
      </c>
      <c r="L33" s="67">
        <v>22266</v>
      </c>
      <c r="M33" s="69">
        <v>326827</v>
      </c>
      <c r="N33" s="66">
        <v>306414</v>
      </c>
      <c r="O33" s="68">
        <v>20413</v>
      </c>
      <c r="P33" s="70">
        <v>320050</v>
      </c>
      <c r="Q33" s="66">
        <v>300956</v>
      </c>
      <c r="R33" s="67">
        <v>19094</v>
      </c>
      <c r="S33" s="60">
        <v>329082</v>
      </c>
      <c r="T33" s="66">
        <v>322602</v>
      </c>
      <c r="U33" s="68">
        <v>6480</v>
      </c>
      <c r="V33" s="57">
        <v>330300</v>
      </c>
      <c r="W33" s="66">
        <v>323826</v>
      </c>
      <c r="X33" s="68">
        <v>6474</v>
      </c>
      <c r="Y33" s="62">
        <v>366899</v>
      </c>
      <c r="Z33" s="71">
        <f t="shared" si="0"/>
        <v>360601</v>
      </c>
      <c r="AA33" s="71">
        <v>6298</v>
      </c>
      <c r="AB33" s="480">
        <v>302102</v>
      </c>
      <c r="AC33" s="282">
        <f t="shared" si="1"/>
        <v>296336</v>
      </c>
      <c r="AD33" s="387">
        <v>5766</v>
      </c>
      <c r="AE33" s="480">
        <v>281742</v>
      </c>
      <c r="AF33" s="282">
        <f t="shared" si="2"/>
        <v>276189</v>
      </c>
      <c r="AG33" s="387">
        <v>5553</v>
      </c>
      <c r="AH33" s="784">
        <v>167805</v>
      </c>
      <c r="AI33" s="785">
        <v>165420</v>
      </c>
      <c r="AJ33" s="785">
        <v>2385</v>
      </c>
      <c r="AK33" s="784">
        <v>209082</v>
      </c>
      <c r="AL33" s="785">
        <v>205496</v>
      </c>
      <c r="AM33" s="786">
        <v>3586</v>
      </c>
      <c r="AN33" s="785">
        <v>217908</v>
      </c>
      <c r="AO33" s="785">
        <v>213387</v>
      </c>
      <c r="AP33" s="785">
        <v>4521</v>
      </c>
      <c r="AQ33" s="867">
        <f t="shared" si="3"/>
        <v>198265</v>
      </c>
      <c r="AR33" s="866">
        <f t="shared" si="4"/>
        <v>194767.66666666666</v>
      </c>
      <c r="AS33" s="868">
        <f t="shared" si="5"/>
        <v>3497.3333333333335</v>
      </c>
    </row>
    <row r="34" spans="1:45" ht="15.75" customHeight="1">
      <c r="A34" s="63">
        <v>31</v>
      </c>
      <c r="B34" s="64" t="s">
        <v>121</v>
      </c>
      <c r="C34" s="65" t="s">
        <v>128</v>
      </c>
      <c r="D34" s="57">
        <v>712000</v>
      </c>
      <c r="E34" s="66">
        <v>654000</v>
      </c>
      <c r="F34" s="67">
        <v>58000</v>
      </c>
      <c r="G34" s="60">
        <v>690942</v>
      </c>
      <c r="H34" s="66">
        <v>627073</v>
      </c>
      <c r="I34" s="68">
        <v>63869</v>
      </c>
      <c r="J34" s="57">
        <v>683339</v>
      </c>
      <c r="K34" s="66">
        <v>621829</v>
      </c>
      <c r="L34" s="67">
        <v>61510</v>
      </c>
      <c r="M34" s="69">
        <v>663468</v>
      </c>
      <c r="N34" s="66">
        <v>601587</v>
      </c>
      <c r="O34" s="68">
        <v>61881</v>
      </c>
      <c r="P34" s="70">
        <v>643394</v>
      </c>
      <c r="Q34" s="66">
        <v>578765</v>
      </c>
      <c r="R34" s="67">
        <v>64629</v>
      </c>
      <c r="S34" s="60">
        <v>650810</v>
      </c>
      <c r="T34" s="66">
        <v>578043</v>
      </c>
      <c r="U34" s="68">
        <v>72767</v>
      </c>
      <c r="V34" s="57">
        <v>615451</v>
      </c>
      <c r="W34" s="66">
        <v>541653</v>
      </c>
      <c r="X34" s="68">
        <v>73798</v>
      </c>
      <c r="Y34" s="62">
        <v>721242</v>
      </c>
      <c r="Z34" s="71">
        <f t="shared" si="0"/>
        <v>648312</v>
      </c>
      <c r="AA34" s="71">
        <v>72930</v>
      </c>
      <c r="AB34" s="480">
        <v>694661</v>
      </c>
      <c r="AC34" s="282">
        <f t="shared" si="1"/>
        <v>620025</v>
      </c>
      <c r="AD34" s="387">
        <v>74636</v>
      </c>
      <c r="AE34" s="480">
        <v>709796</v>
      </c>
      <c r="AF34" s="282">
        <f t="shared" si="2"/>
        <v>636909</v>
      </c>
      <c r="AG34" s="387">
        <v>72887</v>
      </c>
      <c r="AH34" s="784">
        <v>471464</v>
      </c>
      <c r="AI34" s="785">
        <v>437320</v>
      </c>
      <c r="AJ34" s="785">
        <v>34144</v>
      </c>
      <c r="AK34" s="784">
        <v>510595</v>
      </c>
      <c r="AL34" s="785">
        <v>470766</v>
      </c>
      <c r="AM34" s="786">
        <v>39829</v>
      </c>
      <c r="AN34" s="785">
        <v>552148</v>
      </c>
      <c r="AO34" s="785">
        <v>498221</v>
      </c>
      <c r="AP34" s="785">
        <v>53927</v>
      </c>
      <c r="AQ34" s="867">
        <f t="shared" si="3"/>
        <v>511402.33333333331</v>
      </c>
      <c r="AR34" s="866">
        <f t="shared" si="4"/>
        <v>468769</v>
      </c>
      <c r="AS34" s="868">
        <f t="shared" si="5"/>
        <v>42633.333333333336</v>
      </c>
    </row>
    <row r="35" spans="1:45" ht="15.75" customHeight="1">
      <c r="A35" s="63">
        <v>32</v>
      </c>
      <c r="B35" s="64" t="s">
        <v>129</v>
      </c>
      <c r="C35" s="65" t="s">
        <v>130</v>
      </c>
      <c r="D35" s="57">
        <v>4039000</v>
      </c>
      <c r="E35" s="66">
        <v>2986000</v>
      </c>
      <c r="F35" s="67">
        <v>1053000</v>
      </c>
      <c r="G35" s="60">
        <v>4125400</v>
      </c>
      <c r="H35" s="66">
        <v>3021400</v>
      </c>
      <c r="I35" s="68">
        <v>1104000</v>
      </c>
      <c r="J35" s="57">
        <v>4046500</v>
      </c>
      <c r="K35" s="66">
        <v>2964500</v>
      </c>
      <c r="L35" s="67">
        <v>1082000</v>
      </c>
      <c r="M35" s="69">
        <v>4088300</v>
      </c>
      <c r="N35" s="66">
        <v>2993300</v>
      </c>
      <c r="O35" s="68">
        <v>1095000</v>
      </c>
      <c r="P35" s="70">
        <v>4253500</v>
      </c>
      <c r="Q35" s="66">
        <v>3066500</v>
      </c>
      <c r="R35" s="67">
        <v>1187000</v>
      </c>
      <c r="S35" s="60">
        <v>4073800</v>
      </c>
      <c r="T35" s="66">
        <v>2906800</v>
      </c>
      <c r="U35" s="68">
        <v>1167000</v>
      </c>
      <c r="V35" s="57">
        <v>3970500</v>
      </c>
      <c r="W35" s="66">
        <v>2832500</v>
      </c>
      <c r="X35" s="68">
        <v>1138000</v>
      </c>
      <c r="Y35" s="62">
        <v>3925000</v>
      </c>
      <c r="Z35" s="71">
        <f t="shared" si="0"/>
        <v>2791000</v>
      </c>
      <c r="AA35" s="71">
        <v>1134000</v>
      </c>
      <c r="AB35" s="480">
        <v>3833900</v>
      </c>
      <c r="AC35" s="282">
        <f t="shared" si="1"/>
        <v>2721900</v>
      </c>
      <c r="AD35" s="387">
        <v>1112000</v>
      </c>
      <c r="AE35" s="480">
        <v>3858400</v>
      </c>
      <c r="AF35" s="282">
        <f t="shared" si="2"/>
        <v>2754400</v>
      </c>
      <c r="AG35" s="387">
        <v>1104000</v>
      </c>
      <c r="AH35" s="784">
        <v>1965000</v>
      </c>
      <c r="AI35" s="785">
        <v>1378000</v>
      </c>
      <c r="AJ35" s="785">
        <v>587000</v>
      </c>
      <c r="AK35" s="784">
        <v>2137400</v>
      </c>
      <c r="AL35" s="785">
        <v>1485400</v>
      </c>
      <c r="AM35" s="786">
        <v>652000</v>
      </c>
      <c r="AN35" s="785">
        <v>3077900</v>
      </c>
      <c r="AO35" s="785">
        <v>2160900</v>
      </c>
      <c r="AP35" s="785">
        <v>917000</v>
      </c>
      <c r="AQ35" s="867">
        <f t="shared" si="3"/>
        <v>2393433.3333333335</v>
      </c>
      <c r="AR35" s="866">
        <f t="shared" si="4"/>
        <v>1674766.6666666667</v>
      </c>
      <c r="AS35" s="868">
        <f t="shared" si="5"/>
        <v>718666.66666666663</v>
      </c>
    </row>
    <row r="36" spans="1:45" ht="15.75" customHeight="1">
      <c r="A36" s="63">
        <v>33</v>
      </c>
      <c r="B36" s="64" t="s">
        <v>129</v>
      </c>
      <c r="C36" s="65" t="s">
        <v>131</v>
      </c>
      <c r="D36" s="57">
        <v>1113000</v>
      </c>
      <c r="E36" s="66">
        <v>883000</v>
      </c>
      <c r="F36" s="67">
        <v>230000</v>
      </c>
      <c r="G36" s="60">
        <v>1076716</v>
      </c>
      <c r="H36" s="66">
        <v>933881</v>
      </c>
      <c r="I36" s="68">
        <v>142835</v>
      </c>
      <c r="J36" s="57">
        <v>1205565</v>
      </c>
      <c r="K36" s="66">
        <v>1006040</v>
      </c>
      <c r="L36" s="67">
        <v>199525</v>
      </c>
      <c r="M36" s="69">
        <v>1229695</v>
      </c>
      <c r="N36" s="66">
        <v>986271</v>
      </c>
      <c r="O36" s="68">
        <v>243424</v>
      </c>
      <c r="P36" s="70">
        <v>1206630</v>
      </c>
      <c r="Q36" s="66">
        <v>962439</v>
      </c>
      <c r="R36" s="67">
        <v>244191</v>
      </c>
      <c r="S36" s="60">
        <v>1290846</v>
      </c>
      <c r="T36" s="66">
        <v>1128269</v>
      </c>
      <c r="U36" s="68">
        <v>162577</v>
      </c>
      <c r="V36" s="57">
        <v>1282435</v>
      </c>
      <c r="W36" s="66">
        <v>1063547</v>
      </c>
      <c r="X36" s="68">
        <v>218888</v>
      </c>
      <c r="Y36" s="62">
        <v>1237439</v>
      </c>
      <c r="Z36" s="71">
        <f t="shared" si="0"/>
        <v>1009987</v>
      </c>
      <c r="AA36" s="71">
        <v>227452</v>
      </c>
      <c r="AB36" s="480">
        <v>1166531</v>
      </c>
      <c r="AC36" s="282">
        <f t="shared" si="1"/>
        <v>964089</v>
      </c>
      <c r="AD36" s="387">
        <v>202442</v>
      </c>
      <c r="AE36" s="480">
        <v>1067618</v>
      </c>
      <c r="AF36" s="282">
        <f t="shared" si="2"/>
        <v>887801</v>
      </c>
      <c r="AG36" s="387">
        <v>179817</v>
      </c>
      <c r="AH36" s="784">
        <v>740925</v>
      </c>
      <c r="AI36" s="785">
        <v>692952</v>
      </c>
      <c r="AJ36" s="785">
        <v>47973</v>
      </c>
      <c r="AK36" s="784">
        <v>771205</v>
      </c>
      <c r="AL36" s="785">
        <v>711362</v>
      </c>
      <c r="AM36" s="786">
        <v>59843</v>
      </c>
      <c r="AN36" s="785">
        <v>966952</v>
      </c>
      <c r="AO36" s="785">
        <v>816474</v>
      </c>
      <c r="AP36" s="785">
        <v>150478</v>
      </c>
      <c r="AQ36" s="867">
        <f t="shared" si="3"/>
        <v>826360.66666666663</v>
      </c>
      <c r="AR36" s="866">
        <f t="shared" si="4"/>
        <v>740262.66666666663</v>
      </c>
      <c r="AS36" s="868">
        <f t="shared" si="5"/>
        <v>86098</v>
      </c>
    </row>
    <row r="37" spans="1:45" ht="15.75" customHeight="1">
      <c r="A37" s="63">
        <v>34</v>
      </c>
      <c r="B37" s="64" t="s">
        <v>129</v>
      </c>
      <c r="C37" s="65" t="s">
        <v>132</v>
      </c>
      <c r="D37" s="57">
        <v>819000</v>
      </c>
      <c r="E37" s="66">
        <v>708000</v>
      </c>
      <c r="F37" s="67">
        <v>111000</v>
      </c>
      <c r="G37" s="60">
        <v>880491</v>
      </c>
      <c r="H37" s="66">
        <v>780204</v>
      </c>
      <c r="I37" s="68">
        <v>100287</v>
      </c>
      <c r="J37" s="57">
        <v>2138517</v>
      </c>
      <c r="K37" s="66">
        <v>2037839</v>
      </c>
      <c r="L37" s="67">
        <v>100678</v>
      </c>
      <c r="M37" s="69">
        <v>2594037</v>
      </c>
      <c r="N37" s="66">
        <v>2483479</v>
      </c>
      <c r="O37" s="68">
        <v>110558</v>
      </c>
      <c r="P37" s="70">
        <v>2617677</v>
      </c>
      <c r="Q37" s="66">
        <v>2491233</v>
      </c>
      <c r="R37" s="67">
        <v>126444</v>
      </c>
      <c r="S37" s="60">
        <v>2450422</v>
      </c>
      <c r="T37" s="66">
        <v>2309709</v>
      </c>
      <c r="U37" s="68">
        <v>140713</v>
      </c>
      <c r="V37" s="57">
        <v>2293496</v>
      </c>
      <c r="W37" s="66">
        <v>2172243</v>
      </c>
      <c r="X37" s="68">
        <v>121253</v>
      </c>
      <c r="Y37" s="62">
        <v>2353282</v>
      </c>
      <c r="Z37" s="71">
        <f t="shared" si="0"/>
        <v>2237151</v>
      </c>
      <c r="AA37" s="71">
        <v>116131</v>
      </c>
      <c r="AB37" s="480">
        <v>2278869</v>
      </c>
      <c r="AC37" s="282">
        <f t="shared" si="1"/>
        <v>2166099</v>
      </c>
      <c r="AD37" s="387">
        <v>112770</v>
      </c>
      <c r="AE37" s="480">
        <v>2142428</v>
      </c>
      <c r="AF37" s="282">
        <f t="shared" si="2"/>
        <v>2017765</v>
      </c>
      <c r="AG37" s="387">
        <v>124663</v>
      </c>
      <c r="AH37" s="784">
        <v>1451412</v>
      </c>
      <c r="AI37" s="785">
        <v>1392957</v>
      </c>
      <c r="AJ37" s="785">
        <v>58455</v>
      </c>
      <c r="AK37" s="784">
        <v>1492275</v>
      </c>
      <c r="AL37" s="785">
        <v>1419624</v>
      </c>
      <c r="AM37" s="786">
        <v>72651</v>
      </c>
      <c r="AN37" s="785">
        <v>1881987</v>
      </c>
      <c r="AO37" s="785">
        <v>1777116</v>
      </c>
      <c r="AP37" s="785">
        <v>104871</v>
      </c>
      <c r="AQ37" s="867">
        <f t="shared" si="3"/>
        <v>1608558</v>
      </c>
      <c r="AR37" s="866">
        <f t="shared" si="4"/>
        <v>1529899</v>
      </c>
      <c r="AS37" s="868">
        <f t="shared" si="5"/>
        <v>78659</v>
      </c>
    </row>
    <row r="38" spans="1:45" ht="15.75" customHeight="1">
      <c r="A38" s="63">
        <v>35</v>
      </c>
      <c r="B38" s="64" t="s">
        <v>129</v>
      </c>
      <c r="C38" s="65" t="s">
        <v>133</v>
      </c>
      <c r="D38" s="57">
        <v>1253000</v>
      </c>
      <c r="E38" s="66">
        <v>935000</v>
      </c>
      <c r="F38" s="67">
        <v>318000</v>
      </c>
      <c r="G38" s="60">
        <v>1275738</v>
      </c>
      <c r="H38" s="66">
        <v>959966</v>
      </c>
      <c r="I38" s="68">
        <v>315772</v>
      </c>
      <c r="J38" s="57">
        <v>1524197</v>
      </c>
      <c r="K38" s="66">
        <v>1214912</v>
      </c>
      <c r="L38" s="67">
        <v>309285</v>
      </c>
      <c r="M38" s="69">
        <v>1637666</v>
      </c>
      <c r="N38" s="66">
        <v>1308193</v>
      </c>
      <c r="O38" s="68">
        <v>329473</v>
      </c>
      <c r="P38" s="70">
        <v>1605643</v>
      </c>
      <c r="Q38" s="66">
        <v>1285442</v>
      </c>
      <c r="R38" s="67">
        <v>320201</v>
      </c>
      <c r="S38" s="60">
        <v>1434122</v>
      </c>
      <c r="T38" s="66">
        <v>1107535</v>
      </c>
      <c r="U38" s="68">
        <v>326587</v>
      </c>
      <c r="V38" s="57">
        <v>1501965</v>
      </c>
      <c r="W38" s="66">
        <v>1162518</v>
      </c>
      <c r="X38" s="68">
        <v>339447</v>
      </c>
      <c r="Y38" s="62">
        <v>1485840</v>
      </c>
      <c r="Z38" s="71">
        <f t="shared" si="0"/>
        <v>1153680</v>
      </c>
      <c r="AA38" s="71">
        <v>332160</v>
      </c>
      <c r="AB38" s="480">
        <v>1501494</v>
      </c>
      <c r="AC38" s="282">
        <f t="shared" si="1"/>
        <v>1168564</v>
      </c>
      <c r="AD38" s="387">
        <v>332930</v>
      </c>
      <c r="AE38" s="480">
        <v>1269324</v>
      </c>
      <c r="AF38" s="282">
        <f t="shared" si="2"/>
        <v>985914</v>
      </c>
      <c r="AG38" s="387">
        <v>283410</v>
      </c>
      <c r="AH38" s="784">
        <v>971625</v>
      </c>
      <c r="AI38" s="785">
        <v>740148</v>
      </c>
      <c r="AJ38" s="785">
        <v>231477</v>
      </c>
      <c r="AK38" s="784">
        <v>933450</v>
      </c>
      <c r="AL38" s="785">
        <v>704625</v>
      </c>
      <c r="AM38" s="786">
        <v>228825</v>
      </c>
      <c r="AN38" s="785">
        <v>1142932</v>
      </c>
      <c r="AO38" s="785">
        <v>877999</v>
      </c>
      <c r="AP38" s="785">
        <v>264933</v>
      </c>
      <c r="AQ38" s="867">
        <f t="shared" si="3"/>
        <v>1016002.3333333334</v>
      </c>
      <c r="AR38" s="866">
        <f t="shared" si="4"/>
        <v>774257.33333333337</v>
      </c>
      <c r="AS38" s="868">
        <f t="shared" si="5"/>
        <v>241745</v>
      </c>
    </row>
    <row r="39" spans="1:45" ht="15.75" customHeight="1">
      <c r="A39" s="63">
        <v>36</v>
      </c>
      <c r="B39" s="64" t="s">
        <v>129</v>
      </c>
      <c r="C39" s="65" t="s">
        <v>134</v>
      </c>
      <c r="D39" s="57">
        <v>1115000</v>
      </c>
      <c r="E39" s="66">
        <v>899000</v>
      </c>
      <c r="F39" s="67">
        <v>216000</v>
      </c>
      <c r="G39" s="60">
        <v>1003151</v>
      </c>
      <c r="H39" s="66">
        <v>813486</v>
      </c>
      <c r="I39" s="68">
        <v>189665</v>
      </c>
      <c r="J39" s="57">
        <v>1078669</v>
      </c>
      <c r="K39" s="66">
        <v>833606</v>
      </c>
      <c r="L39" s="67">
        <v>245063</v>
      </c>
      <c r="M39" s="69">
        <v>1071068</v>
      </c>
      <c r="N39" s="66">
        <v>818433</v>
      </c>
      <c r="O39" s="68">
        <v>252635</v>
      </c>
      <c r="P39" s="70">
        <v>1078821</v>
      </c>
      <c r="Q39" s="66">
        <v>826958</v>
      </c>
      <c r="R39" s="67">
        <v>251863</v>
      </c>
      <c r="S39" s="60">
        <v>1081610</v>
      </c>
      <c r="T39" s="66">
        <v>816609</v>
      </c>
      <c r="U39" s="68">
        <v>265001</v>
      </c>
      <c r="V39" s="57">
        <v>1069323</v>
      </c>
      <c r="W39" s="66">
        <v>815543</v>
      </c>
      <c r="X39" s="68">
        <v>253780</v>
      </c>
      <c r="Y39" s="62">
        <v>1092409</v>
      </c>
      <c r="Z39" s="71">
        <f t="shared" si="0"/>
        <v>838012</v>
      </c>
      <c r="AA39" s="71">
        <v>254397</v>
      </c>
      <c r="AB39" s="480">
        <v>1107599</v>
      </c>
      <c r="AC39" s="282">
        <f t="shared" si="1"/>
        <v>865537</v>
      </c>
      <c r="AD39" s="387">
        <v>242062</v>
      </c>
      <c r="AE39" s="480">
        <v>1071465</v>
      </c>
      <c r="AF39" s="282">
        <f t="shared" si="2"/>
        <v>843618</v>
      </c>
      <c r="AG39" s="387">
        <v>227847</v>
      </c>
      <c r="AH39" s="784">
        <v>650533</v>
      </c>
      <c r="AI39" s="785">
        <v>513962</v>
      </c>
      <c r="AJ39" s="785">
        <v>136571</v>
      </c>
      <c r="AK39" s="784">
        <v>721185</v>
      </c>
      <c r="AL39" s="785">
        <v>580834</v>
      </c>
      <c r="AM39" s="786">
        <v>140351</v>
      </c>
      <c r="AN39" s="785">
        <v>935296</v>
      </c>
      <c r="AO39" s="785">
        <v>732984</v>
      </c>
      <c r="AP39" s="785">
        <v>202312</v>
      </c>
      <c r="AQ39" s="867">
        <f t="shared" si="3"/>
        <v>769004.66666666663</v>
      </c>
      <c r="AR39" s="866">
        <f t="shared" si="4"/>
        <v>609260</v>
      </c>
      <c r="AS39" s="868">
        <f t="shared" si="5"/>
        <v>159744.66666666666</v>
      </c>
    </row>
    <row r="40" spans="1:45" ht="15.75" customHeight="1">
      <c r="A40" s="63">
        <v>37</v>
      </c>
      <c r="B40" s="64" t="s">
        <v>135</v>
      </c>
      <c r="C40" s="65" t="s">
        <v>136</v>
      </c>
      <c r="D40" s="57">
        <v>2403000</v>
      </c>
      <c r="E40" s="66">
        <v>2258000</v>
      </c>
      <c r="F40" s="67">
        <v>145000</v>
      </c>
      <c r="G40" s="60">
        <v>2472571</v>
      </c>
      <c r="H40" s="66">
        <v>2342019</v>
      </c>
      <c r="I40" s="68">
        <v>130552</v>
      </c>
      <c r="J40" s="57">
        <v>2442002</v>
      </c>
      <c r="K40" s="66">
        <v>2307380</v>
      </c>
      <c r="L40" s="67">
        <v>134622</v>
      </c>
      <c r="M40" s="69">
        <v>2317270</v>
      </c>
      <c r="N40" s="66">
        <v>2197013</v>
      </c>
      <c r="O40" s="68">
        <v>120257</v>
      </c>
      <c r="P40" s="70">
        <v>2305824</v>
      </c>
      <c r="Q40" s="66">
        <v>2186040</v>
      </c>
      <c r="R40" s="67">
        <v>119784</v>
      </c>
      <c r="S40" s="60">
        <v>2344838</v>
      </c>
      <c r="T40" s="66">
        <v>2224379</v>
      </c>
      <c r="U40" s="68">
        <v>120459</v>
      </c>
      <c r="V40" s="57">
        <v>2402370</v>
      </c>
      <c r="W40" s="66">
        <v>2277966</v>
      </c>
      <c r="X40" s="68">
        <v>124404</v>
      </c>
      <c r="Y40" s="62">
        <v>2470799</v>
      </c>
      <c r="Z40" s="71">
        <f t="shared" si="0"/>
        <v>2338429</v>
      </c>
      <c r="AA40" s="71">
        <v>132370</v>
      </c>
      <c r="AB40" s="480">
        <v>2422481</v>
      </c>
      <c r="AC40" s="282">
        <f t="shared" si="1"/>
        <v>2300938</v>
      </c>
      <c r="AD40" s="387">
        <v>121543</v>
      </c>
      <c r="AE40" s="480">
        <v>2848411</v>
      </c>
      <c r="AF40" s="282">
        <f t="shared" si="2"/>
        <v>2734625</v>
      </c>
      <c r="AG40" s="387">
        <v>113786</v>
      </c>
      <c r="AH40" s="784">
        <v>2057556</v>
      </c>
      <c r="AI40" s="785">
        <v>1980589</v>
      </c>
      <c r="AJ40" s="785">
        <v>76967</v>
      </c>
      <c r="AK40" s="784">
        <v>2351362</v>
      </c>
      <c r="AL40" s="785">
        <v>2257741</v>
      </c>
      <c r="AM40" s="786">
        <v>93621</v>
      </c>
      <c r="AN40" s="785">
        <v>2619615</v>
      </c>
      <c r="AO40" s="785">
        <v>2512060</v>
      </c>
      <c r="AP40" s="785">
        <v>107555</v>
      </c>
      <c r="AQ40" s="867">
        <f t="shared" si="3"/>
        <v>2342844.3333333335</v>
      </c>
      <c r="AR40" s="866">
        <f t="shared" si="4"/>
        <v>2250130</v>
      </c>
      <c r="AS40" s="868">
        <f t="shared" si="5"/>
        <v>92714.333333333328</v>
      </c>
    </row>
    <row r="41" spans="1:45" ht="15.75" customHeight="1">
      <c r="A41" s="63">
        <v>38</v>
      </c>
      <c r="B41" s="64" t="s">
        <v>135</v>
      </c>
      <c r="C41" s="65" t="s">
        <v>137</v>
      </c>
      <c r="D41" s="57">
        <v>2014000</v>
      </c>
      <c r="E41" s="66">
        <v>1909000</v>
      </c>
      <c r="F41" s="67">
        <v>105000</v>
      </c>
      <c r="G41" s="60">
        <v>1994349</v>
      </c>
      <c r="H41" s="66">
        <v>1890349</v>
      </c>
      <c r="I41" s="68">
        <v>104000</v>
      </c>
      <c r="J41" s="57">
        <v>2195972</v>
      </c>
      <c r="K41" s="66">
        <v>2089972</v>
      </c>
      <c r="L41" s="67">
        <v>106000</v>
      </c>
      <c r="M41" s="69">
        <v>2101355</v>
      </c>
      <c r="N41" s="66">
        <v>2000355</v>
      </c>
      <c r="O41" s="68">
        <v>101000</v>
      </c>
      <c r="P41" s="70">
        <v>1998370</v>
      </c>
      <c r="Q41" s="66">
        <v>1902370</v>
      </c>
      <c r="R41" s="67">
        <v>96000</v>
      </c>
      <c r="S41" s="60">
        <v>2109845</v>
      </c>
      <c r="T41" s="66">
        <v>2021935</v>
      </c>
      <c r="U41" s="68">
        <v>87910</v>
      </c>
      <c r="V41" s="57">
        <v>2079498</v>
      </c>
      <c r="W41" s="66">
        <v>1987181</v>
      </c>
      <c r="X41" s="68">
        <v>92317</v>
      </c>
      <c r="Y41" s="62">
        <v>2184547</v>
      </c>
      <c r="Z41" s="71">
        <f t="shared" si="0"/>
        <v>2086193</v>
      </c>
      <c r="AA41" s="71">
        <v>98354</v>
      </c>
      <c r="AB41" s="480">
        <v>2260054</v>
      </c>
      <c r="AC41" s="282">
        <f t="shared" si="1"/>
        <v>2156546</v>
      </c>
      <c r="AD41" s="387">
        <v>103508</v>
      </c>
      <c r="AE41" s="480">
        <v>2223850</v>
      </c>
      <c r="AF41" s="282">
        <f t="shared" si="2"/>
        <v>2123707</v>
      </c>
      <c r="AG41" s="387">
        <v>100143</v>
      </c>
      <c r="AH41" s="784">
        <v>1576934</v>
      </c>
      <c r="AI41" s="785">
        <v>1513833</v>
      </c>
      <c r="AJ41" s="785">
        <v>63101</v>
      </c>
      <c r="AK41" s="784">
        <v>1717590</v>
      </c>
      <c r="AL41" s="785">
        <v>1633458</v>
      </c>
      <c r="AM41" s="786">
        <v>84132</v>
      </c>
      <c r="AN41" s="785">
        <v>1970018</v>
      </c>
      <c r="AO41" s="785">
        <v>1871946</v>
      </c>
      <c r="AP41" s="785">
        <v>98072</v>
      </c>
      <c r="AQ41" s="867">
        <f t="shared" si="3"/>
        <v>1754847.3333333333</v>
      </c>
      <c r="AR41" s="866">
        <f t="shared" si="4"/>
        <v>1673079</v>
      </c>
      <c r="AS41" s="868">
        <f t="shared" si="5"/>
        <v>81768.333333333328</v>
      </c>
    </row>
    <row r="42" spans="1:45" ht="15.75" customHeight="1">
      <c r="A42" s="63">
        <v>39</v>
      </c>
      <c r="B42" s="64" t="s">
        <v>138</v>
      </c>
      <c r="C42" s="65" t="s">
        <v>139</v>
      </c>
      <c r="D42" s="57">
        <v>1082000</v>
      </c>
      <c r="E42" s="66">
        <v>504000</v>
      </c>
      <c r="F42" s="67">
        <v>578000</v>
      </c>
      <c r="G42" s="60">
        <v>1083203</v>
      </c>
      <c r="H42" s="66">
        <v>505068</v>
      </c>
      <c r="I42" s="68">
        <v>578135</v>
      </c>
      <c r="J42" s="57">
        <v>1118816</v>
      </c>
      <c r="K42" s="66">
        <v>496864</v>
      </c>
      <c r="L42" s="67">
        <v>621952</v>
      </c>
      <c r="M42" s="69">
        <v>1077547</v>
      </c>
      <c r="N42" s="66">
        <v>474043</v>
      </c>
      <c r="O42" s="68">
        <v>603504</v>
      </c>
      <c r="P42" s="70">
        <v>1073982</v>
      </c>
      <c r="Q42" s="66">
        <v>435536</v>
      </c>
      <c r="R42" s="67">
        <v>638446</v>
      </c>
      <c r="S42" s="60">
        <v>1208952</v>
      </c>
      <c r="T42" s="66">
        <v>529408</v>
      </c>
      <c r="U42" s="68">
        <v>679544</v>
      </c>
      <c r="V42" s="57">
        <v>1174109</v>
      </c>
      <c r="W42" s="66">
        <v>523056</v>
      </c>
      <c r="X42" s="68">
        <v>651053</v>
      </c>
      <c r="Y42" s="62">
        <v>1275923</v>
      </c>
      <c r="Z42" s="71">
        <f t="shared" si="0"/>
        <v>613696</v>
      </c>
      <c r="AA42" s="71">
        <v>662227</v>
      </c>
      <c r="AB42" s="480">
        <v>1215812</v>
      </c>
      <c r="AC42" s="282">
        <f t="shared" si="1"/>
        <v>562664</v>
      </c>
      <c r="AD42" s="387">
        <v>653148</v>
      </c>
      <c r="AE42" s="480">
        <v>1177655</v>
      </c>
      <c r="AF42" s="282">
        <f t="shared" si="2"/>
        <v>537749</v>
      </c>
      <c r="AG42" s="387">
        <v>639906</v>
      </c>
      <c r="AH42" s="784">
        <v>658811</v>
      </c>
      <c r="AI42" s="785">
        <v>242148</v>
      </c>
      <c r="AJ42" s="785">
        <v>416663</v>
      </c>
      <c r="AK42" s="784">
        <v>804251</v>
      </c>
      <c r="AL42" s="785">
        <v>225959</v>
      </c>
      <c r="AM42" s="786">
        <v>578292</v>
      </c>
      <c r="AN42" s="785">
        <v>994564</v>
      </c>
      <c r="AO42" s="785">
        <v>374536</v>
      </c>
      <c r="AP42" s="785">
        <v>620028</v>
      </c>
      <c r="AQ42" s="867">
        <f t="shared" si="3"/>
        <v>819208.66666666663</v>
      </c>
      <c r="AR42" s="866">
        <f t="shared" si="4"/>
        <v>280881</v>
      </c>
      <c r="AS42" s="868">
        <f t="shared" si="5"/>
        <v>538327.66666666663</v>
      </c>
    </row>
    <row r="43" spans="1:45" ht="15.75" customHeight="1">
      <c r="A43" s="63">
        <v>40</v>
      </c>
      <c r="B43" s="64" t="s">
        <v>138</v>
      </c>
      <c r="C43" s="65" t="s">
        <v>140</v>
      </c>
      <c r="D43" s="57">
        <v>2715000</v>
      </c>
      <c r="E43" s="66">
        <v>2151000</v>
      </c>
      <c r="F43" s="67">
        <v>564000</v>
      </c>
      <c r="G43" s="60">
        <v>2552300</v>
      </c>
      <c r="H43" s="66">
        <v>1986300</v>
      </c>
      <c r="I43" s="68">
        <v>566000</v>
      </c>
      <c r="J43" s="57">
        <v>2761496</v>
      </c>
      <c r="K43" s="66">
        <v>2168340</v>
      </c>
      <c r="L43" s="67">
        <v>593156</v>
      </c>
      <c r="M43" s="69">
        <v>2779008</v>
      </c>
      <c r="N43" s="66">
        <v>2184754</v>
      </c>
      <c r="O43" s="68">
        <v>594254</v>
      </c>
      <c r="P43" s="70">
        <v>2818105</v>
      </c>
      <c r="Q43" s="66">
        <v>2359487</v>
      </c>
      <c r="R43" s="67">
        <v>458618</v>
      </c>
      <c r="S43" s="60">
        <v>3031765</v>
      </c>
      <c r="T43" s="66">
        <v>2567518</v>
      </c>
      <c r="U43" s="68">
        <v>464247</v>
      </c>
      <c r="V43" s="57">
        <v>3040283</v>
      </c>
      <c r="W43" s="66">
        <v>2584064</v>
      </c>
      <c r="X43" s="68">
        <v>456219</v>
      </c>
      <c r="Y43" s="62">
        <v>2877458</v>
      </c>
      <c r="Z43" s="71">
        <f t="shared" si="0"/>
        <v>2422484</v>
      </c>
      <c r="AA43" s="71">
        <v>454974</v>
      </c>
      <c r="AB43" s="480">
        <v>2728195</v>
      </c>
      <c r="AC43" s="282">
        <f t="shared" si="1"/>
        <v>2325099</v>
      </c>
      <c r="AD43" s="387">
        <v>403096</v>
      </c>
      <c r="AE43" s="480">
        <v>2603092</v>
      </c>
      <c r="AF43" s="282">
        <f t="shared" si="2"/>
        <v>2183203</v>
      </c>
      <c r="AG43" s="387">
        <v>419889</v>
      </c>
      <c r="AH43" s="784">
        <v>1403636</v>
      </c>
      <c r="AI43" s="785">
        <v>1183563</v>
      </c>
      <c r="AJ43" s="785">
        <v>220073</v>
      </c>
      <c r="AK43" s="784">
        <v>1757601</v>
      </c>
      <c r="AL43" s="785">
        <v>1475161</v>
      </c>
      <c r="AM43" s="786">
        <v>282440</v>
      </c>
      <c r="AN43" s="785">
        <v>2652713</v>
      </c>
      <c r="AO43" s="785">
        <v>2248055</v>
      </c>
      <c r="AP43" s="785">
        <v>404658</v>
      </c>
      <c r="AQ43" s="867">
        <f t="shared" si="3"/>
        <v>1937983.3333333333</v>
      </c>
      <c r="AR43" s="866">
        <f t="shared" si="4"/>
        <v>1635593</v>
      </c>
      <c r="AS43" s="868">
        <f t="shared" si="5"/>
        <v>302390.33333333331</v>
      </c>
    </row>
    <row r="44" spans="1:45" ht="15.75" customHeight="1" thickBot="1">
      <c r="A44" s="73">
        <v>41</v>
      </c>
      <c r="B44" s="74" t="s">
        <v>138</v>
      </c>
      <c r="C44" s="75" t="s">
        <v>141</v>
      </c>
      <c r="D44" s="76">
        <v>5982000</v>
      </c>
      <c r="E44" s="77">
        <v>5761000</v>
      </c>
      <c r="F44" s="78">
        <v>221000</v>
      </c>
      <c r="G44" s="79">
        <v>5505550</v>
      </c>
      <c r="H44" s="77">
        <v>5279882</v>
      </c>
      <c r="I44" s="80">
        <v>225668</v>
      </c>
      <c r="J44" s="76">
        <v>5999573</v>
      </c>
      <c r="K44" s="77">
        <v>5793165</v>
      </c>
      <c r="L44" s="78">
        <v>206408</v>
      </c>
      <c r="M44" s="81">
        <v>5912227</v>
      </c>
      <c r="N44" s="77">
        <v>5700502</v>
      </c>
      <c r="O44" s="80">
        <v>211725</v>
      </c>
      <c r="P44" s="82">
        <v>8820688</v>
      </c>
      <c r="Q44" s="77">
        <v>8617448</v>
      </c>
      <c r="R44" s="78">
        <v>203240</v>
      </c>
      <c r="S44" s="79">
        <v>9481834</v>
      </c>
      <c r="T44" s="77">
        <v>9267054</v>
      </c>
      <c r="U44" s="80">
        <v>214780</v>
      </c>
      <c r="V44" s="76">
        <v>8562448</v>
      </c>
      <c r="W44" s="77">
        <v>8369398</v>
      </c>
      <c r="X44" s="80">
        <v>193050</v>
      </c>
      <c r="Y44" s="186">
        <v>8858599</v>
      </c>
      <c r="Z44" s="83">
        <f t="shared" si="0"/>
        <v>8659619</v>
      </c>
      <c r="AA44" s="83">
        <v>198980</v>
      </c>
      <c r="AB44" s="480">
        <v>8622736</v>
      </c>
      <c r="AC44" s="282">
        <f t="shared" si="1"/>
        <v>8423306</v>
      </c>
      <c r="AD44" s="388">
        <v>199430</v>
      </c>
      <c r="AE44" s="480">
        <v>8821930</v>
      </c>
      <c r="AF44" s="282">
        <f t="shared" si="2"/>
        <v>8640550</v>
      </c>
      <c r="AG44" s="388">
        <v>181380</v>
      </c>
      <c r="AH44" s="784">
        <v>5980665</v>
      </c>
      <c r="AI44" s="785">
        <v>5869975</v>
      </c>
      <c r="AJ44" s="785">
        <v>110690</v>
      </c>
      <c r="AK44" s="784">
        <v>7026330</v>
      </c>
      <c r="AL44" s="785">
        <v>6904830</v>
      </c>
      <c r="AM44" s="786">
        <v>121500</v>
      </c>
      <c r="AN44" s="785">
        <v>9168397</v>
      </c>
      <c r="AO44" s="785">
        <v>8964077</v>
      </c>
      <c r="AP44" s="785">
        <v>204320</v>
      </c>
      <c r="AQ44" s="867">
        <f t="shared" si="3"/>
        <v>7391797.333333333</v>
      </c>
      <c r="AR44" s="866">
        <f t="shared" si="4"/>
        <v>7246294</v>
      </c>
      <c r="AS44" s="868">
        <f t="shared" si="5"/>
        <v>145503.33333333334</v>
      </c>
    </row>
    <row r="45" spans="1:45" ht="20.25" customHeight="1" thickBot="1">
      <c r="A45" s="1420" t="s">
        <v>142</v>
      </c>
      <c r="B45" s="1421"/>
      <c r="C45" s="1422"/>
      <c r="D45" s="84">
        <v>123682000</v>
      </c>
      <c r="E45" s="85">
        <v>110716000</v>
      </c>
      <c r="F45" s="86">
        <v>12966000</v>
      </c>
      <c r="G45" s="87">
        <v>121264837</v>
      </c>
      <c r="H45" s="85">
        <v>107920457</v>
      </c>
      <c r="I45" s="88">
        <v>13344380</v>
      </c>
      <c r="J45" s="84">
        <v>126111209</v>
      </c>
      <c r="K45" s="85">
        <v>113236006</v>
      </c>
      <c r="L45" s="86">
        <v>12875203</v>
      </c>
      <c r="M45" s="87">
        <v>130271751</v>
      </c>
      <c r="N45" s="85">
        <v>116788771</v>
      </c>
      <c r="O45" s="88">
        <v>13482980</v>
      </c>
      <c r="P45" s="84">
        <v>133255979</v>
      </c>
      <c r="Q45" s="85">
        <v>121119150</v>
      </c>
      <c r="R45" s="86">
        <v>12136829</v>
      </c>
      <c r="S45" s="87">
        <v>138753797</v>
      </c>
      <c r="T45" s="85">
        <v>125377384</v>
      </c>
      <c r="U45" s="88">
        <v>13376413</v>
      </c>
      <c r="V45" s="84">
        <v>134166173</v>
      </c>
      <c r="W45" s="85">
        <v>121503794</v>
      </c>
      <c r="X45" s="88">
        <v>12662379</v>
      </c>
      <c r="Y45" s="187">
        <f t="shared" ref="Y45:AG45" si="6">SUM(Y4:Y44)</f>
        <v>139045982</v>
      </c>
      <c r="Z45" s="187">
        <f t="shared" si="6"/>
        <v>126242450</v>
      </c>
      <c r="AA45" s="188">
        <f t="shared" si="6"/>
        <v>12803532</v>
      </c>
      <c r="AB45" s="483">
        <f t="shared" si="6"/>
        <v>136962771</v>
      </c>
      <c r="AC45" s="484">
        <f t="shared" si="6"/>
        <v>124773200</v>
      </c>
      <c r="AD45" s="493">
        <f t="shared" si="6"/>
        <v>12189571</v>
      </c>
      <c r="AE45" s="483">
        <f t="shared" si="6"/>
        <v>136507073</v>
      </c>
      <c r="AF45" s="484">
        <f t="shared" si="6"/>
        <v>124668178</v>
      </c>
      <c r="AG45" s="493">
        <f t="shared" si="6"/>
        <v>11838895</v>
      </c>
      <c r="AH45" s="787">
        <v>75253759</v>
      </c>
      <c r="AI45" s="788">
        <v>68736633</v>
      </c>
      <c r="AJ45" s="788">
        <v>6517126.2039194368</v>
      </c>
      <c r="AK45" s="787">
        <v>84863313</v>
      </c>
      <c r="AL45" s="788">
        <v>77368006</v>
      </c>
      <c r="AM45" s="789">
        <v>7495307</v>
      </c>
      <c r="AN45" s="788">
        <v>114503264.84137851</v>
      </c>
      <c r="AO45" s="788">
        <v>103466597.72690716</v>
      </c>
      <c r="AP45" s="788">
        <v>11036667.114471341</v>
      </c>
      <c r="AQ45" s="869">
        <f t="shared" si="3"/>
        <v>91540112.348432645</v>
      </c>
      <c r="AR45" s="870">
        <f t="shared" si="4"/>
        <v>83190412.242302388</v>
      </c>
      <c r="AS45" s="871">
        <f t="shared" si="5"/>
        <v>8349700.10613026</v>
      </c>
    </row>
    <row r="46" spans="1:45">
      <c r="A46" t="s">
        <v>143</v>
      </c>
    </row>
    <row r="47" spans="1:45">
      <c r="X47" s="53" t="s">
        <v>77</v>
      </c>
      <c r="Y47" s="53"/>
      <c r="Z47" s="53"/>
      <c r="AA47" s="53"/>
      <c r="AB47" s="53"/>
      <c r="AC47" s="53"/>
      <c r="AD47" s="53"/>
      <c r="AE47" s="53"/>
      <c r="AF47" s="53"/>
      <c r="AG47" s="53"/>
    </row>
    <row r="48" spans="1:45">
      <c r="A48" s="53" t="s">
        <v>144</v>
      </c>
      <c r="C48" s="1418" t="s">
        <v>145</v>
      </c>
      <c r="D48" s="89" t="s">
        <v>81</v>
      </c>
      <c r="E48" s="90"/>
      <c r="F48" s="91"/>
      <c r="G48" s="92" t="s">
        <v>82</v>
      </c>
      <c r="H48" s="90"/>
      <c r="I48" s="93"/>
      <c r="J48" s="92" t="s">
        <v>83</v>
      </c>
      <c r="K48" s="90"/>
      <c r="L48" s="93"/>
      <c r="M48" s="89" t="s">
        <v>84</v>
      </c>
      <c r="N48" s="90"/>
      <c r="O48" s="91"/>
      <c r="P48" s="92" t="s">
        <v>85</v>
      </c>
      <c r="Q48" s="90"/>
      <c r="R48" s="93"/>
      <c r="S48" s="89" t="s">
        <v>86</v>
      </c>
      <c r="T48" s="90"/>
      <c r="U48" s="91"/>
      <c r="V48" s="92" t="s">
        <v>87</v>
      </c>
      <c r="W48" s="90"/>
      <c r="X48" s="93"/>
      <c r="Y48" s="92" t="s">
        <v>88</v>
      </c>
      <c r="Z48" s="90"/>
      <c r="AA48" s="91"/>
      <c r="AB48" s="92" t="s">
        <v>614</v>
      </c>
      <c r="AC48" s="90"/>
      <c r="AD48" s="93"/>
      <c r="AE48" s="92" t="s">
        <v>836</v>
      </c>
      <c r="AF48" s="90"/>
      <c r="AG48" s="91"/>
      <c r="AH48" s="92" t="s">
        <v>1133</v>
      </c>
      <c r="AI48" s="90"/>
      <c r="AJ48" s="91"/>
      <c r="AK48" s="92" t="s">
        <v>1134</v>
      </c>
      <c r="AL48" s="90"/>
      <c r="AM48" s="91"/>
      <c r="AN48" s="92" t="s">
        <v>1128</v>
      </c>
      <c r="AO48" s="90"/>
      <c r="AP48" s="93"/>
      <c r="AQ48" s="832" t="s">
        <v>1188</v>
      </c>
      <c r="AR48" s="833"/>
      <c r="AS48" s="834"/>
    </row>
    <row r="49" spans="1:45">
      <c r="A49" s="53"/>
      <c r="C49" s="1419"/>
      <c r="D49" s="94"/>
      <c r="E49" s="64" t="s">
        <v>89</v>
      </c>
      <c r="F49" s="91" t="s">
        <v>90</v>
      </c>
      <c r="G49" s="95"/>
      <c r="H49" s="64" t="s">
        <v>89</v>
      </c>
      <c r="I49" s="93" t="s">
        <v>90</v>
      </c>
      <c r="J49" s="95"/>
      <c r="K49" s="64" t="s">
        <v>89</v>
      </c>
      <c r="L49" s="93" t="s">
        <v>90</v>
      </c>
      <c r="M49" s="94"/>
      <c r="N49" s="64" t="s">
        <v>89</v>
      </c>
      <c r="O49" s="91" t="s">
        <v>90</v>
      </c>
      <c r="P49" s="95"/>
      <c r="Q49" s="64" t="s">
        <v>89</v>
      </c>
      <c r="R49" s="93" t="s">
        <v>90</v>
      </c>
      <c r="S49" s="94"/>
      <c r="T49" s="64" t="s">
        <v>89</v>
      </c>
      <c r="U49" s="91" t="s">
        <v>90</v>
      </c>
      <c r="V49" s="95"/>
      <c r="W49" s="64" t="s">
        <v>89</v>
      </c>
      <c r="X49" s="93" t="s">
        <v>90</v>
      </c>
      <c r="Y49" s="95"/>
      <c r="Z49" s="64" t="s">
        <v>89</v>
      </c>
      <c r="AA49" s="93" t="s">
        <v>90</v>
      </c>
      <c r="AB49" s="95"/>
      <c r="AC49" s="64" t="s">
        <v>89</v>
      </c>
      <c r="AD49" s="93" t="s">
        <v>90</v>
      </c>
      <c r="AE49" s="95"/>
      <c r="AF49" s="64" t="s">
        <v>89</v>
      </c>
      <c r="AG49" s="93" t="s">
        <v>90</v>
      </c>
      <c r="AH49" s="95"/>
      <c r="AI49" s="64" t="s">
        <v>89</v>
      </c>
      <c r="AJ49" s="93" t="s">
        <v>90</v>
      </c>
      <c r="AK49" s="95"/>
      <c r="AL49" s="64" t="s">
        <v>89</v>
      </c>
      <c r="AM49" s="93" t="s">
        <v>90</v>
      </c>
      <c r="AN49" s="95"/>
      <c r="AO49" s="64" t="s">
        <v>89</v>
      </c>
      <c r="AP49" s="93" t="s">
        <v>90</v>
      </c>
      <c r="AQ49" s="835"/>
      <c r="AR49" s="390" t="s">
        <v>89</v>
      </c>
      <c r="AS49" s="834" t="s">
        <v>90</v>
      </c>
    </row>
    <row r="50" spans="1:45">
      <c r="C50" s="96" t="s">
        <v>146</v>
      </c>
      <c r="D50" s="97">
        <f>D4</f>
        <v>31790000</v>
      </c>
      <c r="E50" s="98">
        <f t="shared" ref="E50:AA50" si="7">E4</f>
        <v>27500000</v>
      </c>
      <c r="F50" s="97">
        <f t="shared" si="7"/>
        <v>4290000</v>
      </c>
      <c r="G50" s="99">
        <f t="shared" si="7"/>
        <v>30956000</v>
      </c>
      <c r="H50" s="98">
        <f t="shared" si="7"/>
        <v>26546000</v>
      </c>
      <c r="I50" s="100">
        <f t="shared" si="7"/>
        <v>4410000</v>
      </c>
      <c r="J50" s="99">
        <f t="shared" si="7"/>
        <v>32820000</v>
      </c>
      <c r="K50" s="98">
        <f t="shared" si="7"/>
        <v>28370000</v>
      </c>
      <c r="L50" s="100">
        <f t="shared" si="7"/>
        <v>4450000</v>
      </c>
      <c r="M50" s="97">
        <f t="shared" si="7"/>
        <v>35730000</v>
      </c>
      <c r="N50" s="98">
        <f t="shared" si="7"/>
        <v>30920000</v>
      </c>
      <c r="O50" s="97">
        <f t="shared" si="7"/>
        <v>4810000</v>
      </c>
      <c r="P50" s="99">
        <f t="shared" si="7"/>
        <v>35430000</v>
      </c>
      <c r="Q50" s="98">
        <f t="shared" si="7"/>
        <v>30350000</v>
      </c>
      <c r="R50" s="100">
        <f t="shared" si="7"/>
        <v>5080000</v>
      </c>
      <c r="S50" s="97">
        <f t="shared" si="7"/>
        <v>35980000</v>
      </c>
      <c r="T50" s="98">
        <f t="shared" si="7"/>
        <v>30690000</v>
      </c>
      <c r="U50" s="97">
        <f t="shared" si="7"/>
        <v>5290000</v>
      </c>
      <c r="V50" s="99">
        <f t="shared" si="7"/>
        <v>35000000</v>
      </c>
      <c r="W50" s="98">
        <f t="shared" si="7"/>
        <v>29940000</v>
      </c>
      <c r="X50" s="100">
        <f t="shared" si="7"/>
        <v>5060000</v>
      </c>
      <c r="Y50" s="99">
        <f t="shared" si="7"/>
        <v>39330000</v>
      </c>
      <c r="Z50" s="98">
        <f t="shared" si="7"/>
        <v>33970000</v>
      </c>
      <c r="AA50" s="97">
        <f t="shared" si="7"/>
        <v>5360000</v>
      </c>
      <c r="AB50" s="99">
        <f t="shared" ref="AB50:AM50" si="8">AB4</f>
        <v>35380000</v>
      </c>
      <c r="AC50" s="98">
        <f t="shared" si="8"/>
        <v>30870000</v>
      </c>
      <c r="AD50" s="100">
        <f t="shared" si="8"/>
        <v>4510000</v>
      </c>
      <c r="AE50" s="99">
        <f t="shared" si="8"/>
        <v>35420000</v>
      </c>
      <c r="AF50" s="98">
        <f t="shared" si="8"/>
        <v>30650000</v>
      </c>
      <c r="AG50" s="97">
        <f t="shared" si="8"/>
        <v>4770000</v>
      </c>
      <c r="AH50" s="99">
        <f t="shared" si="8"/>
        <v>12543217</v>
      </c>
      <c r="AI50" s="98">
        <f t="shared" si="8"/>
        <v>10222853</v>
      </c>
      <c r="AJ50" s="97">
        <f t="shared" si="8"/>
        <v>2320364.2039194363</v>
      </c>
      <c r="AK50" s="99">
        <f t="shared" si="8"/>
        <v>13380000</v>
      </c>
      <c r="AL50" s="98">
        <f t="shared" si="8"/>
        <v>10890000</v>
      </c>
      <c r="AM50" s="97">
        <f t="shared" si="8"/>
        <v>2490000</v>
      </c>
      <c r="AN50" s="99">
        <f t="shared" ref="AN50:AS50" si="9">AN4</f>
        <v>24257222.841378503</v>
      </c>
      <c r="AO50" s="98">
        <f t="shared" si="9"/>
        <v>20326162.726907164</v>
      </c>
      <c r="AP50" s="100">
        <f t="shared" si="9"/>
        <v>3931060.1144713406</v>
      </c>
      <c r="AQ50" s="836">
        <f t="shared" si="9"/>
        <v>16726813.348432647</v>
      </c>
      <c r="AR50" s="435">
        <f t="shared" si="9"/>
        <v>13813005.242302388</v>
      </c>
      <c r="AS50" s="837">
        <f t="shared" si="9"/>
        <v>2913808.1061302591</v>
      </c>
    </row>
    <row r="51" spans="1:45">
      <c r="C51" s="96" t="s">
        <v>147</v>
      </c>
      <c r="D51" s="97">
        <f>SUM(D5:D7)</f>
        <v>13926000</v>
      </c>
      <c r="E51" s="98">
        <f t="shared" ref="E51:AA51" si="10">SUM(E5:E7)</f>
        <v>13515000</v>
      </c>
      <c r="F51" s="97">
        <f t="shared" si="10"/>
        <v>411000</v>
      </c>
      <c r="G51" s="99">
        <f t="shared" si="10"/>
        <v>13250212</v>
      </c>
      <c r="H51" s="98">
        <f t="shared" si="10"/>
        <v>12833261</v>
      </c>
      <c r="I51" s="100">
        <f t="shared" si="10"/>
        <v>416951</v>
      </c>
      <c r="J51" s="99">
        <f t="shared" si="10"/>
        <v>13444719</v>
      </c>
      <c r="K51" s="98">
        <f t="shared" si="10"/>
        <v>13038740</v>
      </c>
      <c r="L51" s="100">
        <f t="shared" si="10"/>
        <v>405979</v>
      </c>
      <c r="M51" s="97">
        <f t="shared" si="10"/>
        <v>13798865</v>
      </c>
      <c r="N51" s="98">
        <f t="shared" si="10"/>
        <v>13325668</v>
      </c>
      <c r="O51" s="97">
        <f t="shared" si="10"/>
        <v>473197</v>
      </c>
      <c r="P51" s="99">
        <f t="shared" si="10"/>
        <v>14195020</v>
      </c>
      <c r="Q51" s="98">
        <f t="shared" si="10"/>
        <v>13657578</v>
      </c>
      <c r="R51" s="100">
        <f t="shared" si="10"/>
        <v>537442</v>
      </c>
      <c r="S51" s="97">
        <f t="shared" si="10"/>
        <v>14460829</v>
      </c>
      <c r="T51" s="98">
        <f t="shared" si="10"/>
        <v>13864129</v>
      </c>
      <c r="U51" s="97">
        <f t="shared" si="10"/>
        <v>596700</v>
      </c>
      <c r="V51" s="99">
        <f t="shared" si="10"/>
        <v>14537968</v>
      </c>
      <c r="W51" s="98">
        <f t="shared" si="10"/>
        <v>13952928</v>
      </c>
      <c r="X51" s="100">
        <f t="shared" si="10"/>
        <v>585040</v>
      </c>
      <c r="Y51" s="99">
        <f t="shared" si="10"/>
        <v>14294641</v>
      </c>
      <c r="Z51" s="98">
        <f t="shared" si="10"/>
        <v>13675364</v>
      </c>
      <c r="AA51" s="97">
        <f t="shared" si="10"/>
        <v>619277</v>
      </c>
      <c r="AB51" s="99">
        <f t="shared" ref="AB51:AM51" si="11">SUM(AB5:AB7)</f>
        <v>14477533</v>
      </c>
      <c r="AC51" s="98">
        <f t="shared" si="11"/>
        <v>13790870</v>
      </c>
      <c r="AD51" s="100">
        <f t="shared" si="11"/>
        <v>686663</v>
      </c>
      <c r="AE51" s="99">
        <f t="shared" si="11"/>
        <v>14726506</v>
      </c>
      <c r="AF51" s="98">
        <f t="shared" si="11"/>
        <v>14035639</v>
      </c>
      <c r="AG51" s="97">
        <f t="shared" si="11"/>
        <v>690867</v>
      </c>
      <c r="AH51" s="99">
        <f t="shared" si="11"/>
        <v>7895410</v>
      </c>
      <c r="AI51" s="98">
        <f t="shared" si="11"/>
        <v>7469546</v>
      </c>
      <c r="AJ51" s="97">
        <f t="shared" si="11"/>
        <v>425864</v>
      </c>
      <c r="AK51" s="99">
        <f t="shared" si="11"/>
        <v>9493019</v>
      </c>
      <c r="AL51" s="98">
        <f t="shared" si="11"/>
        <v>9020404</v>
      </c>
      <c r="AM51" s="97">
        <f t="shared" si="11"/>
        <v>472615</v>
      </c>
      <c r="AN51" s="99">
        <f t="shared" ref="AN51:AS51" si="12">SUM(AN5:AN7)</f>
        <v>13290878</v>
      </c>
      <c r="AO51" s="98">
        <f t="shared" si="12"/>
        <v>12728796</v>
      </c>
      <c r="AP51" s="100">
        <f t="shared" si="12"/>
        <v>562082</v>
      </c>
      <c r="AQ51" s="836">
        <f t="shared" si="12"/>
        <v>10226435.666666668</v>
      </c>
      <c r="AR51" s="435">
        <f t="shared" si="12"/>
        <v>9739582</v>
      </c>
      <c r="AS51" s="837">
        <f t="shared" si="12"/>
        <v>486853.66666666669</v>
      </c>
    </row>
    <row r="52" spans="1:45">
      <c r="C52" s="96" t="s">
        <v>148</v>
      </c>
      <c r="D52" s="97">
        <f>SUM(D8:D12)</f>
        <v>16991000</v>
      </c>
      <c r="E52" s="98">
        <f t="shared" ref="E52:AA52" si="13">SUM(E8:E12)</f>
        <v>16628000</v>
      </c>
      <c r="F52" s="97">
        <f t="shared" si="13"/>
        <v>363000</v>
      </c>
      <c r="G52" s="99">
        <f t="shared" si="13"/>
        <v>16242326</v>
      </c>
      <c r="H52" s="98">
        <f t="shared" si="13"/>
        <v>15823348</v>
      </c>
      <c r="I52" s="100">
        <f t="shared" si="13"/>
        <v>418978</v>
      </c>
      <c r="J52" s="99">
        <f t="shared" si="13"/>
        <v>16723540</v>
      </c>
      <c r="K52" s="98">
        <f t="shared" si="13"/>
        <v>16345533</v>
      </c>
      <c r="L52" s="100">
        <f t="shared" si="13"/>
        <v>378007</v>
      </c>
      <c r="M52" s="97">
        <f t="shared" si="13"/>
        <v>16479019</v>
      </c>
      <c r="N52" s="98">
        <f t="shared" si="13"/>
        <v>16064729</v>
      </c>
      <c r="O52" s="97">
        <f t="shared" si="13"/>
        <v>414290</v>
      </c>
      <c r="P52" s="99">
        <f t="shared" si="13"/>
        <v>16620086</v>
      </c>
      <c r="Q52" s="98">
        <f t="shared" si="13"/>
        <v>16186070</v>
      </c>
      <c r="R52" s="100">
        <f t="shared" si="13"/>
        <v>434016</v>
      </c>
      <c r="S52" s="97">
        <f t="shared" si="13"/>
        <v>17134129</v>
      </c>
      <c r="T52" s="98">
        <f t="shared" si="13"/>
        <v>16685376</v>
      </c>
      <c r="U52" s="97">
        <f t="shared" si="13"/>
        <v>448753</v>
      </c>
      <c r="V52" s="99">
        <f t="shared" si="13"/>
        <v>16476800</v>
      </c>
      <c r="W52" s="98">
        <f t="shared" si="13"/>
        <v>16048417</v>
      </c>
      <c r="X52" s="100">
        <f t="shared" si="13"/>
        <v>428383</v>
      </c>
      <c r="Y52" s="99">
        <f t="shared" si="13"/>
        <v>16831067</v>
      </c>
      <c r="Z52" s="98">
        <f t="shared" si="13"/>
        <v>16413553</v>
      </c>
      <c r="AA52" s="97">
        <f t="shared" si="13"/>
        <v>417514</v>
      </c>
      <c r="AB52" s="99">
        <f t="shared" ref="AB52:AM52" si="14">SUM(AB8:AB12)</f>
        <v>19943813</v>
      </c>
      <c r="AC52" s="98">
        <f t="shared" si="14"/>
        <v>19551666</v>
      </c>
      <c r="AD52" s="100">
        <f t="shared" si="14"/>
        <v>392147</v>
      </c>
      <c r="AE52" s="99">
        <f t="shared" si="14"/>
        <v>18935100</v>
      </c>
      <c r="AF52" s="98">
        <f t="shared" si="14"/>
        <v>18567271</v>
      </c>
      <c r="AG52" s="97">
        <f t="shared" si="14"/>
        <v>367829</v>
      </c>
      <c r="AH52" s="99">
        <f t="shared" si="14"/>
        <v>12401438</v>
      </c>
      <c r="AI52" s="98">
        <f t="shared" si="14"/>
        <v>12168045</v>
      </c>
      <c r="AJ52" s="97">
        <f t="shared" si="14"/>
        <v>233393</v>
      </c>
      <c r="AK52" s="99">
        <f t="shared" si="14"/>
        <v>14960550</v>
      </c>
      <c r="AL52" s="98">
        <f t="shared" si="14"/>
        <v>14706302</v>
      </c>
      <c r="AM52" s="97">
        <f t="shared" si="14"/>
        <v>254248</v>
      </c>
      <c r="AN52" s="99">
        <f t="shared" ref="AN52:AS52" si="15">SUM(AN8:AN12)</f>
        <v>17401487</v>
      </c>
      <c r="AO52" s="98">
        <f t="shared" si="15"/>
        <v>16953483</v>
      </c>
      <c r="AP52" s="100">
        <f t="shared" si="15"/>
        <v>448004</v>
      </c>
      <c r="AQ52" s="836">
        <f t="shared" si="15"/>
        <v>14921158.333333332</v>
      </c>
      <c r="AR52" s="435">
        <f t="shared" si="15"/>
        <v>14609276.666666668</v>
      </c>
      <c r="AS52" s="837">
        <f t="shared" si="15"/>
        <v>311881.66666666669</v>
      </c>
    </row>
    <row r="53" spans="1:45">
      <c r="C53" s="96" t="s">
        <v>149</v>
      </c>
      <c r="D53" s="97">
        <f>SUM(D13:D17)</f>
        <v>9063000</v>
      </c>
      <c r="E53" s="98">
        <f t="shared" ref="E53:AA53" si="16">SUM(E13:E17)</f>
        <v>8636000</v>
      </c>
      <c r="F53" s="97">
        <f t="shared" si="16"/>
        <v>427000</v>
      </c>
      <c r="G53" s="99">
        <f t="shared" si="16"/>
        <v>8769272</v>
      </c>
      <c r="H53" s="98">
        <f t="shared" si="16"/>
        <v>8356032</v>
      </c>
      <c r="I53" s="100">
        <f t="shared" si="16"/>
        <v>413240</v>
      </c>
      <c r="J53" s="99">
        <f t="shared" si="16"/>
        <v>8733393</v>
      </c>
      <c r="K53" s="98">
        <f t="shared" si="16"/>
        <v>8292631</v>
      </c>
      <c r="L53" s="100">
        <f t="shared" si="16"/>
        <v>440762</v>
      </c>
      <c r="M53" s="97">
        <f t="shared" si="16"/>
        <v>8777377</v>
      </c>
      <c r="N53" s="98">
        <f t="shared" si="16"/>
        <v>8343636</v>
      </c>
      <c r="O53" s="97">
        <f t="shared" si="16"/>
        <v>433741</v>
      </c>
      <c r="P53" s="99">
        <f t="shared" si="16"/>
        <v>8707056</v>
      </c>
      <c r="Q53" s="98">
        <f t="shared" si="16"/>
        <v>8253704</v>
      </c>
      <c r="R53" s="100">
        <f t="shared" si="16"/>
        <v>453352</v>
      </c>
      <c r="S53" s="97">
        <f t="shared" si="16"/>
        <v>8857792</v>
      </c>
      <c r="T53" s="98">
        <f t="shared" si="16"/>
        <v>8378664</v>
      </c>
      <c r="U53" s="97">
        <f t="shared" si="16"/>
        <v>479128</v>
      </c>
      <c r="V53" s="99">
        <f t="shared" si="16"/>
        <v>8822993</v>
      </c>
      <c r="W53" s="98">
        <f t="shared" si="16"/>
        <v>8335738</v>
      </c>
      <c r="X53" s="100">
        <f t="shared" si="16"/>
        <v>487255</v>
      </c>
      <c r="Y53" s="99">
        <f t="shared" si="16"/>
        <v>9304550</v>
      </c>
      <c r="Z53" s="98">
        <f t="shared" si="16"/>
        <v>8816673</v>
      </c>
      <c r="AA53" s="97">
        <f t="shared" si="16"/>
        <v>487877</v>
      </c>
      <c r="AB53" s="99">
        <f t="shared" ref="AB53:AP53" si="17">SUM(AB13:AB17)</f>
        <v>9402981</v>
      </c>
      <c r="AC53" s="98">
        <f t="shared" si="17"/>
        <v>8902619</v>
      </c>
      <c r="AD53" s="100">
        <f t="shared" si="17"/>
        <v>500362</v>
      </c>
      <c r="AE53" s="99">
        <f t="shared" si="17"/>
        <v>9847767</v>
      </c>
      <c r="AF53" s="98">
        <f t="shared" si="17"/>
        <v>9372093</v>
      </c>
      <c r="AG53" s="97">
        <f t="shared" si="17"/>
        <v>475674</v>
      </c>
      <c r="AH53" s="99">
        <f t="shared" si="17"/>
        <v>6150981</v>
      </c>
      <c r="AI53" s="98">
        <f t="shared" si="17"/>
        <v>5812912</v>
      </c>
      <c r="AJ53" s="97">
        <f t="shared" si="17"/>
        <v>338069</v>
      </c>
      <c r="AK53" s="99">
        <f t="shared" si="17"/>
        <v>6231894</v>
      </c>
      <c r="AL53" s="98">
        <f t="shared" si="17"/>
        <v>5831574</v>
      </c>
      <c r="AM53" s="97">
        <f t="shared" si="17"/>
        <v>400320</v>
      </c>
      <c r="AN53" s="99">
        <f t="shared" si="17"/>
        <v>7365627</v>
      </c>
      <c r="AO53" s="98">
        <f t="shared" si="17"/>
        <v>6890044</v>
      </c>
      <c r="AP53" s="100">
        <f t="shared" si="17"/>
        <v>475583</v>
      </c>
      <c r="AQ53" s="836">
        <f t="shared" ref="AQ53:AS53" si="18">SUM(AQ13:AQ17)</f>
        <v>6582834</v>
      </c>
      <c r="AR53" s="435">
        <f t="shared" si="18"/>
        <v>6178176.666666667</v>
      </c>
      <c r="AS53" s="837">
        <f t="shared" si="18"/>
        <v>404657.33333333331</v>
      </c>
    </row>
    <row r="54" spans="1:45">
      <c r="C54" s="96" t="s">
        <v>150</v>
      </c>
      <c r="D54" s="97">
        <f>SUM(D18:D23)</f>
        <v>14174000</v>
      </c>
      <c r="E54" s="98">
        <f t="shared" ref="E54:AA54" si="19">SUM(E18:E23)</f>
        <v>13687000</v>
      </c>
      <c r="F54" s="97">
        <f t="shared" si="19"/>
        <v>487000</v>
      </c>
      <c r="G54" s="99">
        <f t="shared" si="19"/>
        <v>13865565</v>
      </c>
      <c r="H54" s="98">
        <f t="shared" si="19"/>
        <v>13385475</v>
      </c>
      <c r="I54" s="100">
        <f t="shared" si="19"/>
        <v>480090</v>
      </c>
      <c r="J54" s="99">
        <f t="shared" si="19"/>
        <v>14220956</v>
      </c>
      <c r="K54" s="98">
        <f t="shared" si="19"/>
        <v>13764278</v>
      </c>
      <c r="L54" s="100">
        <f t="shared" si="19"/>
        <v>456678</v>
      </c>
      <c r="M54" s="97">
        <f t="shared" si="19"/>
        <v>14168862</v>
      </c>
      <c r="N54" s="98">
        <f t="shared" si="19"/>
        <v>13712491</v>
      </c>
      <c r="O54" s="97">
        <f t="shared" si="19"/>
        <v>456371</v>
      </c>
      <c r="P54" s="99">
        <f t="shared" si="19"/>
        <v>13867697</v>
      </c>
      <c r="Q54" s="98">
        <f t="shared" si="19"/>
        <v>13360820</v>
      </c>
      <c r="R54" s="100">
        <f t="shared" si="19"/>
        <v>506877</v>
      </c>
      <c r="S54" s="97">
        <f t="shared" si="19"/>
        <v>14176132</v>
      </c>
      <c r="T54" s="98">
        <f t="shared" si="19"/>
        <v>13666203</v>
      </c>
      <c r="U54" s="97">
        <f t="shared" si="19"/>
        <v>509929</v>
      </c>
      <c r="V54" s="99">
        <f t="shared" si="19"/>
        <v>14109933</v>
      </c>
      <c r="W54" s="98">
        <f t="shared" si="19"/>
        <v>13576768</v>
      </c>
      <c r="X54" s="100">
        <f t="shared" si="19"/>
        <v>533165</v>
      </c>
      <c r="Y54" s="99">
        <f t="shared" si="19"/>
        <v>13956536</v>
      </c>
      <c r="Z54" s="98">
        <f t="shared" si="19"/>
        <v>13379022</v>
      </c>
      <c r="AA54" s="97">
        <f t="shared" si="19"/>
        <v>577514</v>
      </c>
      <c r="AB54" s="99">
        <f t="shared" ref="AB54:AP54" si="20">SUM(AB18:AB23)</f>
        <v>14044553</v>
      </c>
      <c r="AC54" s="98">
        <f t="shared" si="20"/>
        <v>13503561</v>
      </c>
      <c r="AD54" s="100">
        <f t="shared" si="20"/>
        <v>540992</v>
      </c>
      <c r="AE54" s="99">
        <f t="shared" si="20"/>
        <v>13940566</v>
      </c>
      <c r="AF54" s="98">
        <f t="shared" si="20"/>
        <v>13383047</v>
      </c>
      <c r="AG54" s="97">
        <f t="shared" si="20"/>
        <v>557519</v>
      </c>
      <c r="AH54" s="99">
        <f t="shared" si="20"/>
        <v>10808620</v>
      </c>
      <c r="AI54" s="98">
        <f t="shared" si="20"/>
        <v>10483903</v>
      </c>
      <c r="AJ54" s="97">
        <f t="shared" si="20"/>
        <v>324717</v>
      </c>
      <c r="AK54" s="99">
        <f t="shared" si="20"/>
        <v>11396198</v>
      </c>
      <c r="AL54" s="98">
        <f t="shared" si="20"/>
        <v>11032212</v>
      </c>
      <c r="AM54" s="97">
        <f t="shared" si="20"/>
        <v>363986</v>
      </c>
      <c r="AN54" s="99">
        <f t="shared" si="20"/>
        <v>13502411</v>
      </c>
      <c r="AO54" s="98">
        <f t="shared" si="20"/>
        <v>12991136</v>
      </c>
      <c r="AP54" s="100">
        <f t="shared" si="20"/>
        <v>511275</v>
      </c>
      <c r="AQ54" s="836">
        <f t="shared" ref="AQ54:AS54" si="21">SUM(AQ18:AQ23)</f>
        <v>11902409.666666666</v>
      </c>
      <c r="AR54" s="435">
        <f t="shared" si="21"/>
        <v>11502417</v>
      </c>
      <c r="AS54" s="837">
        <f t="shared" si="21"/>
        <v>399992.66666666663</v>
      </c>
    </row>
    <row r="55" spans="1:45">
      <c r="C55" s="96" t="s">
        <v>151</v>
      </c>
      <c r="D55" s="97">
        <f>SUM(D24:D27)</f>
        <v>8662000</v>
      </c>
      <c r="E55" s="98">
        <f t="shared" ref="E55:AA55" si="22">SUM(E24:E27)</f>
        <v>5851000</v>
      </c>
      <c r="F55" s="97">
        <f t="shared" si="22"/>
        <v>2811000</v>
      </c>
      <c r="G55" s="99">
        <f t="shared" si="22"/>
        <v>9767958</v>
      </c>
      <c r="H55" s="98">
        <f t="shared" si="22"/>
        <v>6621558</v>
      </c>
      <c r="I55" s="100">
        <f t="shared" si="22"/>
        <v>3146400</v>
      </c>
      <c r="J55" s="99">
        <f t="shared" si="22"/>
        <v>9009801</v>
      </c>
      <c r="K55" s="98">
        <f t="shared" si="22"/>
        <v>6485739</v>
      </c>
      <c r="L55" s="100">
        <f t="shared" si="22"/>
        <v>2524062</v>
      </c>
      <c r="M55" s="97">
        <f t="shared" si="22"/>
        <v>9851852</v>
      </c>
      <c r="N55" s="98">
        <f t="shared" si="22"/>
        <v>7237090</v>
      </c>
      <c r="O55" s="97">
        <f t="shared" si="22"/>
        <v>2614762</v>
      </c>
      <c r="P55" s="99">
        <f t="shared" si="22"/>
        <v>10022203</v>
      </c>
      <c r="Q55" s="98">
        <f t="shared" si="22"/>
        <v>9182675</v>
      </c>
      <c r="R55" s="100">
        <f t="shared" si="22"/>
        <v>839528</v>
      </c>
      <c r="S55" s="97">
        <f t="shared" si="22"/>
        <v>12878213</v>
      </c>
      <c r="T55" s="98">
        <f t="shared" si="22"/>
        <v>11107611</v>
      </c>
      <c r="U55" s="97">
        <f t="shared" si="22"/>
        <v>1770602</v>
      </c>
      <c r="V55" s="99">
        <f t="shared" si="22"/>
        <v>11302915</v>
      </c>
      <c r="W55" s="98">
        <f t="shared" si="22"/>
        <v>9953536</v>
      </c>
      <c r="X55" s="100">
        <f t="shared" si="22"/>
        <v>1349379</v>
      </c>
      <c r="Y55" s="99">
        <f t="shared" si="22"/>
        <v>10962522</v>
      </c>
      <c r="Z55" s="98">
        <f t="shared" si="22"/>
        <v>9866132</v>
      </c>
      <c r="AA55" s="97">
        <f t="shared" si="22"/>
        <v>1096390</v>
      </c>
      <c r="AB55" s="99">
        <f t="shared" ref="AB55:AP55" si="23">SUM(AB24:AB27)</f>
        <v>10328461</v>
      </c>
      <c r="AC55" s="98">
        <f t="shared" si="23"/>
        <v>8870832</v>
      </c>
      <c r="AD55" s="100">
        <f t="shared" si="23"/>
        <v>1457629</v>
      </c>
      <c r="AE55" s="99">
        <f t="shared" si="23"/>
        <v>10366137</v>
      </c>
      <c r="AF55" s="98">
        <f t="shared" si="23"/>
        <v>9385053</v>
      </c>
      <c r="AG55" s="97">
        <f t="shared" si="23"/>
        <v>981084</v>
      </c>
      <c r="AH55" s="99">
        <f t="shared" si="23"/>
        <v>4300392</v>
      </c>
      <c r="AI55" s="98">
        <f t="shared" si="23"/>
        <v>3806125</v>
      </c>
      <c r="AJ55" s="97">
        <f t="shared" si="23"/>
        <v>494267</v>
      </c>
      <c r="AK55" s="99">
        <f t="shared" si="23"/>
        <v>5411606</v>
      </c>
      <c r="AL55" s="98">
        <f t="shared" si="23"/>
        <v>4705264</v>
      </c>
      <c r="AM55" s="97">
        <f t="shared" si="23"/>
        <v>706342</v>
      </c>
      <c r="AN55" s="99">
        <f t="shared" si="23"/>
        <v>8355927</v>
      </c>
      <c r="AO55" s="98">
        <f t="shared" si="23"/>
        <v>6998914</v>
      </c>
      <c r="AP55" s="100">
        <f t="shared" si="23"/>
        <v>1357013</v>
      </c>
      <c r="AQ55" s="836">
        <f t="shared" ref="AQ55:AS55" si="24">SUM(AQ24:AQ27)</f>
        <v>6022641.666666667</v>
      </c>
      <c r="AR55" s="435">
        <f t="shared" si="24"/>
        <v>5170101.0000000009</v>
      </c>
      <c r="AS55" s="837">
        <f t="shared" si="24"/>
        <v>852540.66666666663</v>
      </c>
    </row>
    <row r="56" spans="1:45">
      <c r="C56" s="96" t="s">
        <v>152</v>
      </c>
      <c r="D56" s="97">
        <f>SUM(D28:D34)</f>
        <v>6541000</v>
      </c>
      <c r="E56" s="98">
        <f t="shared" ref="E56:AA56" si="25">SUM(E28:E34)</f>
        <v>5905000</v>
      </c>
      <c r="F56" s="97">
        <f t="shared" si="25"/>
        <v>636000</v>
      </c>
      <c r="G56" s="99">
        <f t="shared" si="25"/>
        <v>6444035</v>
      </c>
      <c r="H56" s="98">
        <f t="shared" si="25"/>
        <v>5842228</v>
      </c>
      <c r="I56" s="100">
        <f t="shared" si="25"/>
        <v>601807</v>
      </c>
      <c r="J56" s="99">
        <f t="shared" si="25"/>
        <v>6647493</v>
      </c>
      <c r="K56" s="98">
        <f t="shared" si="25"/>
        <v>6026467</v>
      </c>
      <c r="L56" s="100">
        <f t="shared" si="25"/>
        <v>621026</v>
      </c>
      <c r="M56" s="97">
        <f t="shared" si="25"/>
        <v>6657603</v>
      </c>
      <c r="N56" s="98">
        <f t="shared" si="25"/>
        <v>6038814</v>
      </c>
      <c r="O56" s="97">
        <f t="shared" si="25"/>
        <v>618789</v>
      </c>
      <c r="P56" s="99">
        <f t="shared" si="25"/>
        <v>6634677</v>
      </c>
      <c r="Q56" s="98">
        <f t="shared" si="25"/>
        <v>5994850</v>
      </c>
      <c r="R56" s="100">
        <f t="shared" si="25"/>
        <v>639827</v>
      </c>
      <c r="S56" s="97">
        <f t="shared" si="25"/>
        <v>6758668</v>
      </c>
      <c r="T56" s="98">
        <f t="shared" si="25"/>
        <v>6106185</v>
      </c>
      <c r="U56" s="97">
        <f t="shared" si="25"/>
        <v>652483</v>
      </c>
      <c r="V56" s="99">
        <f t="shared" si="25"/>
        <v>6539137</v>
      </c>
      <c r="W56" s="98">
        <f t="shared" si="25"/>
        <v>5908391</v>
      </c>
      <c r="X56" s="100">
        <f t="shared" si="25"/>
        <v>630746</v>
      </c>
      <c r="Y56" s="99">
        <f t="shared" si="25"/>
        <v>6605370</v>
      </c>
      <c r="Z56" s="98">
        <f t="shared" si="25"/>
        <v>5971455</v>
      </c>
      <c r="AA56" s="97">
        <f t="shared" si="25"/>
        <v>633915</v>
      </c>
      <c r="AB56" s="99">
        <f t="shared" ref="AB56:AP56" si="26">SUM(AB28:AB34)</f>
        <v>6247759</v>
      </c>
      <c r="AC56" s="98">
        <f t="shared" si="26"/>
        <v>5628910</v>
      </c>
      <c r="AD56" s="100">
        <f t="shared" si="26"/>
        <v>618849</v>
      </c>
      <c r="AE56" s="99">
        <f t="shared" si="26"/>
        <v>6186824</v>
      </c>
      <c r="AF56" s="98">
        <f t="shared" si="26"/>
        <v>5565743</v>
      </c>
      <c r="AG56" s="97">
        <f t="shared" si="26"/>
        <v>621081</v>
      </c>
      <c r="AH56" s="99">
        <f t="shared" si="26"/>
        <v>3696604</v>
      </c>
      <c r="AI56" s="98">
        <f t="shared" si="26"/>
        <v>3265122</v>
      </c>
      <c r="AJ56" s="97">
        <f t="shared" si="26"/>
        <v>431482</v>
      </c>
      <c r="AK56" s="99">
        <f t="shared" si="26"/>
        <v>4277397</v>
      </c>
      <c r="AL56" s="98">
        <f t="shared" si="26"/>
        <v>3783256</v>
      </c>
      <c r="AM56" s="97">
        <f t="shared" si="26"/>
        <v>494141</v>
      </c>
      <c r="AN56" s="99">
        <f t="shared" si="26"/>
        <v>4919338</v>
      </c>
      <c r="AO56" s="98">
        <f t="shared" si="26"/>
        <v>4241915</v>
      </c>
      <c r="AP56" s="100">
        <f t="shared" si="26"/>
        <v>677423</v>
      </c>
      <c r="AQ56" s="836">
        <f t="shared" ref="AQ56:AS56" si="27">SUM(AQ28:AQ34)</f>
        <v>4297779.666666666</v>
      </c>
      <c r="AR56" s="435">
        <f t="shared" si="27"/>
        <v>3763430.9999999995</v>
      </c>
      <c r="AS56" s="837">
        <f t="shared" si="27"/>
        <v>534348.66666666663</v>
      </c>
    </row>
    <row r="57" spans="1:45">
      <c r="C57" s="96" t="s">
        <v>153</v>
      </c>
      <c r="D57" s="97">
        <f>SUM(D35:D39)</f>
        <v>8339000</v>
      </c>
      <c r="E57" s="98">
        <f t="shared" ref="E57:AA57" si="28">SUM(E35:E39)</f>
        <v>6411000</v>
      </c>
      <c r="F57" s="97">
        <f t="shared" si="28"/>
        <v>1928000</v>
      </c>
      <c r="G57" s="99">
        <f t="shared" si="28"/>
        <v>8361496</v>
      </c>
      <c r="H57" s="98">
        <f t="shared" si="28"/>
        <v>6508937</v>
      </c>
      <c r="I57" s="100">
        <f t="shared" si="28"/>
        <v>1852559</v>
      </c>
      <c r="J57" s="99">
        <f t="shared" si="28"/>
        <v>9993448</v>
      </c>
      <c r="K57" s="98">
        <f t="shared" si="28"/>
        <v>8056897</v>
      </c>
      <c r="L57" s="100">
        <f t="shared" si="28"/>
        <v>1936551</v>
      </c>
      <c r="M57" s="97">
        <f t="shared" si="28"/>
        <v>10620766</v>
      </c>
      <c r="N57" s="98">
        <f t="shared" si="28"/>
        <v>8589676</v>
      </c>
      <c r="O57" s="97">
        <f t="shared" si="28"/>
        <v>2031090</v>
      </c>
      <c r="P57" s="99">
        <f t="shared" si="28"/>
        <v>10762271</v>
      </c>
      <c r="Q57" s="98">
        <f t="shared" si="28"/>
        <v>8632572</v>
      </c>
      <c r="R57" s="100">
        <f t="shared" si="28"/>
        <v>2129699</v>
      </c>
      <c r="S57" s="97">
        <f t="shared" si="28"/>
        <v>10330800</v>
      </c>
      <c r="T57" s="98">
        <f t="shared" si="28"/>
        <v>8268922</v>
      </c>
      <c r="U57" s="97">
        <f t="shared" si="28"/>
        <v>2061878</v>
      </c>
      <c r="V57" s="99">
        <f t="shared" si="28"/>
        <v>10117719</v>
      </c>
      <c r="W57" s="98">
        <f t="shared" si="28"/>
        <v>8046351</v>
      </c>
      <c r="X57" s="100">
        <f t="shared" si="28"/>
        <v>2071368</v>
      </c>
      <c r="Y57" s="99">
        <f t="shared" si="28"/>
        <v>10093970</v>
      </c>
      <c r="Z57" s="98">
        <f t="shared" si="28"/>
        <v>8029830</v>
      </c>
      <c r="AA57" s="97">
        <f t="shared" si="28"/>
        <v>2064140</v>
      </c>
      <c r="AB57" s="99">
        <f t="shared" ref="AB57:AP57" si="29">SUM(AB35:AB39)</f>
        <v>9888393</v>
      </c>
      <c r="AC57" s="98">
        <f t="shared" si="29"/>
        <v>7886189</v>
      </c>
      <c r="AD57" s="100">
        <f t="shared" si="29"/>
        <v>2002204</v>
      </c>
      <c r="AE57" s="99">
        <f t="shared" si="29"/>
        <v>9409235</v>
      </c>
      <c r="AF57" s="98">
        <f t="shared" si="29"/>
        <v>7489498</v>
      </c>
      <c r="AG57" s="97">
        <f t="shared" si="29"/>
        <v>1919737</v>
      </c>
      <c r="AH57" s="99">
        <f t="shared" si="29"/>
        <v>5779495</v>
      </c>
      <c r="AI57" s="98">
        <f t="shared" si="29"/>
        <v>4718019</v>
      </c>
      <c r="AJ57" s="97">
        <f t="shared" si="29"/>
        <v>1061476</v>
      </c>
      <c r="AK57" s="99">
        <f t="shared" si="29"/>
        <v>6055515</v>
      </c>
      <c r="AL57" s="98">
        <f t="shared" si="29"/>
        <v>4901845</v>
      </c>
      <c r="AM57" s="97">
        <f t="shared" si="29"/>
        <v>1153670</v>
      </c>
      <c r="AN57" s="99">
        <f t="shared" si="29"/>
        <v>8005067</v>
      </c>
      <c r="AO57" s="98">
        <f t="shared" si="29"/>
        <v>6365473</v>
      </c>
      <c r="AP57" s="100">
        <f t="shared" si="29"/>
        <v>1639594</v>
      </c>
      <c r="AQ57" s="836">
        <f t="shared" ref="AQ57:AS57" si="30">SUM(AQ35:AQ39)</f>
        <v>6613359</v>
      </c>
      <c r="AR57" s="435">
        <f t="shared" si="30"/>
        <v>5328445.666666667</v>
      </c>
      <c r="AS57" s="837">
        <f t="shared" si="30"/>
        <v>1284913.3333333333</v>
      </c>
    </row>
    <row r="58" spans="1:45">
      <c r="C58" s="96" t="s">
        <v>154</v>
      </c>
      <c r="D58" s="97">
        <f>SUM(D40:D41)</f>
        <v>4417000</v>
      </c>
      <c r="E58" s="98">
        <f t="shared" ref="E58:AA58" si="31">SUM(E40:E41)</f>
        <v>4167000</v>
      </c>
      <c r="F58" s="97">
        <f t="shared" si="31"/>
        <v>250000</v>
      </c>
      <c r="G58" s="99">
        <f t="shared" si="31"/>
        <v>4466920</v>
      </c>
      <c r="H58" s="98">
        <f t="shared" si="31"/>
        <v>4232368</v>
      </c>
      <c r="I58" s="100">
        <f t="shared" si="31"/>
        <v>234552</v>
      </c>
      <c r="J58" s="99">
        <f t="shared" si="31"/>
        <v>4637974</v>
      </c>
      <c r="K58" s="98">
        <f t="shared" si="31"/>
        <v>4397352</v>
      </c>
      <c r="L58" s="100">
        <f t="shared" si="31"/>
        <v>240622</v>
      </c>
      <c r="M58" s="97">
        <f t="shared" si="31"/>
        <v>4418625</v>
      </c>
      <c r="N58" s="98">
        <f t="shared" si="31"/>
        <v>4197368</v>
      </c>
      <c r="O58" s="97">
        <f t="shared" si="31"/>
        <v>221257</v>
      </c>
      <c r="P58" s="99">
        <f t="shared" si="31"/>
        <v>4304194</v>
      </c>
      <c r="Q58" s="98">
        <f t="shared" si="31"/>
        <v>4088410</v>
      </c>
      <c r="R58" s="100">
        <f t="shared" si="31"/>
        <v>215784</v>
      </c>
      <c r="S58" s="97">
        <f t="shared" si="31"/>
        <v>4454683</v>
      </c>
      <c r="T58" s="98">
        <f t="shared" si="31"/>
        <v>4246314</v>
      </c>
      <c r="U58" s="97">
        <f t="shared" si="31"/>
        <v>208369</v>
      </c>
      <c r="V58" s="99">
        <f t="shared" si="31"/>
        <v>4481868</v>
      </c>
      <c r="W58" s="98">
        <f t="shared" si="31"/>
        <v>4265147</v>
      </c>
      <c r="X58" s="100">
        <f t="shared" si="31"/>
        <v>216721</v>
      </c>
      <c r="Y58" s="99">
        <f t="shared" si="31"/>
        <v>4655346</v>
      </c>
      <c r="Z58" s="98">
        <f t="shared" si="31"/>
        <v>4424622</v>
      </c>
      <c r="AA58" s="97">
        <f t="shared" si="31"/>
        <v>230724</v>
      </c>
      <c r="AB58" s="99">
        <f t="shared" ref="AB58:AP58" si="32">SUM(AB40:AB41)</f>
        <v>4682535</v>
      </c>
      <c r="AC58" s="98">
        <f t="shared" si="32"/>
        <v>4457484</v>
      </c>
      <c r="AD58" s="100">
        <f t="shared" si="32"/>
        <v>225051</v>
      </c>
      <c r="AE58" s="99">
        <f t="shared" si="32"/>
        <v>5072261</v>
      </c>
      <c r="AF58" s="98">
        <f t="shared" si="32"/>
        <v>4858332</v>
      </c>
      <c r="AG58" s="97">
        <f t="shared" si="32"/>
        <v>213929</v>
      </c>
      <c r="AH58" s="99">
        <f t="shared" si="32"/>
        <v>3634490</v>
      </c>
      <c r="AI58" s="98">
        <f t="shared" si="32"/>
        <v>3494422</v>
      </c>
      <c r="AJ58" s="97">
        <f t="shared" si="32"/>
        <v>140068</v>
      </c>
      <c r="AK58" s="99">
        <f t="shared" si="32"/>
        <v>4068952</v>
      </c>
      <c r="AL58" s="98">
        <f t="shared" si="32"/>
        <v>3891199</v>
      </c>
      <c r="AM58" s="97">
        <f t="shared" si="32"/>
        <v>177753</v>
      </c>
      <c r="AN58" s="99">
        <f t="shared" si="32"/>
        <v>4589633</v>
      </c>
      <c r="AO58" s="98">
        <f t="shared" si="32"/>
        <v>4384006</v>
      </c>
      <c r="AP58" s="100">
        <f t="shared" si="32"/>
        <v>205627</v>
      </c>
      <c r="AQ58" s="836">
        <f t="shared" ref="AQ58:AS58" si="33">SUM(AQ40:AQ41)</f>
        <v>4097691.666666667</v>
      </c>
      <c r="AR58" s="435">
        <f t="shared" si="33"/>
        <v>3923209</v>
      </c>
      <c r="AS58" s="837">
        <f t="shared" si="33"/>
        <v>174482.66666666666</v>
      </c>
    </row>
    <row r="59" spans="1:45">
      <c r="C59" s="96" t="s">
        <v>155</v>
      </c>
      <c r="D59" s="97">
        <f>SUM(D42:D44)</f>
        <v>9779000</v>
      </c>
      <c r="E59" s="98">
        <f t="shared" ref="E59:AA59" si="34">SUM(E42:E44)</f>
        <v>8416000</v>
      </c>
      <c r="F59" s="97">
        <f t="shared" si="34"/>
        <v>1363000</v>
      </c>
      <c r="G59" s="99">
        <f t="shared" si="34"/>
        <v>9141053</v>
      </c>
      <c r="H59" s="98">
        <f t="shared" si="34"/>
        <v>7771250</v>
      </c>
      <c r="I59" s="100">
        <f t="shared" si="34"/>
        <v>1369803</v>
      </c>
      <c r="J59" s="99">
        <f t="shared" si="34"/>
        <v>9879885</v>
      </c>
      <c r="K59" s="98">
        <f t="shared" si="34"/>
        <v>8458369</v>
      </c>
      <c r="L59" s="100">
        <f t="shared" si="34"/>
        <v>1421516</v>
      </c>
      <c r="M59" s="97">
        <f t="shared" si="34"/>
        <v>9768782</v>
      </c>
      <c r="N59" s="98">
        <f t="shared" si="34"/>
        <v>8359299</v>
      </c>
      <c r="O59" s="97">
        <f t="shared" si="34"/>
        <v>1409483</v>
      </c>
      <c r="P59" s="99">
        <f t="shared" si="34"/>
        <v>12712775</v>
      </c>
      <c r="Q59" s="98">
        <f t="shared" si="34"/>
        <v>11412471</v>
      </c>
      <c r="R59" s="100">
        <f t="shared" si="34"/>
        <v>1300304</v>
      </c>
      <c r="S59" s="97">
        <f t="shared" si="34"/>
        <v>13722551</v>
      </c>
      <c r="T59" s="98">
        <f t="shared" si="34"/>
        <v>12363980</v>
      </c>
      <c r="U59" s="97">
        <f t="shared" si="34"/>
        <v>1358571</v>
      </c>
      <c r="V59" s="99">
        <f t="shared" si="34"/>
        <v>12776840</v>
      </c>
      <c r="W59" s="98">
        <f t="shared" si="34"/>
        <v>11476518</v>
      </c>
      <c r="X59" s="100">
        <f t="shared" si="34"/>
        <v>1300322</v>
      </c>
      <c r="Y59" s="99">
        <f t="shared" si="34"/>
        <v>13011980</v>
      </c>
      <c r="Z59" s="98">
        <f t="shared" si="34"/>
        <v>11695799</v>
      </c>
      <c r="AA59" s="97">
        <f t="shared" si="34"/>
        <v>1316181</v>
      </c>
      <c r="AB59" s="99">
        <f t="shared" ref="AB59:AP59" si="35">SUM(AB42:AB44)</f>
        <v>12566743</v>
      </c>
      <c r="AC59" s="98">
        <f t="shared" si="35"/>
        <v>11311069</v>
      </c>
      <c r="AD59" s="100">
        <f t="shared" si="35"/>
        <v>1255674</v>
      </c>
      <c r="AE59" s="99">
        <f t="shared" si="35"/>
        <v>12602677</v>
      </c>
      <c r="AF59" s="98">
        <f t="shared" si="35"/>
        <v>11361502</v>
      </c>
      <c r="AG59" s="97">
        <f t="shared" si="35"/>
        <v>1241175</v>
      </c>
      <c r="AH59" s="99">
        <f t="shared" si="35"/>
        <v>8043112</v>
      </c>
      <c r="AI59" s="98">
        <f t="shared" si="35"/>
        <v>7295686</v>
      </c>
      <c r="AJ59" s="97">
        <f t="shared" si="35"/>
        <v>747426</v>
      </c>
      <c r="AK59" s="99">
        <f t="shared" si="35"/>
        <v>9588182</v>
      </c>
      <c r="AL59" s="98">
        <f t="shared" si="35"/>
        <v>8605950</v>
      </c>
      <c r="AM59" s="97">
        <f t="shared" si="35"/>
        <v>982232</v>
      </c>
      <c r="AN59" s="99">
        <f t="shared" si="35"/>
        <v>12815674</v>
      </c>
      <c r="AO59" s="98">
        <f t="shared" si="35"/>
        <v>11586668</v>
      </c>
      <c r="AP59" s="100">
        <f t="shared" si="35"/>
        <v>1229006</v>
      </c>
      <c r="AQ59" s="836">
        <f t="shared" ref="AQ59:AS59" si="36">SUM(AQ42:AQ44)</f>
        <v>10148989.333333332</v>
      </c>
      <c r="AR59" s="435">
        <f t="shared" si="36"/>
        <v>9162768</v>
      </c>
      <c r="AS59" s="837">
        <f t="shared" si="36"/>
        <v>986221.33333333337</v>
      </c>
    </row>
    <row r="60" spans="1:45">
      <c r="C60" s="101" t="s">
        <v>156</v>
      </c>
      <c r="D60" s="102">
        <f>SUM(D50:D59)</f>
        <v>123682000</v>
      </c>
      <c r="E60" s="103">
        <f t="shared" ref="E60:AA60" si="37">SUM(E50:E59)</f>
        <v>110716000</v>
      </c>
      <c r="F60" s="102">
        <f t="shared" si="37"/>
        <v>12966000</v>
      </c>
      <c r="G60" s="104">
        <f t="shared" si="37"/>
        <v>121264837</v>
      </c>
      <c r="H60" s="103">
        <f t="shared" si="37"/>
        <v>107920457</v>
      </c>
      <c r="I60" s="105">
        <f t="shared" si="37"/>
        <v>13344380</v>
      </c>
      <c r="J60" s="104">
        <f t="shared" si="37"/>
        <v>126111209</v>
      </c>
      <c r="K60" s="103">
        <f t="shared" si="37"/>
        <v>113236006</v>
      </c>
      <c r="L60" s="105">
        <f t="shared" si="37"/>
        <v>12875203</v>
      </c>
      <c r="M60" s="102">
        <f t="shared" si="37"/>
        <v>130271751</v>
      </c>
      <c r="N60" s="103">
        <f t="shared" si="37"/>
        <v>116788771</v>
      </c>
      <c r="O60" s="102">
        <f t="shared" si="37"/>
        <v>13482980</v>
      </c>
      <c r="P60" s="104">
        <f t="shared" si="37"/>
        <v>133255979</v>
      </c>
      <c r="Q60" s="103">
        <f t="shared" si="37"/>
        <v>121119150</v>
      </c>
      <c r="R60" s="105">
        <f t="shared" si="37"/>
        <v>12136829</v>
      </c>
      <c r="S60" s="102">
        <f t="shared" si="37"/>
        <v>138753797</v>
      </c>
      <c r="T60" s="103">
        <f t="shared" si="37"/>
        <v>125377384</v>
      </c>
      <c r="U60" s="102">
        <f t="shared" si="37"/>
        <v>13376413</v>
      </c>
      <c r="V60" s="104">
        <f t="shared" si="37"/>
        <v>134166173</v>
      </c>
      <c r="W60" s="103">
        <f t="shared" si="37"/>
        <v>121503794</v>
      </c>
      <c r="X60" s="105">
        <f t="shared" si="37"/>
        <v>12662379</v>
      </c>
      <c r="Y60" s="104">
        <f t="shared" si="37"/>
        <v>139045982</v>
      </c>
      <c r="Z60" s="103">
        <f t="shared" si="37"/>
        <v>126242450</v>
      </c>
      <c r="AA60" s="102">
        <f t="shared" si="37"/>
        <v>12803532</v>
      </c>
      <c r="AB60" s="104">
        <f t="shared" ref="AB60:AM60" si="38">SUM(AB50:AB59)</f>
        <v>136962771</v>
      </c>
      <c r="AC60" s="103">
        <f t="shared" si="38"/>
        <v>124773200</v>
      </c>
      <c r="AD60" s="105">
        <f t="shared" si="38"/>
        <v>12189571</v>
      </c>
      <c r="AE60" s="104">
        <f t="shared" si="38"/>
        <v>136507073</v>
      </c>
      <c r="AF60" s="103">
        <f t="shared" si="38"/>
        <v>124668178</v>
      </c>
      <c r="AG60" s="102">
        <f t="shared" si="38"/>
        <v>11838895</v>
      </c>
      <c r="AH60" s="104">
        <f t="shared" si="38"/>
        <v>75253759</v>
      </c>
      <c r="AI60" s="103">
        <f t="shared" si="38"/>
        <v>68736633</v>
      </c>
      <c r="AJ60" s="102">
        <f t="shared" si="38"/>
        <v>6517126.2039194368</v>
      </c>
      <c r="AK60" s="104">
        <f t="shared" si="38"/>
        <v>84863313</v>
      </c>
      <c r="AL60" s="103">
        <f t="shared" si="38"/>
        <v>77368006</v>
      </c>
      <c r="AM60" s="102">
        <f t="shared" si="38"/>
        <v>7495307</v>
      </c>
      <c r="AN60" s="104">
        <f t="shared" ref="AN60:AS60" si="39">SUM(AN50:AN59)</f>
        <v>114503264.84137851</v>
      </c>
      <c r="AO60" s="103">
        <f t="shared" si="39"/>
        <v>103466597.72690716</v>
      </c>
      <c r="AP60" s="105">
        <f t="shared" si="39"/>
        <v>11036667.114471341</v>
      </c>
      <c r="AQ60" s="838">
        <f t="shared" si="39"/>
        <v>91540112.348432645</v>
      </c>
      <c r="AR60" s="828">
        <f t="shared" si="39"/>
        <v>83190412.242302388</v>
      </c>
      <c r="AS60" s="839">
        <f t="shared" si="39"/>
        <v>8349700.1061302591</v>
      </c>
    </row>
  </sheetData>
  <mergeCells count="5">
    <mergeCell ref="C48:C49"/>
    <mergeCell ref="A2:A3"/>
    <mergeCell ref="B2:B3"/>
    <mergeCell ref="C2:C3"/>
    <mergeCell ref="A45:C45"/>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3CBB-8CC4-4E5D-BCFC-CE0592BF01FB}">
  <sheetPr>
    <tabColor theme="0"/>
  </sheetPr>
  <dimension ref="A1:K25"/>
  <sheetViews>
    <sheetView workbookViewId="0">
      <pane xSplit="1" ySplit="2" topLeftCell="B4" activePane="bottomRight" state="frozen"/>
      <selection pane="topRight" activeCell="B1" sqref="B1"/>
      <selection pane="bottomLeft" activeCell="A5" sqref="A5"/>
      <selection pane="bottomRight" activeCell="M13" sqref="M13"/>
    </sheetView>
  </sheetViews>
  <sheetFormatPr defaultColWidth="9" defaultRowHeight="13.5"/>
  <cols>
    <col min="1" max="1" width="10.125" customWidth="1"/>
  </cols>
  <sheetData>
    <row r="1" spans="1:10">
      <c r="A1" s="2" t="s">
        <v>1282</v>
      </c>
      <c r="I1" t="s">
        <v>1281</v>
      </c>
    </row>
    <row r="2" spans="1:10">
      <c r="A2" s="142"/>
      <c r="B2" s="946" t="s">
        <v>725</v>
      </c>
      <c r="C2" s="151" t="s">
        <v>726</v>
      </c>
      <c r="D2" s="151" t="s">
        <v>727</v>
      </c>
      <c r="E2" s="151" t="s">
        <v>728</v>
      </c>
      <c r="F2" s="151" t="s">
        <v>812</v>
      </c>
      <c r="G2" s="151" t="s">
        <v>1051</v>
      </c>
      <c r="H2" s="151" t="s">
        <v>1052</v>
      </c>
      <c r="I2" s="151" t="s">
        <v>1053</v>
      </c>
      <c r="J2" s="947" t="s">
        <v>1054</v>
      </c>
    </row>
    <row r="3" spans="1:10">
      <c r="A3" s="941" t="s">
        <v>26</v>
      </c>
      <c r="J3" s="942"/>
    </row>
    <row r="4" spans="1:10">
      <c r="A4" s="452" t="s">
        <v>27</v>
      </c>
      <c r="B4">
        <f>ROUND(B19*0.2+B20*0.5+B18*0.1,0)</f>
        <v>475</v>
      </c>
      <c r="C4">
        <f t="shared" ref="C4:I4" si="0">ROUND(C19*0.2+C20*0.5+C18*0.1,0)</f>
        <v>447</v>
      </c>
      <c r="D4">
        <f t="shared" si="0"/>
        <v>515</v>
      </c>
      <c r="E4">
        <f t="shared" si="0"/>
        <v>448</v>
      </c>
      <c r="F4">
        <f t="shared" si="0"/>
        <v>455</v>
      </c>
      <c r="G4">
        <f t="shared" si="0"/>
        <v>196</v>
      </c>
      <c r="H4">
        <f t="shared" si="0"/>
        <v>177</v>
      </c>
      <c r="I4">
        <f t="shared" si="0"/>
        <v>294</v>
      </c>
      <c r="J4" s="942"/>
    </row>
    <row r="5" spans="1:10">
      <c r="A5" s="452" t="s">
        <v>28</v>
      </c>
      <c r="B5">
        <f>ROUND(B19*0.15+B20*0.5+B18*0.1,0)</f>
        <v>446</v>
      </c>
      <c r="C5">
        <f t="shared" ref="C5:I5" si="1">ROUND(C19*0.15+C20*0.5+C18*0.1,0)</f>
        <v>422</v>
      </c>
      <c r="D5">
        <f t="shared" si="1"/>
        <v>475</v>
      </c>
      <c r="E5">
        <f t="shared" si="1"/>
        <v>423</v>
      </c>
      <c r="F5">
        <f t="shared" si="1"/>
        <v>428</v>
      </c>
      <c r="G5">
        <f t="shared" si="1"/>
        <v>187</v>
      </c>
      <c r="H5">
        <f t="shared" si="1"/>
        <v>168</v>
      </c>
      <c r="I5">
        <f t="shared" si="1"/>
        <v>277</v>
      </c>
      <c r="J5" s="942"/>
    </row>
    <row r="6" spans="1:10">
      <c r="A6" s="452" t="s">
        <v>29</v>
      </c>
      <c r="B6" s="97">
        <f>B13-(B4+B5+SUM(B7:B12))</f>
        <v>1841</v>
      </c>
      <c r="C6" s="97">
        <f t="shared" ref="C6:I6" si="2">C13-(C4+C5+SUM(C7:C12))</f>
        <v>1713</v>
      </c>
      <c r="D6" s="97">
        <f t="shared" si="2"/>
        <v>1900</v>
      </c>
      <c r="E6" s="97">
        <f t="shared" si="2"/>
        <v>1782</v>
      </c>
      <c r="F6" s="97">
        <f t="shared" si="2"/>
        <v>1780</v>
      </c>
      <c r="G6" s="97">
        <f t="shared" si="2"/>
        <v>689</v>
      </c>
      <c r="H6" s="97">
        <f t="shared" si="2"/>
        <v>566</v>
      </c>
      <c r="I6" s="97">
        <f t="shared" si="2"/>
        <v>991</v>
      </c>
      <c r="J6" s="942"/>
    </row>
    <row r="7" spans="1:10">
      <c r="A7" s="452" t="s">
        <v>30</v>
      </c>
      <c r="B7">
        <f>ROUND(B19*0.15+B18*0.1,0)</f>
        <v>346</v>
      </c>
      <c r="C7">
        <f t="shared" ref="C7:I7" si="3">ROUND(C19*0.15+C18*0.1,0)</f>
        <v>320</v>
      </c>
      <c r="D7">
        <f t="shared" si="3"/>
        <v>371</v>
      </c>
      <c r="E7">
        <f t="shared" si="3"/>
        <v>330</v>
      </c>
      <c r="F7">
        <f t="shared" si="3"/>
        <v>332</v>
      </c>
      <c r="G7">
        <f t="shared" si="3"/>
        <v>127</v>
      </c>
      <c r="H7">
        <f t="shared" si="3"/>
        <v>107</v>
      </c>
      <c r="I7">
        <f t="shared" si="3"/>
        <v>188</v>
      </c>
      <c r="J7" s="942"/>
    </row>
    <row r="8" spans="1:10">
      <c r="A8" s="452" t="s">
        <v>31</v>
      </c>
      <c r="B8">
        <f>ROUND(B21+B23*0.5,0)</f>
        <v>322</v>
      </c>
      <c r="C8">
        <f t="shared" ref="C8:I8" si="4">ROUND(C21+C23*0.5,0)</f>
        <v>304</v>
      </c>
      <c r="D8">
        <f t="shared" si="4"/>
        <v>355</v>
      </c>
      <c r="E8">
        <f t="shared" si="4"/>
        <v>328</v>
      </c>
      <c r="F8">
        <f t="shared" si="4"/>
        <v>364</v>
      </c>
      <c r="G8">
        <f t="shared" si="4"/>
        <v>215</v>
      </c>
      <c r="H8">
        <f t="shared" si="4"/>
        <v>189</v>
      </c>
      <c r="I8">
        <f t="shared" si="4"/>
        <v>248</v>
      </c>
      <c r="J8" s="942"/>
    </row>
    <row r="9" spans="1:10">
      <c r="A9" s="452" t="s">
        <v>32</v>
      </c>
      <c r="B9">
        <f>ROUND(B18*0.1,0)</f>
        <v>259</v>
      </c>
      <c r="C9">
        <f t="shared" ref="C9:I9" si="5">ROUND(C18*0.1,0)</f>
        <v>244</v>
      </c>
      <c r="D9">
        <f t="shared" si="5"/>
        <v>251</v>
      </c>
      <c r="E9">
        <f t="shared" si="5"/>
        <v>257</v>
      </c>
      <c r="F9">
        <f t="shared" si="5"/>
        <v>252</v>
      </c>
      <c r="G9">
        <f t="shared" si="5"/>
        <v>100</v>
      </c>
      <c r="H9">
        <f t="shared" si="5"/>
        <v>78</v>
      </c>
      <c r="I9">
        <f t="shared" si="5"/>
        <v>137</v>
      </c>
      <c r="J9" s="942"/>
    </row>
    <row r="10" spans="1:10">
      <c r="A10" s="452" t="s">
        <v>33</v>
      </c>
      <c r="B10">
        <f>ROUND(B22*0.5,0)</f>
        <v>223</v>
      </c>
      <c r="C10">
        <f t="shared" ref="C10:I10" si="6">ROUND(C22*0.5,0)</f>
        <v>230</v>
      </c>
      <c r="D10">
        <f t="shared" si="6"/>
        <v>235</v>
      </c>
      <c r="E10">
        <f t="shared" si="6"/>
        <v>188</v>
      </c>
      <c r="F10">
        <f t="shared" si="6"/>
        <v>189</v>
      </c>
      <c r="G10">
        <f t="shared" si="6"/>
        <v>116</v>
      </c>
      <c r="H10">
        <f t="shared" si="6"/>
        <v>102</v>
      </c>
      <c r="I10">
        <f t="shared" si="6"/>
        <v>128</v>
      </c>
      <c r="J10" s="942"/>
    </row>
    <row r="11" spans="1:10">
      <c r="A11" s="452" t="s">
        <v>34</v>
      </c>
      <c r="B11">
        <f>ROUND(B22*0.5,0)</f>
        <v>223</v>
      </c>
      <c r="C11">
        <f t="shared" ref="C11:I11" si="7">ROUND(C22*0.5,0)</f>
        <v>230</v>
      </c>
      <c r="D11">
        <f t="shared" si="7"/>
        <v>235</v>
      </c>
      <c r="E11">
        <f t="shared" si="7"/>
        <v>188</v>
      </c>
      <c r="F11">
        <f t="shared" si="7"/>
        <v>189</v>
      </c>
      <c r="G11">
        <f t="shared" si="7"/>
        <v>116</v>
      </c>
      <c r="H11">
        <f t="shared" si="7"/>
        <v>102</v>
      </c>
      <c r="I11">
        <f t="shared" si="7"/>
        <v>128</v>
      </c>
      <c r="J11" s="942"/>
    </row>
    <row r="12" spans="1:10">
      <c r="A12" s="452" t="s">
        <v>35</v>
      </c>
      <c r="B12">
        <f>ROUND(B23*0.5,0)</f>
        <v>144</v>
      </c>
      <c r="C12">
        <f t="shared" ref="C12:I12" si="8">ROUND(C23*0.5,0)</f>
        <v>133</v>
      </c>
      <c r="D12">
        <f t="shared" si="8"/>
        <v>178</v>
      </c>
      <c r="E12">
        <f t="shared" si="8"/>
        <v>173</v>
      </c>
      <c r="F12">
        <f t="shared" si="8"/>
        <v>203</v>
      </c>
      <c r="G12">
        <f t="shared" si="8"/>
        <v>126</v>
      </c>
      <c r="H12">
        <f t="shared" si="8"/>
        <v>116</v>
      </c>
      <c r="I12">
        <f t="shared" si="8"/>
        <v>145</v>
      </c>
      <c r="J12" s="942"/>
    </row>
    <row r="13" spans="1:10">
      <c r="A13" s="943" t="s">
        <v>1280</v>
      </c>
      <c r="B13" s="102">
        <f>B24</f>
        <v>4279</v>
      </c>
      <c r="C13" s="102">
        <f t="shared" ref="C13:I13" si="9">C24</f>
        <v>4043</v>
      </c>
      <c r="D13" s="102">
        <f t="shared" si="9"/>
        <v>4515</v>
      </c>
      <c r="E13" s="102">
        <f t="shared" si="9"/>
        <v>4117</v>
      </c>
      <c r="F13" s="102">
        <f t="shared" si="9"/>
        <v>4192</v>
      </c>
      <c r="G13" s="102">
        <f t="shared" si="9"/>
        <v>1872</v>
      </c>
      <c r="H13" s="102">
        <f t="shared" si="9"/>
        <v>1605</v>
      </c>
      <c r="I13" s="102">
        <f t="shared" si="9"/>
        <v>2536</v>
      </c>
      <c r="J13" s="944">
        <f t="shared" ref="J13" si="10">SUM(J4:J12)</f>
        <v>0</v>
      </c>
    </row>
    <row r="14" spans="1:10">
      <c r="A14" s="452"/>
    </row>
    <row r="15" spans="1:10">
      <c r="A15" s="452"/>
    </row>
    <row r="16" spans="1:10">
      <c r="A16" s="945" t="s">
        <v>1283</v>
      </c>
      <c r="I16" t="s">
        <v>1281</v>
      </c>
    </row>
    <row r="17" spans="1:11">
      <c r="A17" s="142"/>
      <c r="B17" s="946" t="s">
        <v>725</v>
      </c>
      <c r="C17" s="151" t="s">
        <v>726</v>
      </c>
      <c r="D17" s="151" t="s">
        <v>727</v>
      </c>
      <c r="E17" s="151" t="s">
        <v>728</v>
      </c>
      <c r="F17" s="151" t="s">
        <v>812</v>
      </c>
      <c r="G17" s="151" t="s">
        <v>1051</v>
      </c>
      <c r="H17" s="151" t="s">
        <v>1052</v>
      </c>
      <c r="I17" s="151" t="s">
        <v>1053</v>
      </c>
      <c r="J17" s="947" t="s">
        <v>1054</v>
      </c>
    </row>
    <row r="18" spans="1:11">
      <c r="A18" s="452" t="s">
        <v>1272</v>
      </c>
      <c r="B18" s="145">
        <f>1458+1129</f>
        <v>2587</v>
      </c>
      <c r="C18" s="145">
        <f>1290+1145</f>
        <v>2435</v>
      </c>
      <c r="D18" s="145">
        <v>2505</v>
      </c>
      <c r="E18" s="145">
        <v>2568</v>
      </c>
      <c r="F18" s="145">
        <v>2520</v>
      </c>
      <c r="G18" s="145">
        <v>996</v>
      </c>
      <c r="H18" s="145">
        <v>782</v>
      </c>
      <c r="I18" s="145">
        <v>1368</v>
      </c>
      <c r="J18" s="199"/>
      <c r="K18" t="s">
        <v>1289</v>
      </c>
    </row>
    <row r="19" spans="1:11">
      <c r="A19" s="452" t="s">
        <v>1273</v>
      </c>
      <c r="B19" s="145">
        <f>428+152</f>
        <v>580</v>
      </c>
      <c r="C19" s="145">
        <f>338+170</f>
        <v>508</v>
      </c>
      <c r="D19" s="145">
        <v>801</v>
      </c>
      <c r="E19" s="145">
        <v>487</v>
      </c>
      <c r="F19" s="145">
        <v>536</v>
      </c>
      <c r="G19" s="145">
        <v>185</v>
      </c>
      <c r="H19" s="145">
        <v>193</v>
      </c>
      <c r="I19" s="145">
        <v>342</v>
      </c>
      <c r="J19" s="199"/>
      <c r="K19" t="s">
        <v>1284</v>
      </c>
    </row>
    <row r="20" spans="1:11">
      <c r="A20" s="452" t="s">
        <v>1274</v>
      </c>
      <c r="B20" s="145">
        <v>201</v>
      </c>
      <c r="C20" s="145">
        <v>204</v>
      </c>
      <c r="D20" s="145">
        <v>208</v>
      </c>
      <c r="E20" s="145">
        <v>187</v>
      </c>
      <c r="F20" s="145">
        <v>191</v>
      </c>
      <c r="G20" s="145">
        <v>119</v>
      </c>
      <c r="H20" s="145">
        <v>121</v>
      </c>
      <c r="I20" s="145">
        <v>177</v>
      </c>
      <c r="J20" s="199"/>
      <c r="K20" t="s">
        <v>1287</v>
      </c>
    </row>
    <row r="21" spans="1:11">
      <c r="A21" s="452" t="s">
        <v>1275</v>
      </c>
      <c r="B21" s="145">
        <f>176+2</f>
        <v>178</v>
      </c>
      <c r="C21" s="145">
        <f>169+2</f>
        <v>171</v>
      </c>
      <c r="D21" s="145">
        <v>177</v>
      </c>
      <c r="E21" s="145">
        <v>155</v>
      </c>
      <c r="F21" s="145">
        <v>161</v>
      </c>
      <c r="G21" s="145">
        <v>89</v>
      </c>
      <c r="H21" s="145">
        <v>73</v>
      </c>
      <c r="I21" s="145">
        <v>103</v>
      </c>
      <c r="J21" s="199"/>
      <c r="K21" t="s">
        <v>1288</v>
      </c>
    </row>
    <row r="22" spans="1:11">
      <c r="A22" s="452" t="s">
        <v>1276</v>
      </c>
      <c r="B22" s="145">
        <f>439+6</f>
        <v>445</v>
      </c>
      <c r="C22" s="145">
        <f>449+11</f>
        <v>460</v>
      </c>
      <c r="D22" s="145">
        <v>469</v>
      </c>
      <c r="E22" s="145">
        <v>375</v>
      </c>
      <c r="F22" s="145">
        <v>378</v>
      </c>
      <c r="G22" s="145">
        <v>232</v>
      </c>
      <c r="H22" s="145">
        <v>204</v>
      </c>
      <c r="I22" s="145">
        <v>256</v>
      </c>
      <c r="J22" s="199"/>
      <c r="K22" t="s">
        <v>1285</v>
      </c>
    </row>
    <row r="23" spans="1:11">
      <c r="A23" s="452" t="s">
        <v>1277</v>
      </c>
      <c r="B23" s="145">
        <f>285+3</f>
        <v>288</v>
      </c>
      <c r="C23" s="145">
        <f>260+5</f>
        <v>265</v>
      </c>
      <c r="D23" s="145">
        <v>355</v>
      </c>
      <c r="E23" s="145">
        <v>345</v>
      </c>
      <c r="F23" s="145">
        <v>406</v>
      </c>
      <c r="G23" s="145">
        <v>251</v>
      </c>
      <c r="H23" s="145">
        <v>232</v>
      </c>
      <c r="I23" s="145">
        <v>290</v>
      </c>
      <c r="J23" s="199"/>
      <c r="K23" t="s">
        <v>1286</v>
      </c>
    </row>
    <row r="24" spans="1:11">
      <c r="A24" s="943" t="s">
        <v>1278</v>
      </c>
      <c r="B24" s="143">
        <f>SUM(B18:B23)</f>
        <v>4279</v>
      </c>
      <c r="C24" s="143">
        <f t="shared" ref="C24:J24" si="11">SUM(C18:C23)</f>
        <v>4043</v>
      </c>
      <c r="D24" s="143">
        <f t="shared" si="11"/>
        <v>4515</v>
      </c>
      <c r="E24" s="143">
        <f t="shared" si="11"/>
        <v>4117</v>
      </c>
      <c r="F24" s="143">
        <f t="shared" si="11"/>
        <v>4192</v>
      </c>
      <c r="G24" s="143">
        <f t="shared" si="11"/>
        <v>1872</v>
      </c>
      <c r="H24" s="143">
        <f t="shared" si="11"/>
        <v>1605</v>
      </c>
      <c r="I24" s="143">
        <f t="shared" si="11"/>
        <v>2536</v>
      </c>
      <c r="J24" s="398">
        <f t="shared" si="11"/>
        <v>0</v>
      </c>
    </row>
    <row r="25" spans="1:11">
      <c r="A25" s="908" t="s">
        <v>1279</v>
      </c>
    </row>
  </sheetData>
  <phoneticPr fontId="1"/>
  <hyperlinks>
    <hyperlink ref="A25" r:id="rId1" display="https://www.city.kobe.lg.jp/a64051/shise/toke/sightseeing.html" xr:uid="{38714096-E7E1-4666-B7CB-BE3544190B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G46"/>
  <sheetViews>
    <sheetView tabSelected="1" workbookViewId="0">
      <selection activeCell="F6" sqref="F6"/>
    </sheetView>
  </sheetViews>
  <sheetFormatPr defaultColWidth="9" defaultRowHeight="13.5"/>
  <cols>
    <col min="1" max="1" width="3.125" style="1212" customWidth="1"/>
    <col min="2" max="2" width="18.125" style="1212" customWidth="1"/>
    <col min="3" max="3" width="14.375" style="1212" customWidth="1"/>
    <col min="4" max="4" width="43.125" style="1212" customWidth="1"/>
    <col min="5" max="5" width="39.125" style="1212" customWidth="1"/>
    <col min="6" max="6" width="10.875" style="1212" customWidth="1"/>
    <col min="7" max="16384" width="9" style="1212"/>
  </cols>
  <sheetData>
    <row r="1" spans="1:7">
      <c r="A1" s="1211"/>
      <c r="B1" s="1211"/>
      <c r="C1" s="1211"/>
      <c r="D1" s="1211"/>
      <c r="F1" s="1213">
        <f>目次!E1</f>
        <v>45342</v>
      </c>
      <c r="G1" s="1211"/>
    </row>
    <row r="2" spans="1:7" ht="13.5" customHeight="1">
      <c r="B2" s="1370" t="s">
        <v>1320</v>
      </c>
      <c r="C2" s="1370"/>
      <c r="D2" s="1370"/>
      <c r="E2" s="1213"/>
      <c r="F2" s="1211"/>
      <c r="G2" s="1211"/>
    </row>
    <row r="3" spans="1:7">
      <c r="A3" s="1211"/>
      <c r="B3" s="1211"/>
      <c r="C3" s="1211"/>
      <c r="D3" s="1211"/>
      <c r="E3" s="1213"/>
      <c r="F3" s="1211"/>
      <c r="G3" s="1211"/>
    </row>
    <row r="4" spans="1:7">
      <c r="A4" s="1211"/>
      <c r="B4" s="1211"/>
      <c r="C4" s="1211"/>
      <c r="D4" s="1211"/>
      <c r="E4" s="1211" t="s">
        <v>1014</v>
      </c>
      <c r="F4" s="1211" t="s">
        <v>1389</v>
      </c>
      <c r="G4" s="1211"/>
    </row>
    <row r="5" spans="1:7" ht="15.75" customHeight="1">
      <c r="A5" s="1211"/>
      <c r="B5" s="1211"/>
      <c r="C5" s="1211"/>
      <c r="D5" s="1211"/>
      <c r="E5" s="1211" t="s">
        <v>1023</v>
      </c>
      <c r="F5" s="1211" t="s">
        <v>1389</v>
      </c>
      <c r="G5" s="1211"/>
    </row>
    <row r="6" spans="1:7" ht="15.75" customHeight="1">
      <c r="A6" s="1214" t="s">
        <v>1016</v>
      </c>
      <c r="B6" s="1211"/>
      <c r="C6" s="1211"/>
      <c r="D6" s="1211"/>
      <c r="E6" s="1211"/>
      <c r="F6" s="1211"/>
      <c r="G6" s="1211"/>
    </row>
    <row r="7" spans="1:7" ht="15.75" customHeight="1">
      <c r="A7" s="1211"/>
      <c r="B7" s="1211" t="s">
        <v>724</v>
      </c>
      <c r="C7" s="1211"/>
      <c r="D7" s="1211"/>
      <c r="E7" s="1211"/>
      <c r="F7" s="1211"/>
      <c r="G7" s="1211"/>
    </row>
    <row r="8" spans="1:7" ht="15.75" customHeight="1">
      <c r="A8" s="1211"/>
      <c r="B8" s="1211" t="s">
        <v>1333</v>
      </c>
      <c r="C8" s="1211"/>
      <c r="D8" s="1211"/>
      <c r="E8" s="1211"/>
      <c r="F8" s="1211"/>
      <c r="G8" s="1211"/>
    </row>
    <row r="9" spans="1:7" ht="15.75" customHeight="1">
      <c r="A9" s="1211"/>
      <c r="B9" s="1211" t="s">
        <v>1334</v>
      </c>
      <c r="C9" s="1211"/>
      <c r="D9" s="1211"/>
      <c r="E9" s="1211"/>
      <c r="F9" s="1211"/>
      <c r="G9" s="1211"/>
    </row>
    <row r="10" spans="1:7" ht="15.75" customHeight="1">
      <c r="A10" s="1211"/>
      <c r="B10" s="1211" t="s">
        <v>1375</v>
      </c>
      <c r="C10" s="1211"/>
      <c r="D10" s="1211"/>
      <c r="E10" s="1211"/>
      <c r="F10" s="1211"/>
      <c r="G10" s="1211"/>
    </row>
    <row r="11" spans="1:7" ht="15.75" customHeight="1">
      <c r="A11" s="1211"/>
      <c r="B11" s="1211"/>
      <c r="C11" s="1211"/>
      <c r="D11" s="1211"/>
      <c r="E11" s="1211"/>
      <c r="F11" s="1211"/>
      <c r="G11" s="1211"/>
    </row>
    <row r="12" spans="1:7" ht="15.75" customHeight="1">
      <c r="A12" s="1214" t="s">
        <v>1015</v>
      </c>
      <c r="B12" s="1211"/>
      <c r="C12" s="1211"/>
      <c r="D12" s="1211"/>
      <c r="E12" s="1211" t="s">
        <v>1022</v>
      </c>
      <c r="F12" s="1211" t="s">
        <v>1367</v>
      </c>
      <c r="G12" s="1211"/>
    </row>
    <row r="13" spans="1:7" ht="15.75" customHeight="1">
      <c r="A13" s="1211"/>
      <c r="B13" s="1211" t="s">
        <v>1372</v>
      </c>
      <c r="C13" s="1211"/>
      <c r="D13" s="1211"/>
      <c r="E13" s="1211"/>
      <c r="F13" s="1211"/>
      <c r="G13" s="1211"/>
    </row>
    <row r="14" spans="1:7" ht="15.75" customHeight="1">
      <c r="A14" s="1211"/>
      <c r="B14" s="1211" t="s">
        <v>1373</v>
      </c>
      <c r="C14" s="1211"/>
      <c r="D14" s="1211"/>
      <c r="E14" s="1211"/>
      <c r="F14" s="1211"/>
      <c r="G14" s="1211"/>
    </row>
    <row r="15" spans="1:7" ht="15.75" customHeight="1">
      <c r="A15" s="1211"/>
      <c r="B15" s="1211" t="s">
        <v>1374</v>
      </c>
      <c r="C15" s="1211"/>
      <c r="D15" s="1211"/>
      <c r="E15" s="1211"/>
      <c r="F15" s="1211"/>
      <c r="G15" s="1211"/>
    </row>
    <row r="16" spans="1:7" ht="15.75" customHeight="1">
      <c r="A16" s="1211"/>
      <c r="B16" s="1211" t="s">
        <v>1335</v>
      </c>
      <c r="C16" s="1211"/>
      <c r="D16" s="1211"/>
      <c r="E16" s="1211"/>
      <c r="F16" s="1211"/>
      <c r="G16" s="1211"/>
    </row>
    <row r="17" spans="1:7" ht="15.75" customHeight="1">
      <c r="A17" s="1211"/>
      <c r="B17" s="1211" t="s">
        <v>1336</v>
      </c>
      <c r="C17" s="1211"/>
      <c r="D17" s="1211"/>
      <c r="E17" s="1211"/>
      <c r="F17" s="1211"/>
      <c r="G17" s="1211"/>
    </row>
    <row r="18" spans="1:7" ht="15.75" customHeight="1">
      <c r="A18" s="1211"/>
      <c r="B18" s="1211" t="s">
        <v>1337</v>
      </c>
      <c r="C18" s="1211"/>
      <c r="D18" s="1211"/>
      <c r="E18" s="1211"/>
      <c r="F18" s="1211"/>
      <c r="G18" s="1211"/>
    </row>
    <row r="19" spans="1:7" ht="15.75" customHeight="1">
      <c r="A19" s="1211"/>
      <c r="B19" s="1211" t="s">
        <v>1338</v>
      </c>
      <c r="C19" s="1211"/>
      <c r="D19" s="1211" t="s">
        <v>1376</v>
      </c>
      <c r="E19" s="1211"/>
      <c r="F19" s="1211"/>
      <c r="G19" s="1211"/>
    </row>
    <row r="20" spans="1:7" ht="15.75" customHeight="1">
      <c r="A20" s="1211"/>
      <c r="B20" s="1211"/>
      <c r="C20" s="1211"/>
      <c r="D20" s="1211"/>
      <c r="E20" s="1211"/>
      <c r="F20" s="1211"/>
      <c r="G20" s="1211"/>
    </row>
    <row r="21" spans="1:7" ht="20.25" customHeight="1">
      <c r="A21" s="1214" t="s">
        <v>1019</v>
      </c>
      <c r="B21" s="1211"/>
      <c r="C21" s="1214"/>
      <c r="D21" s="1211"/>
      <c r="E21" s="1211"/>
      <c r="F21" s="1211"/>
      <c r="G21" s="1211"/>
    </row>
    <row r="22" spans="1:7" ht="20.25" customHeight="1">
      <c r="A22" s="1352"/>
      <c r="B22" s="1353" t="s">
        <v>403</v>
      </c>
      <c r="C22" s="1354" t="s">
        <v>404</v>
      </c>
      <c r="D22" s="1355" t="s">
        <v>405</v>
      </c>
      <c r="E22" s="1354" t="s">
        <v>406</v>
      </c>
      <c r="F22" s="1211"/>
      <c r="G22" s="1211"/>
    </row>
    <row r="23" spans="1:7" ht="20.25" customHeight="1">
      <c r="A23" s="1356" t="s">
        <v>390</v>
      </c>
      <c r="B23" s="1336" t="s">
        <v>401</v>
      </c>
      <c r="C23" s="1350" t="s">
        <v>1291</v>
      </c>
      <c r="D23" s="1357" t="s">
        <v>400</v>
      </c>
      <c r="E23" s="1332" t="s">
        <v>394</v>
      </c>
      <c r="F23" s="1211"/>
      <c r="G23" s="1211"/>
    </row>
    <row r="24" spans="1:7" ht="20.25" customHeight="1">
      <c r="A24" s="1356"/>
      <c r="B24" s="1336"/>
      <c r="C24" s="1337" t="s">
        <v>1292</v>
      </c>
      <c r="D24" s="1357" t="s">
        <v>400</v>
      </c>
      <c r="E24" s="1332" t="s">
        <v>398</v>
      </c>
      <c r="F24" s="1211"/>
      <c r="G24" s="1211"/>
    </row>
    <row r="25" spans="1:7" ht="20.25" customHeight="1">
      <c r="A25" s="1358" t="s">
        <v>391</v>
      </c>
      <c r="B25" s="1359" t="s">
        <v>324</v>
      </c>
      <c r="C25" s="1351" t="s">
        <v>1291</v>
      </c>
      <c r="D25" s="1360" t="s">
        <v>396</v>
      </c>
      <c r="E25" s="1333" t="s">
        <v>394</v>
      </c>
      <c r="F25" s="1211"/>
      <c r="G25" s="1211"/>
    </row>
    <row r="26" spans="1:7" ht="20.25" customHeight="1">
      <c r="A26" s="1361"/>
      <c r="B26" s="1362"/>
      <c r="C26" s="1351" t="s">
        <v>1292</v>
      </c>
      <c r="D26" s="1363" t="s">
        <v>1319</v>
      </c>
      <c r="E26" s="1334" t="s">
        <v>1331</v>
      </c>
      <c r="F26" s="1211"/>
      <c r="G26" s="1211"/>
    </row>
    <row r="27" spans="1:7" ht="20.25" customHeight="1">
      <c r="A27" s="1356" t="s">
        <v>392</v>
      </c>
      <c r="B27" s="1336" t="s">
        <v>345</v>
      </c>
      <c r="C27" s="1350" t="s">
        <v>1291</v>
      </c>
      <c r="D27" s="1357" t="s">
        <v>397</v>
      </c>
      <c r="E27" s="1332" t="s">
        <v>394</v>
      </c>
      <c r="F27" s="1211"/>
      <c r="G27" s="1211"/>
    </row>
    <row r="28" spans="1:7" ht="20.25" customHeight="1">
      <c r="A28" s="1356"/>
      <c r="B28" s="1336"/>
      <c r="C28" s="1337" t="s">
        <v>1292</v>
      </c>
      <c r="D28" s="1357" t="s">
        <v>1293</v>
      </c>
      <c r="E28" s="1332"/>
      <c r="F28" s="1211"/>
      <c r="G28" s="1211"/>
    </row>
    <row r="29" spans="1:7" ht="20.25" customHeight="1">
      <c r="A29" s="1358" t="s">
        <v>393</v>
      </c>
      <c r="B29" s="1360" t="s">
        <v>325</v>
      </c>
      <c r="C29" s="1350" t="s">
        <v>1294</v>
      </c>
      <c r="D29" s="1360" t="s">
        <v>1388</v>
      </c>
      <c r="E29" s="1331" t="s">
        <v>395</v>
      </c>
      <c r="F29" s="1211"/>
      <c r="G29" s="1211"/>
    </row>
    <row r="30" spans="1:7" ht="20.25" customHeight="1">
      <c r="A30" s="1356"/>
      <c r="B30" s="1357" t="s">
        <v>402</v>
      </c>
      <c r="C30" s="1351"/>
      <c r="D30" s="1364" t="s">
        <v>1386</v>
      </c>
      <c r="E30" s="1332" t="s">
        <v>399</v>
      </c>
      <c r="F30" s="1211"/>
      <c r="G30" s="1211"/>
    </row>
    <row r="31" spans="1:7" ht="20.25" customHeight="1">
      <c r="A31" s="1356" t="s">
        <v>597</v>
      </c>
      <c r="B31" s="1357" t="s">
        <v>600</v>
      </c>
      <c r="C31" s="1351" t="s">
        <v>1295</v>
      </c>
      <c r="D31" s="1364" t="s">
        <v>1387</v>
      </c>
      <c r="E31" s="1332" t="s">
        <v>590</v>
      </c>
      <c r="F31" s="1211"/>
      <c r="G31" s="1211"/>
    </row>
    <row r="32" spans="1:7" ht="20.25" customHeight="1">
      <c r="A32" s="1356"/>
      <c r="B32" s="1357"/>
      <c r="C32" s="1351"/>
      <c r="D32" s="1364"/>
      <c r="E32" s="1332" t="s">
        <v>1328</v>
      </c>
      <c r="F32" s="1211"/>
      <c r="G32" s="1211"/>
    </row>
    <row r="33" spans="1:7" ht="20.25" customHeight="1">
      <c r="A33" s="1356" t="s">
        <v>598</v>
      </c>
      <c r="B33" s="1357" t="s">
        <v>601</v>
      </c>
      <c r="C33" s="1351" t="s">
        <v>843</v>
      </c>
      <c r="D33" s="1364" t="s">
        <v>606</v>
      </c>
      <c r="E33" s="1332" t="s">
        <v>593</v>
      </c>
      <c r="F33" s="1211"/>
      <c r="G33" s="1211"/>
    </row>
    <row r="34" spans="1:7" ht="20.25" customHeight="1">
      <c r="A34" s="1356" t="s">
        <v>599</v>
      </c>
      <c r="B34" s="1357" t="s">
        <v>602</v>
      </c>
      <c r="C34" s="1337" t="s">
        <v>1296</v>
      </c>
      <c r="D34" s="1364" t="s">
        <v>723</v>
      </c>
      <c r="E34" s="1334" t="s">
        <v>605</v>
      </c>
      <c r="F34" s="1211"/>
      <c r="G34" s="1211"/>
    </row>
    <row r="35" spans="1:7" ht="20.25" customHeight="1">
      <c r="A35" s="1365" t="s">
        <v>603</v>
      </c>
      <c r="B35" s="1366" t="s">
        <v>408</v>
      </c>
      <c r="C35" s="1366"/>
      <c r="D35" s="1367"/>
      <c r="E35" s="1335"/>
      <c r="F35" s="1211"/>
      <c r="G35" s="1211"/>
    </row>
    <row r="36" spans="1:7" ht="20.25" customHeight="1">
      <c r="A36" s="1356" t="s">
        <v>604</v>
      </c>
      <c r="B36" s="1336" t="s">
        <v>1332</v>
      </c>
      <c r="C36" s="1357"/>
      <c r="D36" s="1336"/>
      <c r="E36" s="1336"/>
      <c r="F36" s="1211"/>
      <c r="G36" s="1211"/>
    </row>
    <row r="37" spans="1:7" ht="20.25" customHeight="1">
      <c r="A37" s="1358"/>
      <c r="B37" s="1360" t="s">
        <v>721</v>
      </c>
      <c r="C37" s="1350" t="s">
        <v>1291</v>
      </c>
      <c r="D37" s="1360" t="s">
        <v>1318</v>
      </c>
      <c r="E37" s="1333" t="s">
        <v>1317</v>
      </c>
      <c r="F37" s="1211"/>
      <c r="G37" s="1211"/>
    </row>
    <row r="38" spans="1:7" ht="20.25" customHeight="1">
      <c r="A38" s="1361"/>
      <c r="B38" s="1363"/>
      <c r="C38" s="1337" t="s">
        <v>1378</v>
      </c>
      <c r="D38" s="1363"/>
      <c r="E38" s="1334" t="s">
        <v>1328</v>
      </c>
      <c r="F38" s="1211"/>
      <c r="G38" s="1211"/>
    </row>
    <row r="39" spans="1:7">
      <c r="A39" s="1211"/>
      <c r="B39" s="1211"/>
      <c r="C39" s="1211"/>
      <c r="D39" s="1211"/>
      <c r="E39" s="1211"/>
      <c r="F39" s="1211"/>
      <c r="G39" s="1211"/>
    </row>
    <row r="40" spans="1:7">
      <c r="A40" s="1211"/>
      <c r="B40" s="1211"/>
      <c r="C40" s="1211"/>
      <c r="D40" s="1211"/>
      <c r="E40" s="1211"/>
      <c r="F40" s="1211"/>
      <c r="G40" s="1211"/>
    </row>
    <row r="41" spans="1:7">
      <c r="A41" s="1211" t="s">
        <v>1017</v>
      </c>
      <c r="B41" s="1211"/>
      <c r="C41" s="1211"/>
      <c r="D41" s="1211"/>
      <c r="E41" s="1211"/>
      <c r="F41" s="1215"/>
      <c r="G41" s="1211"/>
    </row>
    <row r="42" spans="1:7">
      <c r="A42" s="1211"/>
      <c r="B42" s="1211" t="s">
        <v>1018</v>
      </c>
      <c r="C42" s="1211"/>
      <c r="D42" s="1211"/>
      <c r="E42" s="1211"/>
      <c r="F42" s="1211"/>
      <c r="G42" s="1211"/>
    </row>
    <row r="43" spans="1:7">
      <c r="A43" s="1211"/>
      <c r="B43" s="1211" t="s">
        <v>1341</v>
      </c>
      <c r="C43" s="1211"/>
      <c r="D43" s="1211"/>
      <c r="E43" s="1211"/>
      <c r="F43" s="1211"/>
      <c r="G43" s="1211"/>
    </row>
    <row r="44" spans="1:7">
      <c r="A44" s="1211" t="s">
        <v>1339</v>
      </c>
      <c r="B44" s="1211"/>
      <c r="C44" s="1211"/>
      <c r="D44" s="1211"/>
      <c r="E44" s="1211"/>
      <c r="F44" s="1211"/>
      <c r="G44" s="1211"/>
    </row>
    <row r="45" spans="1:7">
      <c r="A45" s="1211"/>
      <c r="B45" s="1211"/>
      <c r="C45" s="1211"/>
      <c r="D45" s="1211"/>
      <c r="E45" s="1211"/>
      <c r="F45" s="1211"/>
      <c r="G45" s="1211"/>
    </row>
    <row r="46" spans="1:7">
      <c r="G46" s="1211"/>
    </row>
  </sheetData>
  <mergeCells count="1">
    <mergeCell ref="B2:D2"/>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W115"/>
  <sheetViews>
    <sheetView workbookViewId="0">
      <pane xSplit="23" ySplit="3" topLeftCell="AC66" activePane="bottomRight" state="frozen"/>
      <selection pane="topRight" activeCell="X1" sqref="X1"/>
      <selection pane="bottomLeft" activeCell="A4" sqref="A4"/>
      <selection pane="bottomRight" activeCell="AO83" sqref="AO83"/>
    </sheetView>
  </sheetViews>
  <sheetFormatPr defaultRowHeight="13.5"/>
  <cols>
    <col min="1" max="1" width="2.625" customWidth="1"/>
    <col min="2" max="2" width="18.625" customWidth="1"/>
    <col min="3" max="23" width="10" hidden="1" customWidth="1"/>
    <col min="24" max="36" width="11.25" customWidth="1"/>
    <col min="37" max="37" width="9.875" bestFit="1" customWidth="1"/>
    <col min="38" max="38" width="10" customWidth="1"/>
    <col min="39" max="39" width="10.25" customWidth="1"/>
    <col min="260" max="260" width="2.625" customWidth="1"/>
    <col min="261" max="261" width="18.625" customWidth="1"/>
    <col min="262" max="282" width="0" hidden="1" customWidth="1"/>
    <col min="283" max="292" width="11.25" customWidth="1"/>
    <col min="293" max="293" width="9.875" bestFit="1" customWidth="1"/>
    <col min="294" max="294" width="10" customWidth="1"/>
    <col min="295" max="295" width="10.25" customWidth="1"/>
    <col min="516" max="516" width="2.625" customWidth="1"/>
    <col min="517" max="517" width="18.625" customWidth="1"/>
    <col min="518" max="538" width="0" hidden="1" customWidth="1"/>
    <col min="539" max="548" width="11.25" customWidth="1"/>
    <col min="549" max="549" width="9.875" bestFit="1" customWidth="1"/>
    <col min="550" max="550" width="10" customWidth="1"/>
    <col min="551" max="551" width="10.25" customWidth="1"/>
    <col min="772" max="772" width="2.625" customWidth="1"/>
    <col min="773" max="773" width="18.625" customWidth="1"/>
    <col min="774" max="794" width="0" hidden="1" customWidth="1"/>
    <col min="795" max="804" width="11.25" customWidth="1"/>
    <col min="805" max="805" width="9.875" bestFit="1" customWidth="1"/>
    <col min="806" max="806" width="10" customWidth="1"/>
    <col min="807" max="807" width="10.25" customWidth="1"/>
    <col min="1028" max="1028" width="2.625" customWidth="1"/>
    <col min="1029" max="1029" width="18.625" customWidth="1"/>
    <col min="1030" max="1050" width="0" hidden="1" customWidth="1"/>
    <col min="1051" max="1060" width="11.25" customWidth="1"/>
    <col min="1061" max="1061" width="9.875" bestFit="1" customWidth="1"/>
    <col min="1062" max="1062" width="10" customWidth="1"/>
    <col min="1063" max="1063" width="10.25" customWidth="1"/>
    <col min="1284" max="1284" width="2.625" customWidth="1"/>
    <col min="1285" max="1285" width="18.625" customWidth="1"/>
    <col min="1286" max="1306" width="0" hidden="1" customWidth="1"/>
    <col min="1307" max="1316" width="11.25" customWidth="1"/>
    <col min="1317" max="1317" width="9.875" bestFit="1" customWidth="1"/>
    <col min="1318" max="1318" width="10" customWidth="1"/>
    <col min="1319" max="1319" width="10.25" customWidth="1"/>
    <col min="1540" max="1540" width="2.625" customWidth="1"/>
    <col min="1541" max="1541" width="18.625" customWidth="1"/>
    <col min="1542" max="1562" width="0" hidden="1" customWidth="1"/>
    <col min="1563" max="1572" width="11.25" customWidth="1"/>
    <col min="1573" max="1573" width="9.875" bestFit="1" customWidth="1"/>
    <col min="1574" max="1574" width="10" customWidth="1"/>
    <col min="1575" max="1575" width="10.25" customWidth="1"/>
    <col min="1796" max="1796" width="2.625" customWidth="1"/>
    <col min="1797" max="1797" width="18.625" customWidth="1"/>
    <col min="1798" max="1818" width="0" hidden="1" customWidth="1"/>
    <col min="1819" max="1828" width="11.25" customWidth="1"/>
    <col min="1829" max="1829" width="9.875" bestFit="1" customWidth="1"/>
    <col min="1830" max="1830" width="10" customWidth="1"/>
    <col min="1831" max="1831" width="10.25" customWidth="1"/>
    <col min="2052" max="2052" width="2.625" customWidth="1"/>
    <col min="2053" max="2053" width="18.625" customWidth="1"/>
    <col min="2054" max="2074" width="0" hidden="1" customWidth="1"/>
    <col min="2075" max="2084" width="11.25" customWidth="1"/>
    <col min="2085" max="2085" width="9.875" bestFit="1" customWidth="1"/>
    <col min="2086" max="2086" width="10" customWidth="1"/>
    <col min="2087" max="2087" width="10.25" customWidth="1"/>
    <col min="2308" max="2308" width="2.625" customWidth="1"/>
    <col min="2309" max="2309" width="18.625" customWidth="1"/>
    <col min="2310" max="2330" width="0" hidden="1" customWidth="1"/>
    <col min="2331" max="2340" width="11.25" customWidth="1"/>
    <col min="2341" max="2341" width="9.875" bestFit="1" customWidth="1"/>
    <col min="2342" max="2342" width="10" customWidth="1"/>
    <col min="2343" max="2343" width="10.25" customWidth="1"/>
    <col min="2564" max="2564" width="2.625" customWidth="1"/>
    <col min="2565" max="2565" width="18.625" customWidth="1"/>
    <col min="2566" max="2586" width="0" hidden="1" customWidth="1"/>
    <col min="2587" max="2596" width="11.25" customWidth="1"/>
    <col min="2597" max="2597" width="9.875" bestFit="1" customWidth="1"/>
    <col min="2598" max="2598" width="10" customWidth="1"/>
    <col min="2599" max="2599" width="10.25" customWidth="1"/>
    <col min="2820" max="2820" width="2.625" customWidth="1"/>
    <col min="2821" max="2821" width="18.625" customWidth="1"/>
    <col min="2822" max="2842" width="0" hidden="1" customWidth="1"/>
    <col min="2843" max="2852" width="11.25" customWidth="1"/>
    <col min="2853" max="2853" width="9.875" bestFit="1" customWidth="1"/>
    <col min="2854" max="2854" width="10" customWidth="1"/>
    <col min="2855" max="2855" width="10.25" customWidth="1"/>
    <col min="3076" max="3076" width="2.625" customWidth="1"/>
    <col min="3077" max="3077" width="18.625" customWidth="1"/>
    <col min="3078" max="3098" width="0" hidden="1" customWidth="1"/>
    <col min="3099" max="3108" width="11.25" customWidth="1"/>
    <col min="3109" max="3109" width="9.875" bestFit="1" customWidth="1"/>
    <col min="3110" max="3110" width="10" customWidth="1"/>
    <col min="3111" max="3111" width="10.25" customWidth="1"/>
    <col min="3332" max="3332" width="2.625" customWidth="1"/>
    <col min="3333" max="3333" width="18.625" customWidth="1"/>
    <col min="3334" max="3354" width="0" hidden="1" customWidth="1"/>
    <col min="3355" max="3364" width="11.25" customWidth="1"/>
    <col min="3365" max="3365" width="9.875" bestFit="1" customWidth="1"/>
    <col min="3366" max="3366" width="10" customWidth="1"/>
    <col min="3367" max="3367" width="10.25" customWidth="1"/>
    <col min="3588" max="3588" width="2.625" customWidth="1"/>
    <col min="3589" max="3589" width="18.625" customWidth="1"/>
    <col min="3590" max="3610" width="0" hidden="1" customWidth="1"/>
    <col min="3611" max="3620" width="11.25" customWidth="1"/>
    <col min="3621" max="3621" width="9.875" bestFit="1" customWidth="1"/>
    <col min="3622" max="3622" width="10" customWidth="1"/>
    <col min="3623" max="3623" width="10.25" customWidth="1"/>
    <col min="3844" max="3844" width="2.625" customWidth="1"/>
    <col min="3845" max="3845" width="18.625" customWidth="1"/>
    <col min="3846" max="3866" width="0" hidden="1" customWidth="1"/>
    <col min="3867" max="3876" width="11.25" customWidth="1"/>
    <col min="3877" max="3877" width="9.875" bestFit="1" customWidth="1"/>
    <col min="3878" max="3878" width="10" customWidth="1"/>
    <col min="3879" max="3879" width="10.25" customWidth="1"/>
    <col min="4100" max="4100" width="2.625" customWidth="1"/>
    <col min="4101" max="4101" width="18.625" customWidth="1"/>
    <col min="4102" max="4122" width="0" hidden="1" customWidth="1"/>
    <col min="4123" max="4132" width="11.25" customWidth="1"/>
    <col min="4133" max="4133" width="9.875" bestFit="1" customWidth="1"/>
    <col min="4134" max="4134" width="10" customWidth="1"/>
    <col min="4135" max="4135" width="10.25" customWidth="1"/>
    <col min="4356" max="4356" width="2.625" customWidth="1"/>
    <col min="4357" max="4357" width="18.625" customWidth="1"/>
    <col min="4358" max="4378" width="0" hidden="1" customWidth="1"/>
    <col min="4379" max="4388" width="11.25" customWidth="1"/>
    <col min="4389" max="4389" width="9.875" bestFit="1" customWidth="1"/>
    <col min="4390" max="4390" width="10" customWidth="1"/>
    <col min="4391" max="4391" width="10.25" customWidth="1"/>
    <col min="4612" max="4612" width="2.625" customWidth="1"/>
    <col min="4613" max="4613" width="18.625" customWidth="1"/>
    <col min="4614" max="4634" width="0" hidden="1" customWidth="1"/>
    <col min="4635" max="4644" width="11.25" customWidth="1"/>
    <col min="4645" max="4645" width="9.875" bestFit="1" customWidth="1"/>
    <col min="4646" max="4646" width="10" customWidth="1"/>
    <col min="4647" max="4647" width="10.25" customWidth="1"/>
    <col min="4868" max="4868" width="2.625" customWidth="1"/>
    <col min="4869" max="4869" width="18.625" customWidth="1"/>
    <col min="4870" max="4890" width="0" hidden="1" customWidth="1"/>
    <col min="4891" max="4900" width="11.25" customWidth="1"/>
    <col min="4901" max="4901" width="9.875" bestFit="1" customWidth="1"/>
    <col min="4902" max="4902" width="10" customWidth="1"/>
    <col min="4903" max="4903" width="10.25" customWidth="1"/>
    <col min="5124" max="5124" width="2.625" customWidth="1"/>
    <col min="5125" max="5125" width="18.625" customWidth="1"/>
    <col min="5126" max="5146" width="0" hidden="1" customWidth="1"/>
    <col min="5147" max="5156" width="11.25" customWidth="1"/>
    <col min="5157" max="5157" width="9.875" bestFit="1" customWidth="1"/>
    <col min="5158" max="5158" width="10" customWidth="1"/>
    <col min="5159" max="5159" width="10.25" customWidth="1"/>
    <col min="5380" max="5380" width="2.625" customWidth="1"/>
    <col min="5381" max="5381" width="18.625" customWidth="1"/>
    <col min="5382" max="5402" width="0" hidden="1" customWidth="1"/>
    <col min="5403" max="5412" width="11.25" customWidth="1"/>
    <col min="5413" max="5413" width="9.875" bestFit="1" customWidth="1"/>
    <col min="5414" max="5414" width="10" customWidth="1"/>
    <col min="5415" max="5415" width="10.25" customWidth="1"/>
    <col min="5636" max="5636" width="2.625" customWidth="1"/>
    <col min="5637" max="5637" width="18.625" customWidth="1"/>
    <col min="5638" max="5658" width="0" hidden="1" customWidth="1"/>
    <col min="5659" max="5668" width="11.25" customWidth="1"/>
    <col min="5669" max="5669" width="9.875" bestFit="1" customWidth="1"/>
    <col min="5670" max="5670" width="10" customWidth="1"/>
    <col min="5671" max="5671" width="10.25" customWidth="1"/>
    <col min="5892" max="5892" width="2.625" customWidth="1"/>
    <col min="5893" max="5893" width="18.625" customWidth="1"/>
    <col min="5894" max="5914" width="0" hidden="1" customWidth="1"/>
    <col min="5915" max="5924" width="11.25" customWidth="1"/>
    <col min="5925" max="5925" width="9.875" bestFit="1" customWidth="1"/>
    <col min="5926" max="5926" width="10" customWidth="1"/>
    <col min="5927" max="5927" width="10.25" customWidth="1"/>
    <col min="6148" max="6148" width="2.625" customWidth="1"/>
    <col min="6149" max="6149" width="18.625" customWidth="1"/>
    <col min="6150" max="6170" width="0" hidden="1" customWidth="1"/>
    <col min="6171" max="6180" width="11.25" customWidth="1"/>
    <col min="6181" max="6181" width="9.875" bestFit="1" customWidth="1"/>
    <col min="6182" max="6182" width="10" customWidth="1"/>
    <col min="6183" max="6183" width="10.25" customWidth="1"/>
    <col min="6404" max="6404" width="2.625" customWidth="1"/>
    <col min="6405" max="6405" width="18.625" customWidth="1"/>
    <col min="6406" max="6426" width="0" hidden="1" customWidth="1"/>
    <col min="6427" max="6436" width="11.25" customWidth="1"/>
    <col min="6437" max="6437" width="9.875" bestFit="1" customWidth="1"/>
    <col min="6438" max="6438" width="10" customWidth="1"/>
    <col min="6439" max="6439" width="10.25" customWidth="1"/>
    <col min="6660" max="6660" width="2.625" customWidth="1"/>
    <col min="6661" max="6661" width="18.625" customWidth="1"/>
    <col min="6662" max="6682" width="0" hidden="1" customWidth="1"/>
    <col min="6683" max="6692" width="11.25" customWidth="1"/>
    <col min="6693" max="6693" width="9.875" bestFit="1" customWidth="1"/>
    <col min="6694" max="6694" width="10" customWidth="1"/>
    <col min="6695" max="6695" width="10.25" customWidth="1"/>
    <col min="6916" max="6916" width="2.625" customWidth="1"/>
    <col min="6917" max="6917" width="18.625" customWidth="1"/>
    <col min="6918" max="6938" width="0" hidden="1" customWidth="1"/>
    <col min="6939" max="6948" width="11.25" customWidth="1"/>
    <col min="6949" max="6949" width="9.875" bestFit="1" customWidth="1"/>
    <col min="6950" max="6950" width="10" customWidth="1"/>
    <col min="6951" max="6951" width="10.25" customWidth="1"/>
    <col min="7172" max="7172" width="2.625" customWidth="1"/>
    <col min="7173" max="7173" width="18.625" customWidth="1"/>
    <col min="7174" max="7194" width="0" hidden="1" customWidth="1"/>
    <col min="7195" max="7204" width="11.25" customWidth="1"/>
    <col min="7205" max="7205" width="9.875" bestFit="1" customWidth="1"/>
    <col min="7206" max="7206" width="10" customWidth="1"/>
    <col min="7207" max="7207" width="10.25" customWidth="1"/>
    <col min="7428" max="7428" width="2.625" customWidth="1"/>
    <col min="7429" max="7429" width="18.625" customWidth="1"/>
    <col min="7430" max="7450" width="0" hidden="1" customWidth="1"/>
    <col min="7451" max="7460" width="11.25" customWidth="1"/>
    <col min="7461" max="7461" width="9.875" bestFit="1" customWidth="1"/>
    <col min="7462" max="7462" width="10" customWidth="1"/>
    <col min="7463" max="7463" width="10.25" customWidth="1"/>
    <col min="7684" max="7684" width="2.625" customWidth="1"/>
    <col min="7685" max="7685" width="18.625" customWidth="1"/>
    <col min="7686" max="7706" width="0" hidden="1" customWidth="1"/>
    <col min="7707" max="7716" width="11.25" customWidth="1"/>
    <col min="7717" max="7717" width="9.875" bestFit="1" customWidth="1"/>
    <col min="7718" max="7718" width="10" customWidth="1"/>
    <col min="7719" max="7719" width="10.25" customWidth="1"/>
    <col min="7940" max="7940" width="2.625" customWidth="1"/>
    <col min="7941" max="7941" width="18.625" customWidth="1"/>
    <col min="7942" max="7962" width="0" hidden="1" customWidth="1"/>
    <col min="7963" max="7972" width="11.25" customWidth="1"/>
    <col min="7973" max="7973" width="9.875" bestFit="1" customWidth="1"/>
    <col min="7974" max="7974" width="10" customWidth="1"/>
    <col min="7975" max="7975" width="10.25" customWidth="1"/>
    <col min="8196" max="8196" width="2.625" customWidth="1"/>
    <col min="8197" max="8197" width="18.625" customWidth="1"/>
    <col min="8198" max="8218" width="0" hidden="1" customWidth="1"/>
    <col min="8219" max="8228" width="11.25" customWidth="1"/>
    <col min="8229" max="8229" width="9.875" bestFit="1" customWidth="1"/>
    <col min="8230" max="8230" width="10" customWidth="1"/>
    <col min="8231" max="8231" width="10.25" customWidth="1"/>
    <col min="8452" max="8452" width="2.625" customWidth="1"/>
    <col min="8453" max="8453" width="18.625" customWidth="1"/>
    <col min="8454" max="8474" width="0" hidden="1" customWidth="1"/>
    <col min="8475" max="8484" width="11.25" customWidth="1"/>
    <col min="8485" max="8485" width="9.875" bestFit="1" customWidth="1"/>
    <col min="8486" max="8486" width="10" customWidth="1"/>
    <col min="8487" max="8487" width="10.25" customWidth="1"/>
    <col min="8708" max="8708" width="2.625" customWidth="1"/>
    <col min="8709" max="8709" width="18.625" customWidth="1"/>
    <col min="8710" max="8730" width="0" hidden="1" customWidth="1"/>
    <col min="8731" max="8740" width="11.25" customWidth="1"/>
    <col min="8741" max="8741" width="9.875" bestFit="1" customWidth="1"/>
    <col min="8742" max="8742" width="10" customWidth="1"/>
    <col min="8743" max="8743" width="10.25" customWidth="1"/>
    <col min="8964" max="8964" width="2.625" customWidth="1"/>
    <col min="8965" max="8965" width="18.625" customWidth="1"/>
    <col min="8966" max="8986" width="0" hidden="1" customWidth="1"/>
    <col min="8987" max="8996" width="11.25" customWidth="1"/>
    <col min="8997" max="8997" width="9.875" bestFit="1" customWidth="1"/>
    <col min="8998" max="8998" width="10" customWidth="1"/>
    <col min="8999" max="8999" width="10.25" customWidth="1"/>
    <col min="9220" max="9220" width="2.625" customWidth="1"/>
    <col min="9221" max="9221" width="18.625" customWidth="1"/>
    <col min="9222" max="9242" width="0" hidden="1" customWidth="1"/>
    <col min="9243" max="9252" width="11.25" customWidth="1"/>
    <col min="9253" max="9253" width="9.875" bestFit="1" customWidth="1"/>
    <col min="9254" max="9254" width="10" customWidth="1"/>
    <col min="9255" max="9255" width="10.25" customWidth="1"/>
    <col min="9476" max="9476" width="2.625" customWidth="1"/>
    <col min="9477" max="9477" width="18.625" customWidth="1"/>
    <col min="9478" max="9498" width="0" hidden="1" customWidth="1"/>
    <col min="9499" max="9508" width="11.25" customWidth="1"/>
    <col min="9509" max="9509" width="9.875" bestFit="1" customWidth="1"/>
    <col min="9510" max="9510" width="10" customWidth="1"/>
    <col min="9511" max="9511" width="10.25" customWidth="1"/>
    <col min="9732" max="9732" width="2.625" customWidth="1"/>
    <col min="9733" max="9733" width="18.625" customWidth="1"/>
    <col min="9734" max="9754" width="0" hidden="1" customWidth="1"/>
    <col min="9755" max="9764" width="11.25" customWidth="1"/>
    <col min="9765" max="9765" width="9.875" bestFit="1" customWidth="1"/>
    <col min="9766" max="9766" width="10" customWidth="1"/>
    <col min="9767" max="9767" width="10.25" customWidth="1"/>
    <col min="9988" max="9988" width="2.625" customWidth="1"/>
    <col min="9989" max="9989" width="18.625" customWidth="1"/>
    <col min="9990" max="10010" width="0" hidden="1" customWidth="1"/>
    <col min="10011" max="10020" width="11.25" customWidth="1"/>
    <col min="10021" max="10021" width="9.875" bestFit="1" customWidth="1"/>
    <col min="10022" max="10022" width="10" customWidth="1"/>
    <col min="10023" max="10023" width="10.25" customWidth="1"/>
    <col min="10244" max="10244" width="2.625" customWidth="1"/>
    <col min="10245" max="10245" width="18.625" customWidth="1"/>
    <col min="10246" max="10266" width="0" hidden="1" customWidth="1"/>
    <col min="10267" max="10276" width="11.25" customWidth="1"/>
    <col min="10277" max="10277" width="9.875" bestFit="1" customWidth="1"/>
    <col min="10278" max="10278" width="10" customWidth="1"/>
    <col min="10279" max="10279" width="10.25" customWidth="1"/>
    <col min="10500" max="10500" width="2.625" customWidth="1"/>
    <col min="10501" max="10501" width="18.625" customWidth="1"/>
    <col min="10502" max="10522" width="0" hidden="1" customWidth="1"/>
    <col min="10523" max="10532" width="11.25" customWidth="1"/>
    <col min="10533" max="10533" width="9.875" bestFit="1" customWidth="1"/>
    <col min="10534" max="10534" width="10" customWidth="1"/>
    <col min="10535" max="10535" width="10.25" customWidth="1"/>
    <col min="10756" max="10756" width="2.625" customWidth="1"/>
    <col min="10757" max="10757" width="18.625" customWidth="1"/>
    <col min="10758" max="10778" width="0" hidden="1" customWidth="1"/>
    <col min="10779" max="10788" width="11.25" customWidth="1"/>
    <col min="10789" max="10789" width="9.875" bestFit="1" customWidth="1"/>
    <col min="10790" max="10790" width="10" customWidth="1"/>
    <col min="10791" max="10791" width="10.25" customWidth="1"/>
    <col min="11012" max="11012" width="2.625" customWidth="1"/>
    <col min="11013" max="11013" width="18.625" customWidth="1"/>
    <col min="11014" max="11034" width="0" hidden="1" customWidth="1"/>
    <col min="11035" max="11044" width="11.25" customWidth="1"/>
    <col min="11045" max="11045" width="9.875" bestFit="1" customWidth="1"/>
    <col min="11046" max="11046" width="10" customWidth="1"/>
    <col min="11047" max="11047" width="10.25" customWidth="1"/>
    <col min="11268" max="11268" width="2.625" customWidth="1"/>
    <col min="11269" max="11269" width="18.625" customWidth="1"/>
    <col min="11270" max="11290" width="0" hidden="1" customWidth="1"/>
    <col min="11291" max="11300" width="11.25" customWidth="1"/>
    <col min="11301" max="11301" width="9.875" bestFit="1" customWidth="1"/>
    <col min="11302" max="11302" width="10" customWidth="1"/>
    <col min="11303" max="11303" width="10.25" customWidth="1"/>
    <col min="11524" max="11524" width="2.625" customWidth="1"/>
    <col min="11525" max="11525" width="18.625" customWidth="1"/>
    <col min="11526" max="11546" width="0" hidden="1" customWidth="1"/>
    <col min="11547" max="11556" width="11.25" customWidth="1"/>
    <col min="11557" max="11557" width="9.875" bestFit="1" customWidth="1"/>
    <col min="11558" max="11558" width="10" customWidth="1"/>
    <col min="11559" max="11559" width="10.25" customWidth="1"/>
    <col min="11780" max="11780" width="2.625" customWidth="1"/>
    <col min="11781" max="11781" width="18.625" customWidth="1"/>
    <col min="11782" max="11802" width="0" hidden="1" customWidth="1"/>
    <col min="11803" max="11812" width="11.25" customWidth="1"/>
    <col min="11813" max="11813" width="9.875" bestFit="1" customWidth="1"/>
    <col min="11814" max="11814" width="10" customWidth="1"/>
    <col min="11815" max="11815" width="10.25" customWidth="1"/>
    <col min="12036" max="12036" width="2.625" customWidth="1"/>
    <col min="12037" max="12037" width="18.625" customWidth="1"/>
    <col min="12038" max="12058" width="0" hidden="1" customWidth="1"/>
    <col min="12059" max="12068" width="11.25" customWidth="1"/>
    <col min="12069" max="12069" width="9.875" bestFit="1" customWidth="1"/>
    <col min="12070" max="12070" width="10" customWidth="1"/>
    <col min="12071" max="12071" width="10.25" customWidth="1"/>
    <col min="12292" max="12292" width="2.625" customWidth="1"/>
    <col min="12293" max="12293" width="18.625" customWidth="1"/>
    <col min="12294" max="12314" width="0" hidden="1" customWidth="1"/>
    <col min="12315" max="12324" width="11.25" customWidth="1"/>
    <col min="12325" max="12325" width="9.875" bestFit="1" customWidth="1"/>
    <col min="12326" max="12326" width="10" customWidth="1"/>
    <col min="12327" max="12327" width="10.25" customWidth="1"/>
    <col min="12548" max="12548" width="2.625" customWidth="1"/>
    <col min="12549" max="12549" width="18.625" customWidth="1"/>
    <col min="12550" max="12570" width="0" hidden="1" customWidth="1"/>
    <col min="12571" max="12580" width="11.25" customWidth="1"/>
    <col min="12581" max="12581" width="9.875" bestFit="1" customWidth="1"/>
    <col min="12582" max="12582" width="10" customWidth="1"/>
    <col min="12583" max="12583" width="10.25" customWidth="1"/>
    <col min="12804" max="12804" width="2.625" customWidth="1"/>
    <col min="12805" max="12805" width="18.625" customWidth="1"/>
    <col min="12806" max="12826" width="0" hidden="1" customWidth="1"/>
    <col min="12827" max="12836" width="11.25" customWidth="1"/>
    <col min="12837" max="12837" width="9.875" bestFit="1" customWidth="1"/>
    <col min="12838" max="12838" width="10" customWidth="1"/>
    <col min="12839" max="12839" width="10.25" customWidth="1"/>
    <col min="13060" max="13060" width="2.625" customWidth="1"/>
    <col min="13061" max="13061" width="18.625" customWidth="1"/>
    <col min="13062" max="13082" width="0" hidden="1" customWidth="1"/>
    <col min="13083" max="13092" width="11.25" customWidth="1"/>
    <col min="13093" max="13093" width="9.875" bestFit="1" customWidth="1"/>
    <col min="13094" max="13094" width="10" customWidth="1"/>
    <col min="13095" max="13095" width="10.25" customWidth="1"/>
    <col min="13316" max="13316" width="2.625" customWidth="1"/>
    <col min="13317" max="13317" width="18.625" customWidth="1"/>
    <col min="13318" max="13338" width="0" hidden="1" customWidth="1"/>
    <col min="13339" max="13348" width="11.25" customWidth="1"/>
    <col min="13349" max="13349" width="9.875" bestFit="1" customWidth="1"/>
    <col min="13350" max="13350" width="10" customWidth="1"/>
    <col min="13351" max="13351" width="10.25" customWidth="1"/>
    <col min="13572" max="13572" width="2.625" customWidth="1"/>
    <col min="13573" max="13573" width="18.625" customWidth="1"/>
    <col min="13574" max="13594" width="0" hidden="1" customWidth="1"/>
    <col min="13595" max="13604" width="11.25" customWidth="1"/>
    <col min="13605" max="13605" width="9.875" bestFit="1" customWidth="1"/>
    <col min="13606" max="13606" width="10" customWidth="1"/>
    <col min="13607" max="13607" width="10.25" customWidth="1"/>
    <col min="13828" max="13828" width="2.625" customWidth="1"/>
    <col min="13829" max="13829" width="18.625" customWidth="1"/>
    <col min="13830" max="13850" width="0" hidden="1" customWidth="1"/>
    <col min="13851" max="13860" width="11.25" customWidth="1"/>
    <col min="13861" max="13861" width="9.875" bestFit="1" customWidth="1"/>
    <col min="13862" max="13862" width="10" customWidth="1"/>
    <col min="13863" max="13863" width="10.25" customWidth="1"/>
    <col min="14084" max="14084" width="2.625" customWidth="1"/>
    <col min="14085" max="14085" width="18.625" customWidth="1"/>
    <col min="14086" max="14106" width="0" hidden="1" customWidth="1"/>
    <col min="14107" max="14116" width="11.25" customWidth="1"/>
    <col min="14117" max="14117" width="9.875" bestFit="1" customWidth="1"/>
    <col min="14118" max="14118" width="10" customWidth="1"/>
    <col min="14119" max="14119" width="10.25" customWidth="1"/>
    <col min="14340" max="14340" width="2.625" customWidth="1"/>
    <col min="14341" max="14341" width="18.625" customWidth="1"/>
    <col min="14342" max="14362" width="0" hidden="1" customWidth="1"/>
    <col min="14363" max="14372" width="11.25" customWidth="1"/>
    <col min="14373" max="14373" width="9.875" bestFit="1" customWidth="1"/>
    <col min="14374" max="14374" width="10" customWidth="1"/>
    <col min="14375" max="14375" width="10.25" customWidth="1"/>
    <col min="14596" max="14596" width="2.625" customWidth="1"/>
    <col min="14597" max="14597" width="18.625" customWidth="1"/>
    <col min="14598" max="14618" width="0" hidden="1" customWidth="1"/>
    <col min="14619" max="14628" width="11.25" customWidth="1"/>
    <col min="14629" max="14629" width="9.875" bestFit="1" customWidth="1"/>
    <col min="14630" max="14630" width="10" customWidth="1"/>
    <col min="14631" max="14631" width="10.25" customWidth="1"/>
    <col min="14852" max="14852" width="2.625" customWidth="1"/>
    <col min="14853" max="14853" width="18.625" customWidth="1"/>
    <col min="14854" max="14874" width="0" hidden="1" customWidth="1"/>
    <col min="14875" max="14884" width="11.25" customWidth="1"/>
    <col min="14885" max="14885" width="9.875" bestFit="1" customWidth="1"/>
    <col min="14886" max="14886" width="10" customWidth="1"/>
    <col min="14887" max="14887" width="10.25" customWidth="1"/>
    <col min="15108" max="15108" width="2.625" customWidth="1"/>
    <col min="15109" max="15109" width="18.625" customWidth="1"/>
    <col min="15110" max="15130" width="0" hidden="1" customWidth="1"/>
    <col min="15131" max="15140" width="11.25" customWidth="1"/>
    <col min="15141" max="15141" width="9.875" bestFit="1" customWidth="1"/>
    <col min="15142" max="15142" width="10" customWidth="1"/>
    <col min="15143" max="15143" width="10.25" customWidth="1"/>
    <col min="15364" max="15364" width="2.625" customWidth="1"/>
    <col min="15365" max="15365" width="18.625" customWidth="1"/>
    <col min="15366" max="15386" width="0" hidden="1" customWidth="1"/>
    <col min="15387" max="15396" width="11.25" customWidth="1"/>
    <col min="15397" max="15397" width="9.875" bestFit="1" customWidth="1"/>
    <col min="15398" max="15398" width="10" customWidth="1"/>
    <col min="15399" max="15399" width="10.25" customWidth="1"/>
    <col min="15620" max="15620" width="2.625" customWidth="1"/>
    <col min="15621" max="15621" width="18.625" customWidth="1"/>
    <col min="15622" max="15642" width="0" hidden="1" customWidth="1"/>
    <col min="15643" max="15652" width="11.25" customWidth="1"/>
    <col min="15653" max="15653" width="9.875" bestFit="1" customWidth="1"/>
    <col min="15654" max="15654" width="10" customWidth="1"/>
    <col min="15655" max="15655" width="10.25" customWidth="1"/>
    <col min="15876" max="15876" width="2.625" customWidth="1"/>
    <col min="15877" max="15877" width="18.625" customWidth="1"/>
    <col min="15878" max="15898" width="0" hidden="1" customWidth="1"/>
    <col min="15899" max="15908" width="11.25" customWidth="1"/>
    <col min="15909" max="15909" width="9.875" bestFit="1" customWidth="1"/>
    <col min="15910" max="15910" width="10" customWidth="1"/>
    <col min="15911" max="15911" width="10.25" customWidth="1"/>
    <col min="16132" max="16132" width="2.625" customWidth="1"/>
    <col min="16133" max="16133" width="18.625" customWidth="1"/>
    <col min="16134" max="16154" width="0" hidden="1" customWidth="1"/>
    <col min="16155" max="16164" width="11.25" customWidth="1"/>
    <col min="16165" max="16165" width="9.875" bestFit="1" customWidth="1"/>
    <col min="16166" max="16166" width="10" customWidth="1"/>
    <col min="16167" max="16167" width="10.25" customWidth="1"/>
  </cols>
  <sheetData>
    <row r="1" spans="2:40">
      <c r="B1" s="1267" t="s">
        <v>191</v>
      </c>
      <c r="C1" s="1267"/>
      <c r="D1" s="1267"/>
      <c r="E1" s="1267"/>
      <c r="F1" s="1267"/>
      <c r="G1" s="1267"/>
      <c r="H1" s="1267"/>
      <c r="I1" s="1267"/>
      <c r="J1" s="1267"/>
      <c r="K1" s="1267"/>
      <c r="L1" s="1267"/>
      <c r="M1" s="53"/>
      <c r="N1" s="53"/>
      <c r="O1" s="53"/>
      <c r="P1" s="53"/>
      <c r="Q1" s="53"/>
      <c r="R1" s="53"/>
      <c r="S1" s="53"/>
      <c r="T1" s="53" t="s">
        <v>192</v>
      </c>
      <c r="U1" s="53"/>
      <c r="V1" s="53"/>
      <c r="W1" s="53" t="s">
        <v>193</v>
      </c>
      <c r="X1" s="53" t="s">
        <v>194</v>
      </c>
      <c r="Y1" s="53" t="s">
        <v>194</v>
      </c>
      <c r="Z1" s="53" t="s">
        <v>194</v>
      </c>
      <c r="AA1" s="53" t="s">
        <v>194</v>
      </c>
      <c r="AB1" s="53" t="s">
        <v>194</v>
      </c>
      <c r="AC1" s="53" t="s">
        <v>194</v>
      </c>
      <c r="AD1" s="53" t="s">
        <v>194</v>
      </c>
      <c r="AE1" s="53" t="s">
        <v>194</v>
      </c>
      <c r="AF1" s="53" t="s">
        <v>194</v>
      </c>
      <c r="AG1" s="443" t="s">
        <v>194</v>
      </c>
      <c r="AH1" s="443"/>
      <c r="AI1" s="443"/>
      <c r="AJ1" s="443"/>
      <c r="AK1" s="53"/>
      <c r="AL1" s="53" t="s">
        <v>195</v>
      </c>
      <c r="AM1" s="53" t="s">
        <v>144</v>
      </c>
      <c r="AN1" s="53"/>
    </row>
    <row r="2" spans="2:40">
      <c r="B2" s="1268"/>
      <c r="C2" s="1269" t="s">
        <v>196</v>
      </c>
      <c r="D2" s="1269" t="s">
        <v>197</v>
      </c>
      <c r="E2" s="1269" t="s">
        <v>198</v>
      </c>
      <c r="F2" s="1269" t="s">
        <v>199</v>
      </c>
      <c r="G2" s="1269" t="s">
        <v>200</v>
      </c>
      <c r="H2" s="1269" t="s">
        <v>201</v>
      </c>
      <c r="I2" s="1269" t="s">
        <v>202</v>
      </c>
      <c r="J2" s="1269" t="s">
        <v>203</v>
      </c>
      <c r="K2" s="1269" t="s">
        <v>204</v>
      </c>
      <c r="L2" s="1269" t="s">
        <v>205</v>
      </c>
      <c r="M2" s="1270" t="s">
        <v>206</v>
      </c>
      <c r="N2" s="1270" t="s">
        <v>161</v>
      </c>
      <c r="O2" s="1270" t="s">
        <v>162</v>
      </c>
      <c r="P2" s="1270" t="s">
        <v>163</v>
      </c>
      <c r="Q2" s="1270" t="s">
        <v>164</v>
      </c>
      <c r="R2" s="1270" t="s">
        <v>165</v>
      </c>
      <c r="S2" s="1270" t="s">
        <v>166</v>
      </c>
      <c r="T2" s="1270" t="s">
        <v>167</v>
      </c>
      <c r="U2" s="1270" t="s">
        <v>168</v>
      </c>
      <c r="V2" s="1270" t="s">
        <v>169</v>
      </c>
      <c r="W2" s="1270" t="s">
        <v>81</v>
      </c>
      <c r="X2" s="1271" t="s">
        <v>207</v>
      </c>
      <c r="Y2" s="1270" t="s">
        <v>208</v>
      </c>
      <c r="Z2" s="1270" t="s">
        <v>209</v>
      </c>
      <c r="AA2" s="1270" t="s">
        <v>210</v>
      </c>
      <c r="AB2" s="1270" t="s">
        <v>211</v>
      </c>
      <c r="AC2" s="1270" t="s">
        <v>212</v>
      </c>
      <c r="AD2" s="1270" t="s">
        <v>213</v>
      </c>
      <c r="AE2" s="1270" t="s">
        <v>214</v>
      </c>
      <c r="AF2" s="1270" t="s">
        <v>615</v>
      </c>
      <c r="AG2" s="521" t="s">
        <v>828</v>
      </c>
      <c r="AH2" s="521" t="s">
        <v>1133</v>
      </c>
      <c r="AI2" s="521" t="s">
        <v>1134</v>
      </c>
      <c r="AJ2" s="521" t="s">
        <v>1183</v>
      </c>
      <c r="AK2" s="53" t="s">
        <v>215</v>
      </c>
      <c r="AL2" s="53" t="s">
        <v>193</v>
      </c>
      <c r="AM2" s="53" t="s">
        <v>216</v>
      </c>
      <c r="AN2" s="53" t="s">
        <v>194</v>
      </c>
    </row>
    <row r="3" spans="2:40">
      <c r="B3" s="1272" t="s">
        <v>217</v>
      </c>
      <c r="C3" s="1273" t="s">
        <v>218</v>
      </c>
      <c r="D3" s="1273" t="s">
        <v>219</v>
      </c>
      <c r="E3" s="1273" t="s">
        <v>220</v>
      </c>
      <c r="F3" s="1273" t="s">
        <v>221</v>
      </c>
      <c r="G3" s="1273" t="s">
        <v>222</v>
      </c>
      <c r="H3" s="1273" t="s">
        <v>223</v>
      </c>
      <c r="I3" s="1273" t="s">
        <v>224</v>
      </c>
      <c r="J3" s="1273" t="s">
        <v>225</v>
      </c>
      <c r="K3" s="1273" t="s">
        <v>226</v>
      </c>
      <c r="L3" s="1273" t="s">
        <v>227</v>
      </c>
      <c r="M3" s="843" t="s">
        <v>228</v>
      </c>
      <c r="N3" s="843" t="s">
        <v>229</v>
      </c>
      <c r="O3" s="843" t="s">
        <v>230</v>
      </c>
      <c r="P3" s="843" t="s">
        <v>231</v>
      </c>
      <c r="Q3" s="843" t="s">
        <v>232</v>
      </c>
      <c r="R3" s="843" t="s">
        <v>233</v>
      </c>
      <c r="S3" s="843" t="s">
        <v>234</v>
      </c>
      <c r="T3" s="843" t="s">
        <v>235</v>
      </c>
      <c r="U3" s="843" t="s">
        <v>236</v>
      </c>
      <c r="V3" s="843" t="s">
        <v>237</v>
      </c>
      <c r="W3" s="843" t="s">
        <v>238</v>
      </c>
      <c r="X3" s="1244" t="s">
        <v>239</v>
      </c>
      <c r="Y3" s="443" t="s">
        <v>240</v>
      </c>
      <c r="Z3" s="443" t="s">
        <v>241</v>
      </c>
      <c r="AA3" s="843" t="s">
        <v>242</v>
      </c>
      <c r="AB3" s="843" t="s">
        <v>243</v>
      </c>
      <c r="AC3" s="843" t="s">
        <v>244</v>
      </c>
      <c r="AD3" s="843" t="s">
        <v>245</v>
      </c>
      <c r="AE3" s="843" t="s">
        <v>246</v>
      </c>
      <c r="AF3" s="843" t="s">
        <v>616</v>
      </c>
      <c r="AG3" s="843" t="s">
        <v>829</v>
      </c>
      <c r="AH3" s="843" t="s">
        <v>1181</v>
      </c>
      <c r="AI3" s="843" t="s">
        <v>1182</v>
      </c>
      <c r="AJ3" s="843" t="s">
        <v>1184</v>
      </c>
      <c r="AK3" s="53"/>
      <c r="AL3" s="443" t="s">
        <v>617</v>
      </c>
      <c r="AM3" s="443" t="s">
        <v>618</v>
      </c>
      <c r="AN3" s="53"/>
    </row>
    <row r="4" spans="2:40">
      <c r="B4" s="53" t="s">
        <v>247</v>
      </c>
      <c r="C4" s="1274">
        <f t="shared" ref="C4:W4" si="0">ROUND(C97*$AK4,0)</f>
        <v>557670</v>
      </c>
      <c r="D4" s="1274">
        <f t="shared" si="0"/>
        <v>582770</v>
      </c>
      <c r="E4" s="1274">
        <f t="shared" si="0"/>
        <v>652621</v>
      </c>
      <c r="F4" s="1274">
        <f t="shared" si="0"/>
        <v>681528</v>
      </c>
      <c r="G4" s="1274">
        <f t="shared" si="0"/>
        <v>625462</v>
      </c>
      <c r="H4" s="1274">
        <f t="shared" si="0"/>
        <v>511480</v>
      </c>
      <c r="I4" s="1274">
        <f t="shared" si="0"/>
        <v>648711</v>
      </c>
      <c r="J4" s="1274">
        <f t="shared" si="0"/>
        <v>666200</v>
      </c>
      <c r="K4" s="1274">
        <f t="shared" si="0"/>
        <v>781211</v>
      </c>
      <c r="L4" s="1274">
        <f t="shared" si="0"/>
        <v>769586</v>
      </c>
      <c r="M4" s="1274">
        <f t="shared" si="0"/>
        <v>754875</v>
      </c>
      <c r="N4" s="1274">
        <f t="shared" si="0"/>
        <v>723499</v>
      </c>
      <c r="O4" s="1274">
        <f t="shared" si="0"/>
        <v>750555</v>
      </c>
      <c r="P4" s="1274">
        <f t="shared" si="0"/>
        <v>700662</v>
      </c>
      <c r="Q4" s="1274">
        <f t="shared" si="0"/>
        <v>756727</v>
      </c>
      <c r="R4" s="1274">
        <f t="shared" si="0"/>
        <v>764545</v>
      </c>
      <c r="S4" s="1274">
        <f t="shared" si="0"/>
        <v>803534</v>
      </c>
      <c r="T4" s="1274">
        <f t="shared" si="0"/>
        <v>760739</v>
      </c>
      <c r="U4" s="1274">
        <f t="shared" si="0"/>
        <v>827400</v>
      </c>
      <c r="V4" s="1274">
        <f t="shared" si="0"/>
        <v>815570</v>
      </c>
      <c r="W4" s="1274">
        <f t="shared" si="0"/>
        <v>828251</v>
      </c>
      <c r="X4" s="1275">
        <f>ROUND(V97*X18/V111,0)</f>
        <v>828251</v>
      </c>
      <c r="Y4" s="421">
        <f t="shared" ref="Y4:AD4" si="1">ROUND($W97*Y18/$W111,0)</f>
        <v>841131</v>
      </c>
      <c r="Z4" s="421">
        <f t="shared" si="1"/>
        <v>859726</v>
      </c>
      <c r="AA4" s="1276">
        <f t="shared" si="1"/>
        <v>878739</v>
      </c>
      <c r="AB4" s="1276">
        <f t="shared" si="1"/>
        <v>898170</v>
      </c>
      <c r="AC4" s="1276">
        <f t="shared" si="1"/>
        <v>918029</v>
      </c>
      <c r="AD4" s="1276">
        <f t="shared" si="1"/>
        <v>938328</v>
      </c>
      <c r="AE4" s="1276">
        <f>ROUND($W97*AE18/$W111,0)</f>
        <v>959077</v>
      </c>
      <c r="AF4" s="1276">
        <f>ROUND($W97*AF18/$W111,0)</f>
        <v>980288</v>
      </c>
      <c r="AG4" s="1276">
        <f>ROUND($W97*AG18/$W111,0)</f>
        <v>1001960</v>
      </c>
      <c r="AH4" s="421"/>
      <c r="AI4" s="421"/>
      <c r="AJ4" s="421"/>
      <c r="AK4" s="1277">
        <f>X4/W97</f>
        <v>1.0287209347096793</v>
      </c>
      <c r="AL4" s="1278" t="s">
        <v>248</v>
      </c>
      <c r="AM4" s="53"/>
      <c r="AN4" s="1274"/>
    </row>
    <row r="5" spans="2:40">
      <c r="B5" s="53" t="s">
        <v>249</v>
      </c>
      <c r="C5" s="1274">
        <f t="shared" ref="C5:W5" si="2">ROUND(C98*$AK5,0)</f>
        <v>354313</v>
      </c>
      <c r="D5" s="1274">
        <f t="shared" si="2"/>
        <v>379497</v>
      </c>
      <c r="E5" s="1274">
        <f t="shared" si="2"/>
        <v>375348</v>
      </c>
      <c r="F5" s="1274">
        <f t="shared" si="2"/>
        <v>394549</v>
      </c>
      <c r="G5" s="1274">
        <f t="shared" si="2"/>
        <v>388567</v>
      </c>
      <c r="H5" s="1274">
        <f t="shared" si="2"/>
        <v>277120</v>
      </c>
      <c r="I5" s="1274">
        <f t="shared" si="2"/>
        <v>318708</v>
      </c>
      <c r="J5" s="1274">
        <f t="shared" si="2"/>
        <v>316971</v>
      </c>
      <c r="K5" s="1274">
        <f t="shared" si="2"/>
        <v>348234</v>
      </c>
      <c r="L5" s="1274">
        <f t="shared" si="2"/>
        <v>324111</v>
      </c>
      <c r="M5" s="1274">
        <f t="shared" si="2"/>
        <v>316488</v>
      </c>
      <c r="N5" s="1274">
        <f t="shared" si="2"/>
        <v>336366</v>
      </c>
      <c r="O5" s="1274">
        <f t="shared" si="2"/>
        <v>276638</v>
      </c>
      <c r="P5" s="1274">
        <f t="shared" si="2"/>
        <v>293427</v>
      </c>
      <c r="Q5" s="1274">
        <f t="shared" si="2"/>
        <v>289954</v>
      </c>
      <c r="R5" s="1274">
        <f t="shared" si="2"/>
        <v>326427</v>
      </c>
      <c r="S5" s="1274">
        <f t="shared" si="2"/>
        <v>349006</v>
      </c>
      <c r="T5" s="1274">
        <f t="shared" si="2"/>
        <v>406321</v>
      </c>
      <c r="U5" s="1274">
        <f t="shared" si="2"/>
        <v>359330</v>
      </c>
      <c r="V5" s="1274">
        <f t="shared" si="2"/>
        <v>354409</v>
      </c>
      <c r="W5" s="1274">
        <f t="shared" si="2"/>
        <v>383723</v>
      </c>
      <c r="X5" s="1279">
        <f>ROUND(V98*X21/V114,0)</f>
        <v>383723</v>
      </c>
      <c r="Y5" s="1280">
        <f t="shared" ref="Y5:AD5" si="3">ROUND($W98*Y21/$W114,0)</f>
        <v>415463</v>
      </c>
      <c r="Z5" s="1280">
        <f t="shared" si="3"/>
        <v>424650</v>
      </c>
      <c r="AA5" s="1280">
        <f t="shared" si="3"/>
        <v>434037</v>
      </c>
      <c r="AB5" s="1280">
        <f t="shared" si="3"/>
        <v>443635</v>
      </c>
      <c r="AC5" s="1280">
        <f t="shared" si="3"/>
        <v>453445</v>
      </c>
      <c r="AD5" s="1280">
        <f t="shared" si="3"/>
        <v>463472</v>
      </c>
      <c r="AE5" s="1280">
        <f>ROUND($W98*AE21/$W114,0)</f>
        <v>473722</v>
      </c>
      <c r="AF5" s="1280">
        <f>ROUND($W98*AF21/$W114,0)</f>
        <v>484196</v>
      </c>
      <c r="AG5" s="1280">
        <f>ROUND($W98*AG21/$W114,0)</f>
        <v>494900</v>
      </c>
      <c r="AH5" s="1280"/>
      <c r="AI5" s="1280"/>
      <c r="AJ5" s="1280"/>
      <c r="AK5" s="1277">
        <f>X5/W98</f>
        <v>0.96490394286863812</v>
      </c>
      <c r="AL5" s="1278" t="s">
        <v>248</v>
      </c>
      <c r="AM5" s="1281" t="s">
        <v>144</v>
      </c>
      <c r="AN5" s="1274" t="s">
        <v>144</v>
      </c>
    </row>
    <row r="6" spans="2:40">
      <c r="B6" s="1282" t="s">
        <v>250</v>
      </c>
      <c r="C6" s="1283">
        <f t="shared" ref="C6:AG6" si="4">C4+C5</f>
        <v>911983</v>
      </c>
      <c r="D6" s="1283">
        <f t="shared" si="4"/>
        <v>962267</v>
      </c>
      <c r="E6" s="1283">
        <f t="shared" si="4"/>
        <v>1027969</v>
      </c>
      <c r="F6" s="1283">
        <f t="shared" si="4"/>
        <v>1076077</v>
      </c>
      <c r="G6" s="1283">
        <f t="shared" si="4"/>
        <v>1014029</v>
      </c>
      <c r="H6" s="1283">
        <f t="shared" si="4"/>
        <v>788600</v>
      </c>
      <c r="I6" s="1283">
        <f t="shared" si="4"/>
        <v>967419</v>
      </c>
      <c r="J6" s="1283">
        <f t="shared" si="4"/>
        <v>983171</v>
      </c>
      <c r="K6" s="1283">
        <f t="shared" si="4"/>
        <v>1129445</v>
      </c>
      <c r="L6" s="1283">
        <f t="shared" si="4"/>
        <v>1093697</v>
      </c>
      <c r="M6" s="1283">
        <f t="shared" si="4"/>
        <v>1071363</v>
      </c>
      <c r="N6" s="1283">
        <f t="shared" si="4"/>
        <v>1059865</v>
      </c>
      <c r="O6" s="1283">
        <f t="shared" si="4"/>
        <v>1027193</v>
      </c>
      <c r="P6" s="1283">
        <f t="shared" si="4"/>
        <v>994089</v>
      </c>
      <c r="Q6" s="1283">
        <f t="shared" si="4"/>
        <v>1046681</v>
      </c>
      <c r="R6" s="1283">
        <f t="shared" si="4"/>
        <v>1090972</v>
      </c>
      <c r="S6" s="1283">
        <f t="shared" si="4"/>
        <v>1152540</v>
      </c>
      <c r="T6" s="1283">
        <f t="shared" si="4"/>
        <v>1167060</v>
      </c>
      <c r="U6" s="1283">
        <f t="shared" si="4"/>
        <v>1186730</v>
      </c>
      <c r="V6" s="1283">
        <f t="shared" si="4"/>
        <v>1169979</v>
      </c>
      <c r="W6" s="1284">
        <f t="shared" si="4"/>
        <v>1211974</v>
      </c>
      <c r="X6" s="1285">
        <f t="shared" si="4"/>
        <v>1211974</v>
      </c>
      <c r="Y6" s="1285">
        <f t="shared" si="4"/>
        <v>1256594</v>
      </c>
      <c r="Z6" s="1285">
        <f t="shared" si="4"/>
        <v>1284376</v>
      </c>
      <c r="AA6" s="1285">
        <f t="shared" si="4"/>
        <v>1312776</v>
      </c>
      <c r="AB6" s="1285">
        <f t="shared" si="4"/>
        <v>1341805</v>
      </c>
      <c r="AC6" s="1285">
        <f t="shared" si="4"/>
        <v>1371474</v>
      </c>
      <c r="AD6" s="1285">
        <f t="shared" si="4"/>
        <v>1401800</v>
      </c>
      <c r="AE6" s="1285">
        <f t="shared" si="4"/>
        <v>1432799</v>
      </c>
      <c r="AF6" s="1285">
        <f t="shared" si="4"/>
        <v>1464484</v>
      </c>
      <c r="AG6" s="1285">
        <f t="shared" si="4"/>
        <v>1496860</v>
      </c>
      <c r="AH6" s="1281"/>
      <c r="AI6" s="1281"/>
      <c r="AJ6" s="1281"/>
      <c r="AK6" s="1277">
        <f>X6/W99</f>
        <v>1.0076213390843252</v>
      </c>
      <c r="AL6" s="1281">
        <v>136087</v>
      </c>
      <c r="AM6" s="1281">
        <v>139096</v>
      </c>
      <c r="AN6" s="1274">
        <v>12966</v>
      </c>
    </row>
    <row r="7" spans="2:40">
      <c r="B7" s="53"/>
      <c r="C7" s="53"/>
      <c r="D7" s="53"/>
      <c r="E7" s="53"/>
      <c r="F7" s="53"/>
      <c r="G7" s="53"/>
      <c r="H7" s="53"/>
      <c r="I7" s="53"/>
      <c r="J7" s="53"/>
      <c r="K7" s="53"/>
      <c r="L7" s="53"/>
      <c r="M7" s="53"/>
      <c r="N7" s="1281"/>
      <c r="O7" s="1281"/>
      <c r="P7" s="1281"/>
      <c r="Q7" s="1281"/>
      <c r="R7" s="1281"/>
      <c r="S7" s="1281"/>
      <c r="T7" s="1281"/>
      <c r="U7" s="1281"/>
      <c r="V7" s="1281"/>
      <c r="W7" s="1281"/>
      <c r="X7" s="1286"/>
      <c r="Y7" s="1281"/>
      <c r="Z7" s="1281"/>
      <c r="AA7" s="1281"/>
      <c r="AB7" s="1281"/>
      <c r="AC7" s="1281"/>
      <c r="AD7" s="1281"/>
      <c r="AE7" s="1281"/>
      <c r="AF7" s="1281"/>
      <c r="AG7" s="1281"/>
      <c r="AH7" s="1283"/>
      <c r="AI7" s="1283"/>
      <c r="AJ7" s="1283"/>
      <c r="AK7" s="1277"/>
      <c r="AL7" s="1281"/>
      <c r="AM7" s="53"/>
      <c r="AN7" s="1274"/>
    </row>
    <row r="8" spans="2:40">
      <c r="B8" s="1270" t="s">
        <v>251</v>
      </c>
      <c r="C8" s="1287">
        <f t="shared" ref="C8:W8" si="5">ROUND(C101*$AK8,0)</f>
        <v>78948</v>
      </c>
      <c r="D8" s="1287">
        <f t="shared" si="5"/>
        <v>82508</v>
      </c>
      <c r="E8" s="1287">
        <f t="shared" si="5"/>
        <v>87642</v>
      </c>
      <c r="F8" s="1287">
        <f t="shared" si="5"/>
        <v>89840</v>
      </c>
      <c r="G8" s="1287">
        <f t="shared" si="5"/>
        <v>86452</v>
      </c>
      <c r="H8" s="1287">
        <f t="shared" si="5"/>
        <v>71467</v>
      </c>
      <c r="I8" s="1287">
        <f t="shared" si="5"/>
        <v>84270</v>
      </c>
      <c r="J8" s="1287">
        <f t="shared" si="5"/>
        <v>86215</v>
      </c>
      <c r="K8" s="1287">
        <f t="shared" si="5"/>
        <v>104016</v>
      </c>
      <c r="L8" s="1287">
        <f t="shared" si="5"/>
        <v>101195</v>
      </c>
      <c r="M8" s="1287">
        <f t="shared" si="5"/>
        <v>102643</v>
      </c>
      <c r="N8" s="1287">
        <f t="shared" si="5"/>
        <v>98020</v>
      </c>
      <c r="O8" s="1287">
        <f t="shared" si="5"/>
        <v>104238</v>
      </c>
      <c r="P8" s="1287">
        <f t="shared" si="5"/>
        <v>102068</v>
      </c>
      <c r="Q8" s="1287">
        <f t="shared" si="5"/>
        <v>104329</v>
      </c>
      <c r="R8" s="1287">
        <f t="shared" si="5"/>
        <v>105489</v>
      </c>
      <c r="S8" s="1287">
        <f t="shared" si="5"/>
        <v>110219</v>
      </c>
      <c r="T8" s="1287">
        <f t="shared" si="5"/>
        <v>107190</v>
      </c>
      <c r="U8" s="1287">
        <f t="shared" si="5"/>
        <v>109942</v>
      </c>
      <c r="V8" s="1287">
        <f t="shared" si="5"/>
        <v>112687</v>
      </c>
      <c r="W8" s="1288">
        <f t="shared" si="5"/>
        <v>114439</v>
      </c>
      <c r="X8" s="1289">
        <f t="shared" ref="X8:AF9" si="6">X75</f>
        <v>114438.9</v>
      </c>
      <c r="Y8" s="1287">
        <f t="shared" si="6"/>
        <v>111801.93</v>
      </c>
      <c r="Z8" s="1287">
        <f t="shared" si="6"/>
        <v>116657.16</v>
      </c>
      <c r="AA8" s="1287">
        <f t="shared" si="6"/>
        <v>120163</v>
      </c>
      <c r="AB8" s="1287">
        <f t="shared" si="6"/>
        <v>121119</v>
      </c>
      <c r="AC8" s="1287">
        <f t="shared" si="6"/>
        <v>125379</v>
      </c>
      <c r="AD8" s="1287">
        <f t="shared" si="6"/>
        <v>121505</v>
      </c>
      <c r="AE8" s="1287">
        <f t="shared" si="6"/>
        <v>126245</v>
      </c>
      <c r="AF8" s="1287">
        <f t="shared" si="6"/>
        <v>124774</v>
      </c>
      <c r="AG8" s="1287">
        <f>AG75</f>
        <v>124668</v>
      </c>
      <c r="AH8" s="1281"/>
      <c r="AI8" s="1281"/>
      <c r="AJ8" s="1281"/>
      <c r="AK8" s="1277">
        <f>X8/W101</f>
        <v>0.91541599673633933</v>
      </c>
      <c r="AL8" s="1281"/>
      <c r="AM8" s="53"/>
      <c r="AN8" s="1274"/>
    </row>
    <row r="9" spans="2:40">
      <c r="B9" s="1272" t="s">
        <v>252</v>
      </c>
      <c r="C9" s="1281">
        <f t="shared" ref="C9:W9" si="7">ROUND(C102*$AK9,0)</f>
        <v>11396</v>
      </c>
      <c r="D9" s="1281">
        <f t="shared" si="7"/>
        <v>11590</v>
      </c>
      <c r="E9" s="1281">
        <f t="shared" si="7"/>
        <v>11492</v>
      </c>
      <c r="F9" s="1281">
        <f t="shared" si="7"/>
        <v>11550</v>
      </c>
      <c r="G9" s="1281">
        <f t="shared" si="7"/>
        <v>11330</v>
      </c>
      <c r="H9" s="1281">
        <f t="shared" si="7"/>
        <v>8476</v>
      </c>
      <c r="I9" s="1281">
        <f t="shared" si="7"/>
        <v>9795</v>
      </c>
      <c r="J9" s="1281">
        <f t="shared" si="7"/>
        <v>9600</v>
      </c>
      <c r="K9" s="1281">
        <f t="shared" si="7"/>
        <v>10632</v>
      </c>
      <c r="L9" s="1281">
        <f t="shared" si="7"/>
        <v>9810</v>
      </c>
      <c r="M9" s="1281">
        <f t="shared" si="7"/>
        <v>9516</v>
      </c>
      <c r="N9" s="1281">
        <f t="shared" si="7"/>
        <v>9589</v>
      </c>
      <c r="O9" s="1281">
        <f t="shared" si="7"/>
        <v>8666</v>
      </c>
      <c r="P9" s="1281">
        <f t="shared" si="7"/>
        <v>8700</v>
      </c>
      <c r="Q9" s="1281">
        <f t="shared" si="7"/>
        <v>8856</v>
      </c>
      <c r="R9" s="1281">
        <f t="shared" si="7"/>
        <v>9133</v>
      </c>
      <c r="S9" s="1281">
        <f t="shared" si="7"/>
        <v>9910</v>
      </c>
      <c r="T9" s="1281">
        <f t="shared" si="7"/>
        <v>10365</v>
      </c>
      <c r="U9" s="1281">
        <f t="shared" si="7"/>
        <v>10550</v>
      </c>
      <c r="V9" s="1281">
        <f t="shared" si="7"/>
        <v>10198</v>
      </c>
      <c r="W9" s="1290">
        <f t="shared" si="7"/>
        <v>11042</v>
      </c>
      <c r="X9" s="1291">
        <f t="shared" si="6"/>
        <v>11042</v>
      </c>
      <c r="Y9" s="1285">
        <f t="shared" si="6"/>
        <v>11242</v>
      </c>
      <c r="Z9" s="1285">
        <f t="shared" si="6"/>
        <v>11153</v>
      </c>
      <c r="AA9" s="1285">
        <f t="shared" si="6"/>
        <v>11697.98</v>
      </c>
      <c r="AB9" s="1285">
        <f>AB76</f>
        <v>12137</v>
      </c>
      <c r="AC9" s="1285">
        <f>AC76</f>
        <v>13586</v>
      </c>
      <c r="AD9" s="1285">
        <f>AD76</f>
        <v>12662</v>
      </c>
      <c r="AE9" s="1285">
        <f>AE76</f>
        <v>12802</v>
      </c>
      <c r="AF9" s="1285">
        <f>AF76</f>
        <v>12190</v>
      </c>
      <c r="AG9" s="1285">
        <f>AG76</f>
        <v>11840</v>
      </c>
      <c r="AH9" s="1281"/>
      <c r="AI9" s="1281"/>
      <c r="AJ9" s="1281"/>
      <c r="AK9" s="1277">
        <f>X9/W102</f>
        <v>0.78395456159034438</v>
      </c>
      <c r="AL9" s="1281"/>
      <c r="AM9" s="53"/>
      <c r="AN9" s="1274"/>
    </row>
    <row r="10" spans="2:40">
      <c r="B10" s="1282" t="s">
        <v>253</v>
      </c>
      <c r="C10" s="1283">
        <f>C8+C9</f>
        <v>90344</v>
      </c>
      <c r="D10" s="1283">
        <f t="shared" ref="D10:W10" si="8">D8+D9</f>
        <v>94098</v>
      </c>
      <c r="E10" s="1283">
        <f t="shared" si="8"/>
        <v>99134</v>
      </c>
      <c r="F10" s="1283">
        <f t="shared" si="8"/>
        <v>101390</v>
      </c>
      <c r="G10" s="1283">
        <f t="shared" si="8"/>
        <v>97782</v>
      </c>
      <c r="H10" s="1283">
        <f t="shared" si="8"/>
        <v>79943</v>
      </c>
      <c r="I10" s="1283">
        <f t="shared" si="8"/>
        <v>94065</v>
      </c>
      <c r="J10" s="1283">
        <f t="shared" si="8"/>
        <v>95815</v>
      </c>
      <c r="K10" s="1283">
        <f t="shared" si="8"/>
        <v>114648</v>
      </c>
      <c r="L10" s="1283">
        <f t="shared" si="8"/>
        <v>111005</v>
      </c>
      <c r="M10" s="1283">
        <f t="shared" si="8"/>
        <v>112159</v>
      </c>
      <c r="N10" s="1283">
        <f t="shared" si="8"/>
        <v>107609</v>
      </c>
      <c r="O10" s="1283">
        <f t="shared" si="8"/>
        <v>112904</v>
      </c>
      <c r="P10" s="1283">
        <f t="shared" si="8"/>
        <v>110768</v>
      </c>
      <c r="Q10" s="1283">
        <f t="shared" si="8"/>
        <v>113185</v>
      </c>
      <c r="R10" s="1283">
        <f t="shared" si="8"/>
        <v>114622</v>
      </c>
      <c r="S10" s="1283">
        <f t="shared" si="8"/>
        <v>120129</v>
      </c>
      <c r="T10" s="1283">
        <f t="shared" si="8"/>
        <v>117555</v>
      </c>
      <c r="U10" s="1283">
        <f t="shared" si="8"/>
        <v>120492</v>
      </c>
      <c r="V10" s="1283">
        <f t="shared" si="8"/>
        <v>122885</v>
      </c>
      <c r="W10" s="1284">
        <f t="shared" si="8"/>
        <v>125481</v>
      </c>
      <c r="X10" s="1291">
        <f t="shared" ref="X10:AC10" si="9">X74</f>
        <v>125480.9</v>
      </c>
      <c r="Y10" s="1285">
        <f t="shared" si="9"/>
        <v>123043.93</v>
      </c>
      <c r="Z10" s="1285">
        <f t="shared" si="9"/>
        <v>127810.16</v>
      </c>
      <c r="AA10" s="1285">
        <f t="shared" si="9"/>
        <v>131860.98000000001</v>
      </c>
      <c r="AB10" s="1285">
        <f t="shared" si="9"/>
        <v>133256</v>
      </c>
      <c r="AC10" s="1285">
        <f t="shared" si="9"/>
        <v>138965</v>
      </c>
      <c r="AD10" s="1285">
        <f>AD74</f>
        <v>134167</v>
      </c>
      <c r="AE10" s="1285">
        <f>AE74</f>
        <v>139047</v>
      </c>
      <c r="AF10" s="1285">
        <f>AF74</f>
        <v>136964</v>
      </c>
      <c r="AG10" s="1285">
        <f>AG74</f>
        <v>136508</v>
      </c>
      <c r="AH10" s="1283"/>
      <c r="AI10" s="1283"/>
      <c r="AJ10" s="1283"/>
      <c r="AK10" s="1277">
        <f>X10/W103</f>
        <v>0.87997489410642649</v>
      </c>
      <c r="AL10" s="1281"/>
      <c r="AM10" s="53"/>
      <c r="AN10" s="1274"/>
    </row>
    <row r="11" spans="2:40">
      <c r="B11" s="53"/>
      <c r="C11" s="1281"/>
      <c r="D11" s="1281"/>
      <c r="E11" s="1281"/>
      <c r="F11" s="1281"/>
      <c r="G11" s="1281"/>
      <c r="H11" s="1281"/>
      <c r="I11" s="1281"/>
      <c r="J11" s="1281"/>
      <c r="K11" s="1281"/>
      <c r="L11" s="1281"/>
      <c r="M11" s="1281"/>
      <c r="N11" s="1281"/>
      <c r="O11" s="1281"/>
      <c r="P11" s="1281"/>
      <c r="Q11" s="1281"/>
      <c r="R11" s="1281"/>
      <c r="S11" s="1281"/>
      <c r="T11" s="1281"/>
      <c r="U11" s="1281"/>
      <c r="V11" s="1281"/>
      <c r="W11" s="1281"/>
      <c r="X11" s="1286"/>
      <c r="Y11" s="1281"/>
      <c r="Z11" s="1281"/>
      <c r="AA11" s="1281"/>
      <c r="AB11" s="1281"/>
      <c r="AC11" s="1281"/>
      <c r="AD11" s="1281"/>
      <c r="AE11" s="1281"/>
      <c r="AF11" s="1281"/>
      <c r="AG11" s="1281"/>
      <c r="AH11" s="1281"/>
      <c r="AI11" s="1281"/>
      <c r="AJ11" s="1281"/>
      <c r="AK11" s="1277" t="s">
        <v>144</v>
      </c>
      <c r="AL11" s="1281"/>
      <c r="AM11" s="53"/>
      <c r="AN11" s="1274"/>
    </row>
    <row r="12" spans="2:40">
      <c r="B12" s="1282" t="s">
        <v>254</v>
      </c>
      <c r="C12" s="1283">
        <f>C13+C14</f>
        <v>58480</v>
      </c>
      <c r="D12" s="1283">
        <f t="shared" ref="D12:W12" si="10">D13+D14</f>
        <v>61116</v>
      </c>
      <c r="E12" s="1283">
        <f t="shared" si="10"/>
        <v>64920</v>
      </c>
      <c r="F12" s="1283">
        <f t="shared" si="10"/>
        <v>66548</v>
      </c>
      <c r="G12" s="1283">
        <f t="shared" si="10"/>
        <v>64038</v>
      </c>
      <c r="H12" s="1283">
        <f t="shared" si="10"/>
        <v>52939</v>
      </c>
      <c r="I12" s="1283">
        <f t="shared" si="10"/>
        <v>62422</v>
      </c>
      <c r="J12" s="1283">
        <f t="shared" si="10"/>
        <v>63863</v>
      </c>
      <c r="K12" s="1283">
        <f t="shared" si="10"/>
        <v>77048</v>
      </c>
      <c r="L12" s="1283">
        <f t="shared" si="10"/>
        <v>74959</v>
      </c>
      <c r="M12" s="1283">
        <f t="shared" si="10"/>
        <v>76031</v>
      </c>
      <c r="N12" s="1283">
        <f t="shared" si="10"/>
        <v>72607</v>
      </c>
      <c r="O12" s="1283">
        <f t="shared" si="10"/>
        <v>77213</v>
      </c>
      <c r="P12" s="1283">
        <f t="shared" si="10"/>
        <v>75606</v>
      </c>
      <c r="Q12" s="1283">
        <f t="shared" si="10"/>
        <v>77280</v>
      </c>
      <c r="R12" s="1283">
        <f t="shared" si="10"/>
        <v>78140</v>
      </c>
      <c r="S12" s="1283">
        <f t="shared" si="10"/>
        <v>81643</v>
      </c>
      <c r="T12" s="1283">
        <f t="shared" si="10"/>
        <v>79399</v>
      </c>
      <c r="U12" s="1283">
        <f t="shared" si="10"/>
        <v>81438</v>
      </c>
      <c r="V12" s="1283">
        <f t="shared" si="10"/>
        <v>77182</v>
      </c>
      <c r="W12" s="1284">
        <f t="shared" si="10"/>
        <v>75787</v>
      </c>
      <c r="X12" s="1292">
        <f t="shared" ref="X12:AC12" si="11">ROUND(X8/X25,0)</f>
        <v>75787</v>
      </c>
      <c r="Y12" s="1283">
        <f t="shared" si="11"/>
        <v>74041</v>
      </c>
      <c r="Z12" s="1283">
        <f t="shared" si="11"/>
        <v>76496</v>
      </c>
      <c r="AA12" s="1283">
        <f t="shared" si="11"/>
        <v>76877</v>
      </c>
      <c r="AB12" s="1283">
        <f t="shared" si="11"/>
        <v>74505</v>
      </c>
      <c r="AC12" s="1283">
        <f t="shared" si="11"/>
        <v>80277</v>
      </c>
      <c r="AD12" s="1283">
        <f>ROUND(AD8/AD25,0)</f>
        <v>80815</v>
      </c>
      <c r="AE12" s="1283">
        <f>ROUND(AE8/AE25,0)</f>
        <v>82903</v>
      </c>
      <c r="AF12" s="1283">
        <f>ROUND(AF8/AF25,0)</f>
        <v>76182</v>
      </c>
      <c r="AG12" s="1283">
        <f>ROUND(AG8/AG25,0)</f>
        <v>76569</v>
      </c>
      <c r="AH12" s="1283"/>
      <c r="AI12" s="1283"/>
      <c r="AJ12" s="1283"/>
      <c r="AK12" s="1277">
        <f>X12/W105</f>
        <v>0.91541248943109066</v>
      </c>
      <c r="AL12" s="1281"/>
      <c r="AM12" s="53"/>
      <c r="AN12" s="1274"/>
    </row>
    <row r="13" spans="2:40">
      <c r="B13" s="53" t="s">
        <v>255</v>
      </c>
      <c r="C13" s="1274">
        <f t="shared" ref="C13:W13" si="12">ROUND(C106*$AK13,0)</f>
        <v>24705</v>
      </c>
      <c r="D13" s="1274">
        <f t="shared" si="12"/>
        <v>25163</v>
      </c>
      <c r="E13" s="1274">
        <f t="shared" si="12"/>
        <v>27280</v>
      </c>
      <c r="F13" s="1274">
        <f t="shared" si="12"/>
        <v>30124</v>
      </c>
      <c r="G13" s="1274">
        <f t="shared" si="12"/>
        <v>29459</v>
      </c>
      <c r="H13" s="1274">
        <f t="shared" si="12"/>
        <v>23353</v>
      </c>
      <c r="I13" s="1274">
        <f t="shared" si="12"/>
        <v>27033</v>
      </c>
      <c r="J13" s="1274">
        <f t="shared" si="12"/>
        <v>27802</v>
      </c>
      <c r="K13" s="1274">
        <f t="shared" si="12"/>
        <v>32405</v>
      </c>
      <c r="L13" s="1274">
        <f t="shared" si="12"/>
        <v>32331</v>
      </c>
      <c r="M13" s="1274">
        <f t="shared" si="12"/>
        <v>32438</v>
      </c>
      <c r="N13" s="1274">
        <f t="shared" si="12"/>
        <v>30488</v>
      </c>
      <c r="O13" s="1274">
        <f t="shared" si="12"/>
        <v>32721</v>
      </c>
      <c r="P13" s="1274">
        <f t="shared" si="12"/>
        <v>33088</v>
      </c>
      <c r="Q13" s="1274">
        <f t="shared" si="12"/>
        <v>33538</v>
      </c>
      <c r="R13" s="1274">
        <f t="shared" si="12"/>
        <v>33966</v>
      </c>
      <c r="S13" s="1274">
        <f t="shared" si="12"/>
        <v>36128</v>
      </c>
      <c r="T13" s="1274">
        <f t="shared" si="12"/>
        <v>34183</v>
      </c>
      <c r="U13" s="1274">
        <f t="shared" si="12"/>
        <v>34770</v>
      </c>
      <c r="V13" s="1274">
        <f t="shared" si="12"/>
        <v>33686</v>
      </c>
      <c r="W13" s="1274">
        <f t="shared" si="12"/>
        <v>33077</v>
      </c>
      <c r="X13" s="1286">
        <f t="shared" ref="X13:AC13" si="13">ROUND(X12*X19/X18,0)</f>
        <v>33077</v>
      </c>
      <c r="Y13" s="1281">
        <f t="shared" si="13"/>
        <v>32315</v>
      </c>
      <c r="Z13" s="1281">
        <f t="shared" si="13"/>
        <v>33387</v>
      </c>
      <c r="AA13" s="1281">
        <f t="shared" si="13"/>
        <v>33554</v>
      </c>
      <c r="AB13" s="1281">
        <f t="shared" si="13"/>
        <v>32519</v>
      </c>
      <c r="AC13" s="1281">
        <f t="shared" si="13"/>
        <v>35038</v>
      </c>
      <c r="AD13" s="1281">
        <f>ROUND(AD12*AD19/AD18,0)</f>
        <v>35273</v>
      </c>
      <c r="AE13" s="1281">
        <f>ROUND(AE12*AE19/AE18,0)</f>
        <v>36184</v>
      </c>
      <c r="AF13" s="1281">
        <f>ROUND(AF12*AF19/AF18,0)</f>
        <v>33250</v>
      </c>
      <c r="AG13" s="1281">
        <f>ROUND(AG12*AG19/AG18,0)</f>
        <v>33420</v>
      </c>
      <c r="AH13" s="1281"/>
      <c r="AI13" s="1281"/>
      <c r="AJ13" s="1281"/>
      <c r="AK13" s="1277">
        <f>X13/W106</f>
        <v>0.91539823988487301</v>
      </c>
      <c r="AL13" s="1281"/>
      <c r="AM13" s="53"/>
      <c r="AN13" s="1274"/>
    </row>
    <row r="14" spans="2:40">
      <c r="B14" s="53" t="s">
        <v>256</v>
      </c>
      <c r="C14" s="1274">
        <f t="shared" ref="C14:W14" si="14">ROUND(C107*$AK14,0)</f>
        <v>33775</v>
      </c>
      <c r="D14" s="1274">
        <f t="shared" si="14"/>
        <v>35953</v>
      </c>
      <c r="E14" s="1274">
        <f t="shared" si="14"/>
        <v>37640</v>
      </c>
      <c r="F14" s="1274">
        <f t="shared" si="14"/>
        <v>36424</v>
      </c>
      <c r="G14" s="1274">
        <f t="shared" si="14"/>
        <v>34579</v>
      </c>
      <c r="H14" s="1274">
        <f t="shared" si="14"/>
        <v>29586</v>
      </c>
      <c r="I14" s="1274">
        <f t="shared" si="14"/>
        <v>35389</v>
      </c>
      <c r="J14" s="1274">
        <f t="shared" si="14"/>
        <v>36061</v>
      </c>
      <c r="K14" s="1274">
        <f t="shared" si="14"/>
        <v>44643</v>
      </c>
      <c r="L14" s="1274">
        <f t="shared" si="14"/>
        <v>42628</v>
      </c>
      <c r="M14" s="1274">
        <f t="shared" si="14"/>
        <v>43593</v>
      </c>
      <c r="N14" s="1274">
        <f t="shared" si="14"/>
        <v>42119</v>
      </c>
      <c r="O14" s="1274">
        <f t="shared" si="14"/>
        <v>44492</v>
      </c>
      <c r="P14" s="1274">
        <f t="shared" si="14"/>
        <v>42518</v>
      </c>
      <c r="Q14" s="1274">
        <f t="shared" si="14"/>
        <v>43742</v>
      </c>
      <c r="R14" s="1274">
        <f t="shared" si="14"/>
        <v>44174</v>
      </c>
      <c r="S14" s="1274">
        <f t="shared" si="14"/>
        <v>45515</v>
      </c>
      <c r="T14" s="1274">
        <f t="shared" si="14"/>
        <v>45216</v>
      </c>
      <c r="U14" s="1274">
        <f t="shared" si="14"/>
        <v>46668</v>
      </c>
      <c r="V14" s="1274">
        <f t="shared" si="14"/>
        <v>43496</v>
      </c>
      <c r="W14" s="1274">
        <f t="shared" si="14"/>
        <v>42710</v>
      </c>
      <c r="X14" s="1286">
        <f t="shared" ref="X14:AC14" si="15">ROUND(X12*X20/X18,0)</f>
        <v>42710</v>
      </c>
      <c r="Y14" s="1281">
        <f t="shared" si="15"/>
        <v>41726</v>
      </c>
      <c r="Z14" s="1281">
        <f t="shared" si="15"/>
        <v>43109</v>
      </c>
      <c r="AA14" s="1281">
        <f t="shared" si="15"/>
        <v>43324</v>
      </c>
      <c r="AB14" s="1281">
        <f t="shared" si="15"/>
        <v>41987</v>
      </c>
      <c r="AC14" s="1281">
        <f t="shared" si="15"/>
        <v>45240</v>
      </c>
      <c r="AD14" s="1281">
        <f>ROUND(AD12*AD20/AD18,0)</f>
        <v>45543</v>
      </c>
      <c r="AE14" s="1281">
        <f>ROUND(AE12*AE20/AE18,0)</f>
        <v>46720</v>
      </c>
      <c r="AF14" s="1281">
        <f>ROUND(AF12*AF20/AF18,0)</f>
        <v>42932</v>
      </c>
      <c r="AG14" s="1281">
        <f>ROUND(AG12*AG20/AG18,0)</f>
        <v>43149</v>
      </c>
      <c r="AH14" s="1281"/>
      <c r="AI14" s="1281"/>
      <c r="AJ14" s="1281"/>
      <c r="AK14" s="1277">
        <f>X14/W107</f>
        <v>0.91542352537722904</v>
      </c>
      <c r="AL14" s="1281"/>
      <c r="AM14" s="53"/>
      <c r="AN14" s="1274"/>
    </row>
    <row r="15" spans="2:40">
      <c r="B15" s="1282" t="s">
        <v>257</v>
      </c>
      <c r="C15" s="1283">
        <f t="shared" ref="C15:W15" si="16">ROUND(C108*$AK15,0)</f>
        <v>6438</v>
      </c>
      <c r="D15" s="1283">
        <f t="shared" si="16"/>
        <v>6585</v>
      </c>
      <c r="E15" s="1283">
        <f t="shared" si="16"/>
        <v>6605</v>
      </c>
      <c r="F15" s="1283">
        <f t="shared" si="16"/>
        <v>6875</v>
      </c>
      <c r="G15" s="1283">
        <f t="shared" si="16"/>
        <v>7036</v>
      </c>
      <c r="H15" s="1283">
        <f t="shared" si="16"/>
        <v>5298</v>
      </c>
      <c r="I15" s="1283">
        <f t="shared" si="16"/>
        <v>6160</v>
      </c>
      <c r="J15" s="1283">
        <f t="shared" si="16"/>
        <v>6037</v>
      </c>
      <c r="K15" s="1283">
        <f t="shared" si="16"/>
        <v>6729</v>
      </c>
      <c r="L15" s="1283">
        <f t="shared" si="16"/>
        <v>6289</v>
      </c>
      <c r="M15" s="1283">
        <f t="shared" si="16"/>
        <v>6220</v>
      </c>
      <c r="N15" s="1283">
        <f t="shared" si="16"/>
        <v>6147</v>
      </c>
      <c r="O15" s="1283">
        <f t="shared" si="16"/>
        <v>5450</v>
      </c>
      <c r="P15" s="1283">
        <f t="shared" si="16"/>
        <v>5576</v>
      </c>
      <c r="Q15" s="1283">
        <f t="shared" si="16"/>
        <v>5713</v>
      </c>
      <c r="R15" s="1283">
        <f t="shared" si="16"/>
        <v>5930</v>
      </c>
      <c r="S15" s="1283">
        <f t="shared" si="16"/>
        <v>6194</v>
      </c>
      <c r="T15" s="1283">
        <f t="shared" si="16"/>
        <v>6478</v>
      </c>
      <c r="U15" s="1283">
        <f t="shared" si="16"/>
        <v>6677</v>
      </c>
      <c r="V15" s="1283">
        <f t="shared" si="16"/>
        <v>6622</v>
      </c>
      <c r="W15" s="1284">
        <f t="shared" si="16"/>
        <v>7078</v>
      </c>
      <c r="X15" s="1292">
        <f t="shared" ref="X15:AC15" si="17">ROUND(X9/X35,0)</f>
        <v>7078</v>
      </c>
      <c r="Y15" s="1283">
        <f t="shared" si="17"/>
        <v>7206</v>
      </c>
      <c r="Z15" s="1283">
        <f t="shared" si="17"/>
        <v>7149</v>
      </c>
      <c r="AA15" s="1283">
        <f t="shared" si="17"/>
        <v>7301</v>
      </c>
      <c r="AB15" s="1283">
        <f t="shared" si="17"/>
        <v>7953</v>
      </c>
      <c r="AC15" s="1283">
        <f t="shared" si="17"/>
        <v>8371</v>
      </c>
      <c r="AD15" s="1283">
        <f>ROUND(AD9/AD35,0)</f>
        <v>7771</v>
      </c>
      <c r="AE15" s="1283">
        <f>ROUND(AE9/AE35,0)</f>
        <v>7922</v>
      </c>
      <c r="AF15" s="1283">
        <f>ROUND(AF9/AF35,0)</f>
        <v>8040</v>
      </c>
      <c r="AG15" s="1283">
        <f>ROUND(AG9/AG35,0)</f>
        <v>7268</v>
      </c>
      <c r="AH15" s="1283"/>
      <c r="AI15" s="1283"/>
      <c r="AJ15" s="1283"/>
      <c r="AK15" s="1277">
        <f>X15/W108</f>
        <v>0.78391848488204674</v>
      </c>
      <c r="AL15" s="1281"/>
      <c r="AM15" s="53"/>
      <c r="AN15" s="1274"/>
    </row>
    <row r="16" spans="2:40">
      <c r="B16" s="53"/>
      <c r="C16" s="1281"/>
      <c r="D16" s="1281"/>
      <c r="E16" s="1281"/>
      <c r="F16" s="1281"/>
      <c r="G16" s="1281"/>
      <c r="H16" s="1281"/>
      <c r="I16" s="1281"/>
      <c r="J16" s="1281"/>
      <c r="K16" s="1281"/>
      <c r="L16" s="1281"/>
      <c r="M16" s="1281"/>
      <c r="N16" s="1281"/>
      <c r="O16" s="1281"/>
      <c r="P16" s="1281"/>
      <c r="Q16" s="1281"/>
      <c r="R16" s="1281"/>
      <c r="S16" s="1281"/>
      <c r="T16" s="1281"/>
      <c r="U16" s="1281"/>
      <c r="V16" s="1281"/>
      <c r="W16" s="1281"/>
      <c r="X16" s="1286"/>
      <c r="Y16" s="1281"/>
      <c r="Z16" s="1281"/>
      <c r="AA16" s="1281"/>
      <c r="AB16" s="1281"/>
      <c r="AC16" s="1281"/>
      <c r="AD16" s="1281"/>
      <c r="AE16" s="1281"/>
      <c r="AF16" s="1281"/>
      <c r="AG16" s="1281"/>
      <c r="AH16" s="1281"/>
      <c r="AI16" s="1281"/>
      <c r="AJ16" s="1281"/>
      <c r="AK16" s="1277" t="s">
        <v>144</v>
      </c>
      <c r="AL16" s="1281"/>
      <c r="AM16" s="53"/>
      <c r="AN16" s="1274"/>
    </row>
    <row r="17" spans="1:49">
      <c r="B17" s="1293" t="s">
        <v>258</v>
      </c>
      <c r="C17" s="1294" t="s">
        <v>218</v>
      </c>
      <c r="D17" s="1294" t="s">
        <v>219</v>
      </c>
      <c r="E17" s="1294" t="s">
        <v>220</v>
      </c>
      <c r="F17" s="1294" t="s">
        <v>221</v>
      </c>
      <c r="G17" s="1294" t="s">
        <v>222</v>
      </c>
      <c r="H17" s="1294" t="s">
        <v>223</v>
      </c>
      <c r="I17" s="1294" t="s">
        <v>224</v>
      </c>
      <c r="J17" s="1294" t="s">
        <v>225</v>
      </c>
      <c r="K17" s="1294" t="s">
        <v>226</v>
      </c>
      <c r="L17" s="1294" t="s">
        <v>227</v>
      </c>
      <c r="M17" s="1295" t="s">
        <v>228</v>
      </c>
      <c r="N17" s="1295" t="s">
        <v>229</v>
      </c>
      <c r="O17" s="91" t="s">
        <v>259</v>
      </c>
      <c r="P17" s="91" t="s">
        <v>231</v>
      </c>
      <c r="Q17" s="91" t="s">
        <v>232</v>
      </c>
      <c r="R17" s="91" t="s">
        <v>233</v>
      </c>
      <c r="S17" s="91" t="s">
        <v>234</v>
      </c>
      <c r="T17" s="91" t="s">
        <v>235</v>
      </c>
      <c r="U17" s="91" t="s">
        <v>236</v>
      </c>
      <c r="V17" s="91" t="s">
        <v>237</v>
      </c>
      <c r="W17" s="93" t="s">
        <v>238</v>
      </c>
      <c r="X17" s="521" t="s">
        <v>239</v>
      </c>
      <c r="Y17" s="521" t="s">
        <v>240</v>
      </c>
      <c r="Z17" s="91" t="s">
        <v>241</v>
      </c>
      <c r="AA17" s="91" t="s">
        <v>242</v>
      </c>
      <c r="AB17" s="91" t="s">
        <v>243</v>
      </c>
      <c r="AC17" s="91" t="s">
        <v>244</v>
      </c>
      <c r="AD17" s="91" t="s">
        <v>245</v>
      </c>
      <c r="AE17" s="91" t="s">
        <v>246</v>
      </c>
      <c r="AF17" s="91" t="s">
        <v>616</v>
      </c>
      <c r="AG17" s="91" t="s">
        <v>829</v>
      </c>
      <c r="AH17" s="91" t="s">
        <v>1181</v>
      </c>
      <c r="AI17" s="91" t="s">
        <v>1182</v>
      </c>
      <c r="AJ17" s="91" t="s">
        <v>1184</v>
      </c>
      <c r="AK17" s="1277" t="s">
        <v>144</v>
      </c>
      <c r="AL17" s="443"/>
      <c r="AM17" s="53"/>
      <c r="AN17" s="1274"/>
    </row>
    <row r="18" spans="1:49">
      <c r="B18" s="1296" t="s">
        <v>260</v>
      </c>
      <c r="C18" s="1274">
        <f>C19+C20</f>
        <v>56218</v>
      </c>
      <c r="D18" s="1274">
        <f t="shared" ref="D18:W18" si="18">D19+D20</f>
        <v>56992</v>
      </c>
      <c r="E18" s="1274">
        <f t="shared" si="18"/>
        <v>60866</v>
      </c>
      <c r="F18" s="1274">
        <f t="shared" si="18"/>
        <v>61449</v>
      </c>
      <c r="G18" s="1274">
        <f t="shared" si="18"/>
        <v>60100</v>
      </c>
      <c r="H18" s="1274">
        <f t="shared" si="18"/>
        <v>49522</v>
      </c>
      <c r="I18" s="1274">
        <f t="shared" si="18"/>
        <v>56424</v>
      </c>
      <c r="J18" s="1274">
        <f t="shared" si="18"/>
        <v>57226</v>
      </c>
      <c r="K18" s="1274">
        <f t="shared" si="18"/>
        <v>67327</v>
      </c>
      <c r="L18" s="1274">
        <f t="shared" si="18"/>
        <v>65070</v>
      </c>
      <c r="M18" s="1274">
        <f t="shared" si="18"/>
        <v>66370</v>
      </c>
      <c r="N18" s="1274">
        <f t="shared" si="18"/>
        <v>65396</v>
      </c>
      <c r="O18" s="1274">
        <f t="shared" si="18"/>
        <v>70029</v>
      </c>
      <c r="P18" s="1274">
        <f t="shared" si="18"/>
        <v>68348</v>
      </c>
      <c r="Q18" s="1274">
        <f t="shared" si="18"/>
        <v>71276</v>
      </c>
      <c r="R18" s="1274">
        <f t="shared" si="18"/>
        <v>72561</v>
      </c>
      <c r="S18" s="1274">
        <f t="shared" si="18"/>
        <v>75157</v>
      </c>
      <c r="T18" s="1274">
        <f t="shared" si="18"/>
        <v>74594</v>
      </c>
      <c r="U18" s="1274">
        <f t="shared" si="18"/>
        <v>73698</v>
      </c>
      <c r="V18" s="1274">
        <f t="shared" si="18"/>
        <v>73259</v>
      </c>
      <c r="W18" s="1274">
        <f t="shared" si="18"/>
        <v>74879</v>
      </c>
      <c r="X18" s="1289">
        <f>ROUND(W111*$AM$22/$AL$22,0)</f>
        <v>74879</v>
      </c>
      <c r="Y18" s="1287">
        <f t="shared" ref="Y18:AG18" si="19">ROUND(X18*$AM$22/$AL$22,0)</f>
        <v>76535</v>
      </c>
      <c r="Z18" s="1287">
        <f t="shared" si="19"/>
        <v>78227</v>
      </c>
      <c r="AA18" s="1281">
        <f t="shared" si="19"/>
        <v>79957</v>
      </c>
      <c r="AB18" s="1281">
        <f t="shared" si="19"/>
        <v>81725</v>
      </c>
      <c r="AC18" s="1281">
        <f t="shared" si="19"/>
        <v>83532</v>
      </c>
      <c r="AD18" s="1281">
        <f t="shared" si="19"/>
        <v>85379</v>
      </c>
      <c r="AE18" s="1281">
        <f t="shared" si="19"/>
        <v>87267</v>
      </c>
      <c r="AF18" s="1281">
        <f t="shared" si="19"/>
        <v>89197</v>
      </c>
      <c r="AG18" s="1281">
        <f t="shared" si="19"/>
        <v>91169</v>
      </c>
      <c r="AH18" s="1281"/>
      <c r="AI18" s="1281"/>
      <c r="AJ18" s="1281"/>
      <c r="AK18" s="1277">
        <f>X18/W111</f>
        <v>1.0221133239601961</v>
      </c>
      <c r="AL18" s="1278" t="s">
        <v>248</v>
      </c>
      <c r="AM18" s="1281"/>
      <c r="AN18" s="1274"/>
    </row>
    <row r="19" spans="1:49">
      <c r="B19" s="1297" t="s">
        <v>261</v>
      </c>
      <c r="C19" s="1287">
        <f t="shared" ref="C19:W19" si="20">ROUND(C112*$AK19,0)</f>
        <v>23750</v>
      </c>
      <c r="D19" s="1287">
        <f t="shared" si="20"/>
        <v>23466</v>
      </c>
      <c r="E19" s="1287">
        <f t="shared" si="20"/>
        <v>25576</v>
      </c>
      <c r="F19" s="1287">
        <f t="shared" si="20"/>
        <v>27816</v>
      </c>
      <c r="G19" s="1287">
        <f t="shared" si="20"/>
        <v>27648</v>
      </c>
      <c r="H19" s="1287">
        <f t="shared" si="20"/>
        <v>21846</v>
      </c>
      <c r="I19" s="1287">
        <f t="shared" si="20"/>
        <v>24436</v>
      </c>
      <c r="J19" s="1287">
        <f t="shared" si="20"/>
        <v>24913</v>
      </c>
      <c r="K19" s="1287">
        <f t="shared" si="20"/>
        <v>28317</v>
      </c>
      <c r="L19" s="1287">
        <f t="shared" si="20"/>
        <v>28066</v>
      </c>
      <c r="M19" s="1287">
        <f t="shared" si="20"/>
        <v>28317</v>
      </c>
      <c r="N19" s="1287">
        <f t="shared" si="20"/>
        <v>27461</v>
      </c>
      <c r="O19" s="1287">
        <f t="shared" si="20"/>
        <v>29677</v>
      </c>
      <c r="P19" s="1287">
        <f t="shared" si="20"/>
        <v>29912</v>
      </c>
      <c r="Q19" s="1287">
        <f t="shared" si="20"/>
        <v>30933</v>
      </c>
      <c r="R19" s="1287">
        <f t="shared" si="20"/>
        <v>31541</v>
      </c>
      <c r="S19" s="1287">
        <f t="shared" si="20"/>
        <v>33258</v>
      </c>
      <c r="T19" s="1287">
        <f t="shared" si="20"/>
        <v>32115</v>
      </c>
      <c r="U19" s="1287">
        <f t="shared" si="20"/>
        <v>31466</v>
      </c>
      <c r="V19" s="1287">
        <f t="shared" si="20"/>
        <v>31974</v>
      </c>
      <c r="W19" s="1288">
        <f t="shared" si="20"/>
        <v>32681</v>
      </c>
      <c r="X19" s="1289">
        <f>ROUND(W112*$AM$22/$AL$22,0)</f>
        <v>32681</v>
      </c>
      <c r="Y19" s="1287">
        <f t="shared" ref="Y19:AG19" si="21">ROUND(X19*$AM$22/$AL$22,0)</f>
        <v>33404</v>
      </c>
      <c r="Z19" s="1287">
        <f t="shared" si="21"/>
        <v>34143</v>
      </c>
      <c r="AA19" s="1287">
        <f t="shared" si="21"/>
        <v>34898</v>
      </c>
      <c r="AB19" s="1287">
        <f t="shared" si="21"/>
        <v>35670</v>
      </c>
      <c r="AC19" s="1287">
        <f t="shared" si="21"/>
        <v>36459</v>
      </c>
      <c r="AD19" s="1287">
        <f t="shared" si="21"/>
        <v>37265</v>
      </c>
      <c r="AE19" s="1287">
        <f t="shared" si="21"/>
        <v>38089</v>
      </c>
      <c r="AF19" s="1287">
        <f t="shared" si="21"/>
        <v>38931</v>
      </c>
      <c r="AG19" s="1287">
        <f t="shared" si="21"/>
        <v>39792</v>
      </c>
      <c r="AH19" s="1287"/>
      <c r="AI19" s="1287"/>
      <c r="AJ19" s="1287"/>
      <c r="AK19" s="1277">
        <f>X19/W112</f>
        <v>1.0221117157690625</v>
      </c>
      <c r="AL19" s="1281"/>
      <c r="AM19" s="1281"/>
      <c r="AN19" s="1274"/>
    </row>
    <row r="20" spans="1:49">
      <c r="B20" s="1298" t="s">
        <v>262</v>
      </c>
      <c r="C20" s="1285">
        <f t="shared" ref="C20:W20" si="22">ROUND(C113*$AK20,0)</f>
        <v>32468</v>
      </c>
      <c r="D20" s="1285">
        <f t="shared" si="22"/>
        <v>33526</v>
      </c>
      <c r="E20" s="1285">
        <f t="shared" si="22"/>
        <v>35290</v>
      </c>
      <c r="F20" s="1285">
        <f t="shared" si="22"/>
        <v>33633</v>
      </c>
      <c r="G20" s="1285">
        <f t="shared" si="22"/>
        <v>32452</v>
      </c>
      <c r="H20" s="1285">
        <f t="shared" si="22"/>
        <v>27676</v>
      </c>
      <c r="I20" s="1285">
        <f t="shared" si="22"/>
        <v>31988</v>
      </c>
      <c r="J20" s="1285">
        <f t="shared" si="22"/>
        <v>32313</v>
      </c>
      <c r="K20" s="1285">
        <f t="shared" si="22"/>
        <v>39010</v>
      </c>
      <c r="L20" s="1285">
        <f t="shared" si="22"/>
        <v>37004</v>
      </c>
      <c r="M20" s="1285">
        <f t="shared" si="22"/>
        <v>38053</v>
      </c>
      <c r="N20" s="1285">
        <f t="shared" si="22"/>
        <v>37935</v>
      </c>
      <c r="O20" s="1285">
        <f t="shared" si="22"/>
        <v>40352</v>
      </c>
      <c r="P20" s="1285">
        <f t="shared" si="22"/>
        <v>38436</v>
      </c>
      <c r="Q20" s="1285">
        <f t="shared" si="22"/>
        <v>40343</v>
      </c>
      <c r="R20" s="1285">
        <f t="shared" si="22"/>
        <v>41020</v>
      </c>
      <c r="S20" s="1285">
        <f t="shared" si="22"/>
        <v>41899</v>
      </c>
      <c r="T20" s="1285">
        <f t="shared" si="22"/>
        <v>42479</v>
      </c>
      <c r="U20" s="1285">
        <f t="shared" si="22"/>
        <v>42232</v>
      </c>
      <c r="V20" s="1285">
        <f t="shared" si="22"/>
        <v>41285</v>
      </c>
      <c r="W20" s="1299">
        <f t="shared" si="22"/>
        <v>42198</v>
      </c>
      <c r="X20" s="1291">
        <f>ROUND(W113*$AM$22/$AL$22,0)</f>
        <v>42198</v>
      </c>
      <c r="Y20" s="1285">
        <f t="shared" ref="Y20:AG20" si="23">ROUND(X20*$AM$22/$AL$22,0)</f>
        <v>43131</v>
      </c>
      <c r="Z20" s="1285">
        <f t="shared" si="23"/>
        <v>44085</v>
      </c>
      <c r="AA20" s="1285">
        <f t="shared" si="23"/>
        <v>45060</v>
      </c>
      <c r="AB20" s="1285">
        <f t="shared" si="23"/>
        <v>46056</v>
      </c>
      <c r="AC20" s="1285">
        <f t="shared" si="23"/>
        <v>47074</v>
      </c>
      <c r="AD20" s="1285">
        <f t="shared" si="23"/>
        <v>48115</v>
      </c>
      <c r="AE20" s="1285">
        <f t="shared" si="23"/>
        <v>49179</v>
      </c>
      <c r="AF20" s="1285">
        <f t="shared" si="23"/>
        <v>50266</v>
      </c>
      <c r="AG20" s="1285">
        <f t="shared" si="23"/>
        <v>51377</v>
      </c>
      <c r="AH20" s="1285"/>
      <c r="AI20" s="1285"/>
      <c r="AJ20" s="1285"/>
      <c r="AK20" s="1277">
        <f>X20/W113</f>
        <v>1.022114569456219</v>
      </c>
      <c r="AL20" s="1281"/>
      <c r="AM20" s="1281"/>
      <c r="AN20" s="1274"/>
    </row>
    <row r="21" spans="1:49">
      <c r="B21" s="1296" t="s">
        <v>263</v>
      </c>
      <c r="C21" s="1274">
        <f t="shared" ref="C21:W21" si="24">ROUND(C114*$AK21,0)</f>
        <v>47800</v>
      </c>
      <c r="D21" s="1274">
        <f t="shared" si="24"/>
        <v>50776</v>
      </c>
      <c r="E21" s="1274">
        <f t="shared" si="24"/>
        <v>52507</v>
      </c>
      <c r="F21" s="1274">
        <f t="shared" si="24"/>
        <v>54004</v>
      </c>
      <c r="G21" s="1274">
        <f t="shared" si="24"/>
        <v>51175</v>
      </c>
      <c r="H21" s="1274">
        <f t="shared" si="24"/>
        <v>41326</v>
      </c>
      <c r="I21" s="1274">
        <f t="shared" si="24"/>
        <v>50437</v>
      </c>
      <c r="J21" s="1274">
        <f t="shared" si="24"/>
        <v>51550</v>
      </c>
      <c r="K21" s="1274">
        <f t="shared" si="24"/>
        <v>62614</v>
      </c>
      <c r="L21" s="1274">
        <f t="shared" si="24"/>
        <v>60290</v>
      </c>
      <c r="M21" s="1274">
        <f t="shared" si="24"/>
        <v>60145</v>
      </c>
      <c r="N21" s="1274">
        <f t="shared" si="24"/>
        <v>56418</v>
      </c>
      <c r="O21" s="1274">
        <f t="shared" si="24"/>
        <v>56056</v>
      </c>
      <c r="P21" s="1274">
        <f t="shared" si="24"/>
        <v>56018</v>
      </c>
      <c r="Q21" s="1274">
        <f t="shared" si="24"/>
        <v>55502</v>
      </c>
      <c r="R21" s="1274">
        <f t="shared" si="24"/>
        <v>56922</v>
      </c>
      <c r="S21" s="1274">
        <f t="shared" si="24"/>
        <v>61066</v>
      </c>
      <c r="T21" s="1274">
        <f t="shared" si="24"/>
        <v>60459</v>
      </c>
      <c r="U21" s="1274">
        <f t="shared" si="24"/>
        <v>63840</v>
      </c>
      <c r="V21" s="1274">
        <f t="shared" si="24"/>
        <v>65838</v>
      </c>
      <c r="W21" s="1274">
        <f t="shared" si="24"/>
        <v>67293</v>
      </c>
      <c r="X21" s="1286">
        <f>ROUND(W114*$AM$22/$AL$22,0)</f>
        <v>67293</v>
      </c>
      <c r="Y21" s="1281">
        <f t="shared" ref="Y21:AG21" si="25">ROUND(X21*$AM$22/$AL$22,0)</f>
        <v>68781</v>
      </c>
      <c r="Z21" s="1281">
        <f t="shared" si="25"/>
        <v>70302</v>
      </c>
      <c r="AA21" s="1281">
        <f t="shared" si="25"/>
        <v>71856</v>
      </c>
      <c r="AB21" s="1281">
        <f t="shared" si="25"/>
        <v>73445</v>
      </c>
      <c r="AC21" s="1281">
        <f t="shared" si="25"/>
        <v>75069</v>
      </c>
      <c r="AD21" s="1281">
        <f t="shared" si="25"/>
        <v>76729</v>
      </c>
      <c r="AE21" s="1281">
        <f t="shared" si="25"/>
        <v>78426</v>
      </c>
      <c r="AF21" s="1281">
        <f t="shared" si="25"/>
        <v>80160</v>
      </c>
      <c r="AG21" s="1281">
        <f t="shared" si="25"/>
        <v>81932</v>
      </c>
      <c r="AH21" s="1281"/>
      <c r="AI21" s="1281"/>
      <c r="AJ21" s="1281"/>
      <c r="AK21" s="1277">
        <f>X21/W114</f>
        <v>1.0221152239622098</v>
      </c>
      <c r="AL21" s="1281" t="s">
        <v>144</v>
      </c>
      <c r="AM21" s="1281"/>
      <c r="AN21" s="1274"/>
    </row>
    <row r="22" spans="1:49">
      <c r="B22" s="1300" t="s">
        <v>264</v>
      </c>
      <c r="C22" s="1283">
        <f t="shared" ref="C22:W22" si="26">C18+C21</f>
        <v>104018</v>
      </c>
      <c r="D22" s="1283">
        <f t="shared" si="26"/>
        <v>107768</v>
      </c>
      <c r="E22" s="1283">
        <f t="shared" si="26"/>
        <v>113373</v>
      </c>
      <c r="F22" s="1283">
        <f t="shared" si="26"/>
        <v>115453</v>
      </c>
      <c r="G22" s="1283">
        <f t="shared" si="26"/>
        <v>111275</v>
      </c>
      <c r="H22" s="1283">
        <f t="shared" si="26"/>
        <v>90848</v>
      </c>
      <c r="I22" s="1283">
        <f t="shared" si="26"/>
        <v>106861</v>
      </c>
      <c r="J22" s="1283">
        <f t="shared" si="26"/>
        <v>108776</v>
      </c>
      <c r="K22" s="1283">
        <f t="shared" si="26"/>
        <v>129941</v>
      </c>
      <c r="L22" s="1283">
        <f t="shared" si="26"/>
        <v>125360</v>
      </c>
      <c r="M22" s="1283">
        <f t="shared" si="26"/>
        <v>126515</v>
      </c>
      <c r="N22" s="1283">
        <f t="shared" si="26"/>
        <v>121814</v>
      </c>
      <c r="O22" s="1283">
        <f t="shared" si="26"/>
        <v>126085</v>
      </c>
      <c r="P22" s="1283">
        <f t="shared" si="26"/>
        <v>124366</v>
      </c>
      <c r="Q22" s="1283">
        <f t="shared" si="26"/>
        <v>126778</v>
      </c>
      <c r="R22" s="1283">
        <f t="shared" si="26"/>
        <v>129483</v>
      </c>
      <c r="S22" s="1283">
        <f t="shared" si="26"/>
        <v>136223</v>
      </c>
      <c r="T22" s="1283">
        <f t="shared" si="26"/>
        <v>135053</v>
      </c>
      <c r="U22" s="1283">
        <f t="shared" si="26"/>
        <v>137538</v>
      </c>
      <c r="V22" s="1283">
        <f t="shared" si="26"/>
        <v>139097</v>
      </c>
      <c r="W22" s="1284">
        <f t="shared" si="26"/>
        <v>142172</v>
      </c>
      <c r="X22" s="1292">
        <f t="shared" ref="X22:AC22" si="27">X21+X18</f>
        <v>142172</v>
      </c>
      <c r="Y22" s="1283">
        <f t="shared" si="27"/>
        <v>145316</v>
      </c>
      <c r="Z22" s="1283">
        <f t="shared" si="27"/>
        <v>148529</v>
      </c>
      <c r="AA22" s="1283">
        <f t="shared" si="27"/>
        <v>151813</v>
      </c>
      <c r="AB22" s="1283">
        <f t="shared" si="27"/>
        <v>155170</v>
      </c>
      <c r="AC22" s="1283">
        <f t="shared" si="27"/>
        <v>158601</v>
      </c>
      <c r="AD22" s="1283">
        <f>AD21+AD18</f>
        <v>162108</v>
      </c>
      <c r="AE22" s="1283">
        <f>AE21+AE18</f>
        <v>165693</v>
      </c>
      <c r="AF22" s="1283">
        <f>AF21+AF18</f>
        <v>169357</v>
      </c>
      <c r="AG22" s="1283">
        <f>AG21+AG18</f>
        <v>173101</v>
      </c>
      <c r="AH22" s="1283"/>
      <c r="AI22" s="1283"/>
      <c r="AJ22" s="1283"/>
      <c r="AK22" s="1277">
        <f>X22/W115</f>
        <v>1.0221142232702594</v>
      </c>
      <c r="AL22" s="1281">
        <v>136087</v>
      </c>
      <c r="AM22" s="1281">
        <v>139096</v>
      </c>
      <c r="AN22" s="1274">
        <v>12966</v>
      </c>
    </row>
    <row r="23" spans="1:49">
      <c r="B23" s="53"/>
      <c r="C23" s="53"/>
      <c r="D23" s="53"/>
      <c r="E23" s="53"/>
      <c r="F23" s="53"/>
      <c r="G23" s="53"/>
      <c r="H23" s="53"/>
      <c r="I23" s="53"/>
      <c r="J23" s="53"/>
      <c r="K23" s="53"/>
      <c r="L23" s="53"/>
      <c r="M23" s="53"/>
      <c r="N23" s="53"/>
      <c r="O23" s="53"/>
      <c r="P23" s="53"/>
      <c r="Q23" s="53"/>
      <c r="R23" s="53"/>
      <c r="S23" s="53"/>
      <c r="T23" s="53"/>
      <c r="U23" s="53"/>
      <c r="V23" s="53"/>
      <c r="W23" s="53"/>
      <c r="X23" s="1301"/>
      <c r="Y23" s="53"/>
      <c r="Z23" s="53"/>
      <c r="AA23" s="53"/>
      <c r="AB23" s="53"/>
      <c r="AC23" s="53"/>
      <c r="AD23" s="53"/>
      <c r="AE23" s="53"/>
      <c r="AF23" s="53"/>
      <c r="AG23" s="53"/>
      <c r="AH23" s="53"/>
      <c r="AI23" s="53"/>
      <c r="AJ23" s="53"/>
      <c r="AK23" s="53"/>
      <c r="AL23" s="53"/>
      <c r="AM23" s="53"/>
      <c r="AN23" s="1274"/>
      <c r="AO23" s="134" t="s">
        <v>265</v>
      </c>
      <c r="AR23">
        <v>2014</v>
      </c>
      <c r="AS23">
        <v>2015</v>
      </c>
      <c r="AT23">
        <v>2016</v>
      </c>
      <c r="AU23">
        <v>2017</v>
      </c>
      <c r="AV23">
        <v>2018</v>
      </c>
      <c r="AW23">
        <v>2019</v>
      </c>
    </row>
    <row r="24" spans="1:49">
      <c r="B24" s="1267" t="s">
        <v>251</v>
      </c>
      <c r="C24" s="1267"/>
      <c r="D24" s="1267"/>
      <c r="E24" s="1267"/>
      <c r="F24" s="1267"/>
      <c r="G24" s="1267"/>
      <c r="H24" s="1267"/>
      <c r="I24" s="1267"/>
      <c r="J24" s="1267"/>
      <c r="K24" s="1267"/>
      <c r="L24" s="1267"/>
      <c r="M24" s="53"/>
      <c r="N24" s="53"/>
      <c r="O24" s="53"/>
      <c r="P24" s="53"/>
      <c r="Q24" s="53"/>
      <c r="R24" s="53"/>
      <c r="S24" s="53"/>
      <c r="T24" s="53"/>
      <c r="U24" s="53"/>
      <c r="V24" s="53"/>
      <c r="W24" s="53"/>
      <c r="X24" s="1301"/>
      <c r="Y24" s="53"/>
      <c r="Z24" s="53"/>
      <c r="AA24" s="53"/>
      <c r="AB24" s="53"/>
      <c r="AC24" s="53"/>
      <c r="AD24" s="53"/>
      <c r="AE24" s="53"/>
      <c r="AF24" s="53"/>
      <c r="AG24" s="53"/>
      <c r="AH24" s="53"/>
      <c r="AI24" s="53"/>
      <c r="AJ24" s="53"/>
      <c r="AK24" s="53"/>
      <c r="AL24" s="53"/>
      <c r="AM24" s="53"/>
      <c r="AN24" s="1274"/>
      <c r="AO24" s="136"/>
      <c r="AP24" s="136" t="s">
        <v>266</v>
      </c>
      <c r="AQ24" s="136" t="s">
        <v>267</v>
      </c>
      <c r="AR24" s="142" t="s">
        <v>268</v>
      </c>
      <c r="AS24" s="142" t="s">
        <v>11</v>
      </c>
      <c r="AT24" s="142" t="s">
        <v>619</v>
      </c>
      <c r="AU24" s="142" t="s">
        <v>620</v>
      </c>
      <c r="AV24" s="142" t="s">
        <v>621</v>
      </c>
      <c r="AW24" s="142" t="s">
        <v>830</v>
      </c>
    </row>
    <row r="25" spans="1:49">
      <c r="B25" s="1294" t="s">
        <v>269</v>
      </c>
      <c r="C25" s="1294">
        <v>1.35</v>
      </c>
      <c r="D25" s="1294">
        <v>1.35</v>
      </c>
      <c r="E25" s="1294">
        <v>1.35</v>
      </c>
      <c r="F25" s="1294">
        <v>1.35</v>
      </c>
      <c r="G25" s="1294">
        <v>1.35</v>
      </c>
      <c r="H25" s="1294">
        <v>1.35</v>
      </c>
      <c r="I25" s="1294">
        <v>1.35</v>
      </c>
      <c r="J25" s="1294">
        <v>1.35</v>
      </c>
      <c r="K25" s="1294">
        <v>1.35</v>
      </c>
      <c r="L25" s="1294">
        <v>1.35</v>
      </c>
      <c r="M25" s="1302">
        <v>1.35</v>
      </c>
      <c r="N25" s="1302">
        <v>1.35</v>
      </c>
      <c r="O25" s="1302">
        <v>1.35</v>
      </c>
      <c r="P25" s="1302">
        <v>1.35</v>
      </c>
      <c r="Q25" s="1302">
        <v>1.35</v>
      </c>
      <c r="R25" s="1302">
        <v>1.35</v>
      </c>
      <c r="S25" s="1302">
        <v>1.35</v>
      </c>
      <c r="T25" s="1302">
        <v>1.35</v>
      </c>
      <c r="U25" s="1302">
        <v>1.35</v>
      </c>
      <c r="V25" s="1302">
        <v>1.46</v>
      </c>
      <c r="W25" s="1302">
        <v>1.51</v>
      </c>
      <c r="X25" s="1303">
        <f>W25</f>
        <v>1.51</v>
      </c>
      <c r="Y25" s="1302">
        <f>X25</f>
        <v>1.51</v>
      </c>
      <c r="Z25" s="1304">
        <f t="shared" ref="Z25:AG25" si="28">AP29</f>
        <v>1.5249999999999999</v>
      </c>
      <c r="AA25" s="1304">
        <f t="shared" si="28"/>
        <v>1.5630617773296596</v>
      </c>
      <c r="AB25" s="1304">
        <f t="shared" si="28"/>
        <v>1.6256428351004921</v>
      </c>
      <c r="AC25" s="1304">
        <f t="shared" si="28"/>
        <v>1.5618336481892603</v>
      </c>
      <c r="AD25" s="1304">
        <f>AT29</f>
        <v>1.5034968230155568</v>
      </c>
      <c r="AE25" s="1304">
        <f t="shared" si="28"/>
        <v>1.5227959928280215</v>
      </c>
      <c r="AF25" s="1304">
        <f t="shared" si="28"/>
        <v>1.6378374938189213</v>
      </c>
      <c r="AG25" s="1304">
        <f t="shared" si="28"/>
        <v>1.6281691834262917</v>
      </c>
      <c r="AH25" s="1305"/>
      <c r="AI25" s="1305"/>
      <c r="AJ25" s="1305"/>
      <c r="AK25" s="53" t="s">
        <v>144</v>
      </c>
      <c r="AL25" s="53" t="s">
        <v>270</v>
      </c>
      <c r="AM25" s="53" t="s">
        <v>271</v>
      </c>
      <c r="AN25" s="1274"/>
      <c r="AO25" s="136" t="s">
        <v>272</v>
      </c>
      <c r="AP25" s="136">
        <v>1.6</v>
      </c>
      <c r="AQ25" s="410">
        <f>AP25</f>
        <v>1.6</v>
      </c>
      <c r="AR25" s="410"/>
      <c r="AS25" s="410"/>
      <c r="AT25" s="410"/>
      <c r="AU25" s="410"/>
      <c r="AV25" s="410"/>
      <c r="AW25" s="410"/>
    </row>
    <row r="26" spans="1:49">
      <c r="A26" t="s">
        <v>622</v>
      </c>
      <c r="B26" s="53" t="s">
        <v>273</v>
      </c>
      <c r="C26" s="53"/>
      <c r="D26" s="53"/>
      <c r="E26" s="53"/>
      <c r="F26" s="53"/>
      <c r="G26" s="53"/>
      <c r="H26" s="53"/>
      <c r="I26" s="53"/>
      <c r="J26" s="53"/>
      <c r="K26" s="53"/>
      <c r="L26" s="53"/>
      <c r="M26" s="1274"/>
      <c r="N26" s="1274"/>
      <c r="O26" s="1274"/>
      <c r="P26" s="1274"/>
      <c r="Q26" s="1274"/>
      <c r="R26" s="1274"/>
      <c r="S26" s="1274"/>
      <c r="T26" s="1274"/>
      <c r="U26" s="1274"/>
      <c r="V26" s="1274"/>
      <c r="W26" s="1274"/>
      <c r="X26" s="1286"/>
      <c r="Y26" s="1281"/>
      <c r="Z26" s="1281"/>
      <c r="AA26" s="1281"/>
      <c r="AB26" s="1281"/>
      <c r="AC26" s="1281"/>
      <c r="AD26" s="1281"/>
      <c r="AE26" s="1281"/>
      <c r="AF26" s="1281"/>
      <c r="AG26" s="1281"/>
      <c r="AH26" s="1281"/>
      <c r="AI26" s="1281"/>
      <c r="AJ26" s="1281"/>
      <c r="AK26" s="53"/>
      <c r="AL26" s="53"/>
      <c r="AM26" s="53"/>
      <c r="AN26" s="1274"/>
      <c r="AO26" t="s">
        <v>274</v>
      </c>
      <c r="AP26">
        <v>1.4</v>
      </c>
      <c r="AQ26" s="411">
        <f>AP26</f>
        <v>1.4</v>
      </c>
      <c r="AR26" s="411"/>
      <c r="AS26" s="411"/>
      <c r="AT26" s="411"/>
      <c r="AU26" s="411"/>
      <c r="AV26" s="411"/>
      <c r="AW26" s="411"/>
    </row>
    <row r="27" spans="1:49">
      <c r="B27" s="1282" t="s">
        <v>275</v>
      </c>
      <c r="C27" s="1283">
        <v>2020</v>
      </c>
      <c r="D27" s="1283">
        <f>ROUND((C27+E27)/2,0)</f>
        <v>2086</v>
      </c>
      <c r="E27" s="1283">
        <v>2151</v>
      </c>
      <c r="F27" s="1283">
        <f>ROUND((E27+G27)/2,0)</f>
        <v>2276</v>
      </c>
      <c r="G27" s="1283">
        <v>2400</v>
      </c>
      <c r="H27" s="1283">
        <f>ROUND((G27+I27)/2,0)</f>
        <v>2293</v>
      </c>
      <c r="I27" s="1283">
        <v>2185</v>
      </c>
      <c r="J27" s="1283">
        <f>ROUND((I27+K27)/2,0)</f>
        <v>2123</v>
      </c>
      <c r="K27" s="1283">
        <v>2060</v>
      </c>
      <c r="L27" s="1283">
        <f>ROUND((K27+M27)/2,0)</f>
        <v>2166</v>
      </c>
      <c r="M27" s="1283">
        <v>2272</v>
      </c>
      <c r="N27" s="1283">
        <f>ROUND((M27+O27)/2,0)</f>
        <v>2286</v>
      </c>
      <c r="O27" s="1283">
        <v>2300</v>
      </c>
      <c r="P27" s="1283">
        <v>2220</v>
      </c>
      <c r="Q27" s="1283">
        <v>2560</v>
      </c>
      <c r="R27" s="1283">
        <v>2440</v>
      </c>
      <c r="S27" s="1283">
        <f t="shared" ref="S27:X27" si="29">ROUND(R27*S28/R28,0)</f>
        <v>2255</v>
      </c>
      <c r="T27" s="1283">
        <f t="shared" si="29"/>
        <v>2264</v>
      </c>
      <c r="U27" s="1283">
        <f t="shared" si="29"/>
        <v>2359</v>
      </c>
      <c r="V27" s="1283">
        <f t="shared" si="29"/>
        <v>1946</v>
      </c>
      <c r="W27" s="1283">
        <f t="shared" si="29"/>
        <v>2352</v>
      </c>
      <c r="X27" s="1292">
        <f t="shared" si="29"/>
        <v>2352</v>
      </c>
      <c r="Y27" s="1283">
        <v>2440</v>
      </c>
      <c r="Z27" s="1306">
        <f>ROUND(X27*Z30/X30,0)</f>
        <v>2338</v>
      </c>
      <c r="AA27" s="1306">
        <f t="shared" ref="AA27:AG27" si="30">ROUND(X27*AA30/X30,0)</f>
        <v>2390</v>
      </c>
      <c r="AB27" s="1306">
        <f t="shared" si="30"/>
        <v>2606</v>
      </c>
      <c r="AC27" s="1306">
        <f t="shared" si="30"/>
        <v>2497</v>
      </c>
      <c r="AD27" s="1306">
        <f t="shared" si="30"/>
        <v>2552</v>
      </c>
      <c r="AE27" s="1306">
        <f t="shared" si="30"/>
        <v>2783</v>
      </c>
      <c r="AF27" s="1306">
        <f t="shared" si="30"/>
        <v>2666</v>
      </c>
      <c r="AG27" s="1306">
        <f t="shared" si="30"/>
        <v>2725</v>
      </c>
      <c r="AH27" s="1276"/>
      <c r="AI27" s="1276"/>
      <c r="AJ27" s="1276"/>
      <c r="AK27" s="53"/>
      <c r="AL27" s="53" t="s">
        <v>270</v>
      </c>
      <c r="AM27" s="53" t="s">
        <v>276</v>
      </c>
      <c r="AN27" s="1274"/>
      <c r="AO27" t="s">
        <v>277</v>
      </c>
      <c r="AP27">
        <v>1.5</v>
      </c>
      <c r="AQ27" s="411">
        <f>AP27</f>
        <v>1.5</v>
      </c>
      <c r="AR27" s="411"/>
      <c r="AS27" s="411"/>
      <c r="AT27" s="411"/>
      <c r="AU27" s="411"/>
      <c r="AV27" s="411"/>
      <c r="AW27" s="411"/>
    </row>
    <row r="28" spans="1:49">
      <c r="B28" s="53"/>
      <c r="C28" s="53"/>
      <c r="D28" s="53"/>
      <c r="E28" s="53"/>
      <c r="F28" s="53"/>
      <c r="G28" s="53"/>
      <c r="H28" s="53"/>
      <c r="I28" s="53"/>
      <c r="J28" s="53"/>
      <c r="K28" s="53"/>
      <c r="L28" s="53"/>
      <c r="M28" s="1274"/>
      <c r="N28" s="1274"/>
      <c r="O28" s="1274"/>
      <c r="P28" s="1274"/>
      <c r="Q28" s="1274"/>
      <c r="R28" s="1274">
        <v>7209</v>
      </c>
      <c r="S28" s="1274">
        <v>6662</v>
      </c>
      <c r="T28" s="1274">
        <v>6688</v>
      </c>
      <c r="U28" s="1274">
        <v>6969</v>
      </c>
      <c r="V28" s="1274">
        <v>5747.9649367570019</v>
      </c>
      <c r="W28" s="1274">
        <v>6948</v>
      </c>
      <c r="X28" s="1286">
        <v>6948</v>
      </c>
      <c r="Y28" s="1281">
        <v>7171</v>
      </c>
      <c r="Z28" s="1281">
        <v>6589</v>
      </c>
      <c r="AA28" s="1281">
        <v>6851</v>
      </c>
      <c r="AB28" s="1281">
        <v>6644</v>
      </c>
      <c r="AC28" s="1281">
        <v>6789</v>
      </c>
      <c r="AD28" s="1281">
        <v>6988</v>
      </c>
      <c r="AE28" s="1281">
        <v>7005</v>
      </c>
      <c r="AF28" s="1281">
        <v>6512</v>
      </c>
      <c r="AG28" s="1281">
        <v>6194</v>
      </c>
      <c r="AH28" s="1287"/>
      <c r="AI28" s="1287"/>
      <c r="AJ28" s="1287"/>
      <c r="AK28" s="53" t="s">
        <v>144</v>
      </c>
      <c r="AL28" s="53" t="s">
        <v>278</v>
      </c>
      <c r="AM28" s="53"/>
      <c r="AN28" s="1274"/>
      <c r="AO28" s="8" t="s">
        <v>279</v>
      </c>
      <c r="AP28" s="8">
        <v>1.6</v>
      </c>
      <c r="AQ28" s="412">
        <f>AP28</f>
        <v>1.6</v>
      </c>
      <c r="AR28" s="412"/>
      <c r="AS28" s="412"/>
      <c r="AT28" s="412"/>
      <c r="AU28" s="412"/>
      <c r="AV28" s="412"/>
      <c r="AW28" s="412"/>
    </row>
    <row r="29" spans="1:49">
      <c r="A29" t="s">
        <v>623</v>
      </c>
      <c r="B29" s="53" t="s">
        <v>280</v>
      </c>
      <c r="C29" s="53"/>
      <c r="D29" s="53"/>
      <c r="E29" s="53"/>
      <c r="F29" s="53"/>
      <c r="G29" s="53"/>
      <c r="H29" s="53"/>
      <c r="I29" s="53"/>
      <c r="J29" s="53"/>
      <c r="K29" s="53"/>
      <c r="L29" s="53"/>
      <c r="M29" s="1274"/>
      <c r="N29" s="1274"/>
      <c r="O29" s="1274"/>
      <c r="P29" s="1274"/>
      <c r="Q29" s="1274"/>
      <c r="R29" s="1274"/>
      <c r="S29" s="1274"/>
      <c r="T29" s="1274"/>
      <c r="U29" s="1274"/>
      <c r="V29" s="1274"/>
      <c r="W29" s="1274">
        <v>9740</v>
      </c>
      <c r="X29" s="1286"/>
      <c r="Y29" s="1285">
        <v>10510</v>
      </c>
      <c r="Z29" s="1285">
        <v>13180</v>
      </c>
      <c r="AA29" s="1285">
        <v>13580</v>
      </c>
      <c r="AB29" s="1285">
        <v>13590</v>
      </c>
      <c r="AC29" s="1285">
        <v>13580</v>
      </c>
      <c r="AD29" s="1285">
        <v>12817</v>
      </c>
      <c r="AE29" s="1285">
        <v>12450</v>
      </c>
      <c r="AF29" s="1285">
        <v>12408</v>
      </c>
      <c r="AG29" s="1285">
        <v>12611</v>
      </c>
      <c r="AH29" s="1285"/>
      <c r="AI29" s="1285"/>
      <c r="AJ29" s="1285"/>
      <c r="AK29" s="53"/>
      <c r="AL29" s="53" t="s">
        <v>281</v>
      </c>
      <c r="AM29" s="53"/>
      <c r="AN29" s="1274"/>
      <c r="AP29" s="158">
        <f>AP25*0.25+AP26*0.25+AP27*0.25+AP28*0.25</f>
        <v>1.5249999999999999</v>
      </c>
      <c r="AQ29" s="413">
        <f>AP29*AQ34</f>
        <v>1.5630617773296596</v>
      </c>
      <c r="AR29" s="413">
        <f t="shared" ref="AR29:AW29" si="31">AQ29*AR34</f>
        <v>1.6256428351004921</v>
      </c>
      <c r="AS29" s="413">
        <f t="shared" si="31"/>
        <v>1.5618336481892603</v>
      </c>
      <c r="AT29" s="413">
        <f t="shared" si="31"/>
        <v>1.5034968230155568</v>
      </c>
      <c r="AU29" s="413">
        <f t="shared" si="31"/>
        <v>1.5227959928280215</v>
      </c>
      <c r="AV29" s="413">
        <f t="shared" si="31"/>
        <v>1.6378374938189213</v>
      </c>
      <c r="AW29" s="413">
        <f t="shared" si="31"/>
        <v>1.6281691834262917</v>
      </c>
    </row>
    <row r="30" spans="1:49">
      <c r="B30" s="1282" t="s">
        <v>275</v>
      </c>
      <c r="C30" s="1283">
        <v>5950</v>
      </c>
      <c r="D30" s="1283">
        <f>ROUND((C30+E30)/2,0)</f>
        <v>6256</v>
      </c>
      <c r="E30" s="1283">
        <v>6561</v>
      </c>
      <c r="F30" s="1283">
        <f>ROUND((E30+G30)/2,0)</f>
        <v>6231</v>
      </c>
      <c r="G30" s="1283">
        <v>5900</v>
      </c>
      <c r="H30" s="1283">
        <f>ROUND((G30+I30)/2,0)</f>
        <v>6139</v>
      </c>
      <c r="I30" s="1283">
        <v>6378</v>
      </c>
      <c r="J30" s="1283">
        <f>ROUND((I30+K30)/2,0)</f>
        <v>6289</v>
      </c>
      <c r="K30" s="1283">
        <v>6199</v>
      </c>
      <c r="L30" s="1283">
        <f>ROUND((K30+M30)/2,0)</f>
        <v>5960</v>
      </c>
      <c r="M30" s="1283">
        <v>5721</v>
      </c>
      <c r="N30" s="1283">
        <f>ROUND((M30+O30)/2,0)</f>
        <v>5661</v>
      </c>
      <c r="O30" s="1283">
        <v>5600</v>
      </c>
      <c r="P30" s="1283">
        <f>ROUND((O30+R30)/2,0)</f>
        <v>5480</v>
      </c>
      <c r="Q30" s="1283">
        <f>ROUND((P30+R30)/2,0)</f>
        <v>5420</v>
      </c>
      <c r="R30" s="1283">
        <v>5360</v>
      </c>
      <c r="S30" s="1283">
        <v>5360</v>
      </c>
      <c r="T30" s="1283">
        <v>5360</v>
      </c>
      <c r="U30" s="1283">
        <v>5360</v>
      </c>
      <c r="V30" s="1283">
        <v>5360</v>
      </c>
      <c r="W30" s="1283">
        <v>5100</v>
      </c>
      <c r="X30" s="1292">
        <f>W30</f>
        <v>5100</v>
      </c>
      <c r="Y30" s="1280">
        <v>4960</v>
      </c>
      <c r="Z30" s="1280">
        <f t="shared" ref="Z30:AE30" si="32">ROUND(Y30*Z32/Y32,0)</f>
        <v>5070</v>
      </c>
      <c r="AA30" s="1280">
        <f t="shared" si="32"/>
        <v>5182</v>
      </c>
      <c r="AB30" s="1280">
        <f t="shared" si="32"/>
        <v>5297</v>
      </c>
      <c r="AC30" s="1280">
        <f t="shared" si="32"/>
        <v>5414</v>
      </c>
      <c r="AD30" s="1280">
        <f t="shared" si="32"/>
        <v>5534</v>
      </c>
      <c r="AE30" s="1280">
        <f t="shared" si="32"/>
        <v>5656</v>
      </c>
      <c r="AF30" s="1280">
        <f>ROUND(AE30*AF32/AE32,0)</f>
        <v>5781</v>
      </c>
      <c r="AG30" s="1280">
        <f>ROUND(AF30*AG32/AF32,0)</f>
        <v>5909</v>
      </c>
      <c r="AH30" s="1276"/>
      <c r="AI30" s="1276"/>
      <c r="AJ30" s="1276"/>
      <c r="AK30" s="53" t="s">
        <v>144</v>
      </c>
      <c r="AL30" s="53" t="s">
        <v>270</v>
      </c>
      <c r="AM30" s="53" t="s">
        <v>282</v>
      </c>
      <c r="AN30" s="1274"/>
      <c r="AQ30" t="s">
        <v>144</v>
      </c>
    </row>
    <row r="31" spans="1:49">
      <c r="B31" s="53"/>
      <c r="C31" s="53"/>
      <c r="D31" s="53"/>
      <c r="E31" s="53"/>
      <c r="F31" s="53"/>
      <c r="G31" s="53"/>
      <c r="H31" s="53"/>
      <c r="I31" s="53"/>
      <c r="J31" s="53"/>
      <c r="K31" s="53"/>
      <c r="L31" s="53"/>
      <c r="M31" s="1274"/>
      <c r="N31" s="1274"/>
      <c r="O31" s="1274"/>
      <c r="P31" s="1274"/>
      <c r="Q31" s="1274"/>
      <c r="R31" s="1274"/>
      <c r="S31" s="1274"/>
      <c r="T31" s="1274"/>
      <c r="U31" s="1274"/>
      <c r="V31" s="1274"/>
      <c r="W31" s="1274"/>
      <c r="X31" s="1286"/>
      <c r="Y31" s="1281"/>
      <c r="Z31" s="1281"/>
      <c r="AA31" s="1281"/>
      <c r="AB31" s="1281"/>
      <c r="AC31" s="1281"/>
      <c r="AD31" s="1281"/>
      <c r="AE31" s="1281"/>
      <c r="AF31" s="1281"/>
      <c r="AG31" s="1281"/>
      <c r="AH31" s="1287"/>
      <c r="AI31" s="1287"/>
      <c r="AJ31" s="1287"/>
      <c r="AK31" s="53"/>
      <c r="AL31" s="1274"/>
      <c r="AM31" s="53"/>
      <c r="AN31" s="53" t="s">
        <v>251</v>
      </c>
      <c r="AO31" s="476" t="s">
        <v>831</v>
      </c>
      <c r="AP31" s="405">
        <v>63959</v>
      </c>
      <c r="AQ31" s="405">
        <v>65201</v>
      </c>
      <c r="AR31" s="405">
        <v>60136</v>
      </c>
      <c r="AS31" s="405">
        <v>61301</v>
      </c>
      <c r="AT31" s="405">
        <v>60132</v>
      </c>
      <c r="AU31" s="405">
        <v>58346</v>
      </c>
      <c r="AV31" s="405">
        <v>64959</v>
      </c>
      <c r="AW31" s="405">
        <v>63579</v>
      </c>
    </row>
    <row r="32" spans="1:49">
      <c r="A32" t="s">
        <v>283</v>
      </c>
      <c r="B32" s="53" t="s">
        <v>284</v>
      </c>
      <c r="C32" s="1274">
        <f t="shared" ref="C32:AG32" si="33">C4</f>
        <v>557670</v>
      </c>
      <c r="D32" s="1274">
        <f t="shared" si="33"/>
        <v>582770</v>
      </c>
      <c r="E32" s="1274">
        <f t="shared" si="33"/>
        <v>652621</v>
      </c>
      <c r="F32" s="1274">
        <f t="shared" si="33"/>
        <v>681528</v>
      </c>
      <c r="G32" s="1274">
        <f t="shared" si="33"/>
        <v>625462</v>
      </c>
      <c r="H32" s="1274">
        <f t="shared" si="33"/>
        <v>511480</v>
      </c>
      <c r="I32" s="1274">
        <f t="shared" si="33"/>
        <v>648711</v>
      </c>
      <c r="J32" s="1274">
        <f t="shared" si="33"/>
        <v>666200</v>
      </c>
      <c r="K32" s="1274">
        <f t="shared" si="33"/>
        <v>781211</v>
      </c>
      <c r="L32" s="1274">
        <f t="shared" si="33"/>
        <v>769586</v>
      </c>
      <c r="M32" s="1274">
        <f t="shared" si="33"/>
        <v>754875</v>
      </c>
      <c r="N32" s="1274">
        <f t="shared" si="33"/>
        <v>723499</v>
      </c>
      <c r="O32" s="1274">
        <f t="shared" si="33"/>
        <v>750555</v>
      </c>
      <c r="P32" s="1274">
        <f t="shared" si="33"/>
        <v>700662</v>
      </c>
      <c r="Q32" s="1274">
        <f t="shared" si="33"/>
        <v>756727</v>
      </c>
      <c r="R32" s="1274">
        <f t="shared" si="33"/>
        <v>764545</v>
      </c>
      <c r="S32" s="1274">
        <f t="shared" si="33"/>
        <v>803534</v>
      </c>
      <c r="T32" s="1274">
        <f t="shared" si="33"/>
        <v>760739</v>
      </c>
      <c r="U32" s="1274">
        <f t="shared" si="33"/>
        <v>827400</v>
      </c>
      <c r="V32" s="1274">
        <f t="shared" si="33"/>
        <v>815570</v>
      </c>
      <c r="W32" s="1274">
        <f t="shared" si="33"/>
        <v>828251</v>
      </c>
      <c r="X32" s="1286">
        <f t="shared" si="33"/>
        <v>828251</v>
      </c>
      <c r="Y32" s="1281">
        <f t="shared" si="33"/>
        <v>841131</v>
      </c>
      <c r="Z32" s="1281">
        <f t="shared" si="33"/>
        <v>859726</v>
      </c>
      <c r="AA32" s="1281">
        <f t="shared" si="33"/>
        <v>878739</v>
      </c>
      <c r="AB32" s="1281">
        <f t="shared" si="33"/>
        <v>898170</v>
      </c>
      <c r="AC32" s="1281">
        <f t="shared" si="33"/>
        <v>918029</v>
      </c>
      <c r="AD32" s="1281">
        <f t="shared" si="33"/>
        <v>938328</v>
      </c>
      <c r="AE32" s="1281">
        <f t="shared" si="33"/>
        <v>959077</v>
      </c>
      <c r="AF32" s="1281">
        <f t="shared" si="33"/>
        <v>980288</v>
      </c>
      <c r="AG32" s="1281">
        <f t="shared" si="33"/>
        <v>1001960</v>
      </c>
      <c r="AH32" s="1281"/>
      <c r="AI32" s="1281"/>
      <c r="AJ32" s="1281"/>
      <c r="AK32" s="53"/>
      <c r="AL32" s="1274"/>
      <c r="AM32" s="53"/>
      <c r="AN32" s="53" t="s">
        <v>251</v>
      </c>
      <c r="AO32" s="477" t="s">
        <v>832</v>
      </c>
      <c r="AP32" s="402">
        <v>297201</v>
      </c>
      <c r="AQ32" s="402">
        <v>310534</v>
      </c>
      <c r="AR32" s="402">
        <v>297878</v>
      </c>
      <c r="AS32" s="402">
        <v>291730</v>
      </c>
      <c r="AT32" s="402">
        <v>275478</v>
      </c>
      <c r="AU32" s="402">
        <v>270727</v>
      </c>
      <c r="AV32" s="402">
        <v>324182</v>
      </c>
      <c r="AW32" s="402">
        <v>315422</v>
      </c>
    </row>
    <row r="33" spans="1:49">
      <c r="B33" s="53"/>
      <c r="C33" s="53"/>
      <c r="D33" s="53"/>
      <c r="E33" s="53"/>
      <c r="F33" s="53"/>
      <c r="G33" s="53"/>
      <c r="H33" s="53"/>
      <c r="I33" s="53"/>
      <c r="J33" s="53"/>
      <c r="K33" s="53"/>
      <c r="L33" s="53"/>
      <c r="M33" s="1274"/>
      <c r="N33" s="1274"/>
      <c r="O33" s="1274"/>
      <c r="P33" s="1274"/>
      <c r="Q33" s="1274"/>
      <c r="R33" s="1274"/>
      <c r="S33" s="1274"/>
      <c r="T33" s="1274"/>
      <c r="U33" s="1274"/>
      <c r="V33" s="1274"/>
      <c r="W33" s="1274"/>
      <c r="X33" s="1286"/>
      <c r="Y33" s="1281"/>
      <c r="Z33" s="1281"/>
      <c r="AA33" s="1281"/>
      <c r="AB33" s="1281"/>
      <c r="AC33" s="1281"/>
      <c r="AD33" s="1281"/>
      <c r="AE33" s="1281"/>
      <c r="AF33" s="1281"/>
      <c r="AG33" s="1281"/>
      <c r="AH33" s="1281"/>
      <c r="AI33" s="1281"/>
      <c r="AJ33" s="1281"/>
      <c r="AK33" s="53"/>
      <c r="AL33" s="1274"/>
      <c r="AM33" s="53"/>
      <c r="AN33" s="53"/>
      <c r="AO33" s="110" t="s">
        <v>833</v>
      </c>
      <c r="AP33" s="478">
        <f t="shared" ref="AP33:AW33" si="34">AP32/AP31</f>
        <v>4.6467424443784298</v>
      </c>
      <c r="AQ33" s="478">
        <f t="shared" si="34"/>
        <v>4.7627183632152885</v>
      </c>
      <c r="AR33" s="478">
        <f t="shared" si="34"/>
        <v>4.9534056139417322</v>
      </c>
      <c r="AS33" s="478">
        <f t="shared" si="34"/>
        <v>4.7589761994094717</v>
      </c>
      <c r="AT33" s="478">
        <f t="shared" si="34"/>
        <v>4.5812213131111559</v>
      </c>
      <c r="AU33" s="478">
        <f t="shared" si="34"/>
        <v>4.6400267370513832</v>
      </c>
      <c r="AV33" s="478">
        <f t="shared" si="34"/>
        <v>4.9905632783755909</v>
      </c>
      <c r="AW33" s="478">
        <f t="shared" si="34"/>
        <v>4.9611035090202744</v>
      </c>
    </row>
    <row r="34" spans="1:49">
      <c r="B34" s="1267" t="s">
        <v>252</v>
      </c>
      <c r="C34" s="1267"/>
      <c r="D34" s="1267"/>
      <c r="E34" s="1267"/>
      <c r="F34" s="1267"/>
      <c r="G34" s="1267"/>
      <c r="H34" s="1267"/>
      <c r="I34" s="1267"/>
      <c r="J34" s="1267"/>
      <c r="K34" s="1267"/>
      <c r="L34" s="1267"/>
      <c r="M34" s="1274"/>
      <c r="N34" s="1274"/>
      <c r="O34" s="1274"/>
      <c r="P34" s="1274"/>
      <c r="Q34" s="1274"/>
      <c r="R34" s="1274"/>
      <c r="S34" s="1274"/>
      <c r="T34" s="1274"/>
      <c r="U34" s="1274"/>
      <c r="V34" s="1274"/>
      <c r="W34" s="1290"/>
      <c r="X34" s="1281"/>
      <c r="Y34" s="1281"/>
      <c r="Z34" s="1281"/>
      <c r="AA34" s="1281"/>
      <c r="AB34" s="1281"/>
      <c r="AC34" s="1281"/>
      <c r="AD34" s="1281"/>
      <c r="AE34" s="53"/>
      <c r="AF34" s="53"/>
      <c r="AG34" s="53"/>
      <c r="AH34" s="1272"/>
      <c r="AI34" s="1272"/>
      <c r="AJ34" s="1272"/>
      <c r="AK34" s="53"/>
      <c r="AL34" s="1274"/>
      <c r="AM34" s="53"/>
      <c r="AN34" s="1274"/>
      <c r="AQ34" s="479">
        <f t="shared" ref="AQ34:AW34" si="35">AQ33/AP33</f>
        <v>1.0249585425112522</v>
      </c>
      <c r="AR34" s="479">
        <f t="shared" si="35"/>
        <v>1.0400374819975102</v>
      </c>
      <c r="AS34" s="479">
        <f t="shared" si="35"/>
        <v>0.96074833565314655</v>
      </c>
      <c r="AT34" s="479">
        <f t="shared" si="35"/>
        <v>0.96264850277663228</v>
      </c>
      <c r="AU34" s="479">
        <f t="shared" si="35"/>
        <v>1.0128361892868896</v>
      </c>
      <c r="AV34" s="479">
        <f t="shared" si="35"/>
        <v>1.0755462330691148</v>
      </c>
      <c r="AW34" s="479">
        <f t="shared" si="35"/>
        <v>0.99409690495600622</v>
      </c>
    </row>
    <row r="35" spans="1:49">
      <c r="B35" s="1294" t="s">
        <v>285</v>
      </c>
      <c r="C35" s="1294">
        <v>1.77</v>
      </c>
      <c r="D35" s="1294">
        <f>ROUND((C35+E35)/2,2)</f>
        <v>1.76</v>
      </c>
      <c r="E35" s="1294">
        <v>1.74</v>
      </c>
      <c r="F35" s="1294">
        <f>ROUND((E35+G35)/2,2)</f>
        <v>1.68</v>
      </c>
      <c r="G35" s="1294">
        <v>1.61</v>
      </c>
      <c r="H35" s="1307">
        <f>ROUND((G35+I35)/2,2)</f>
        <v>1.6</v>
      </c>
      <c r="I35" s="1294">
        <v>1.59</v>
      </c>
      <c r="J35" s="1307">
        <f>ROUND((I35+K35)/2,2)</f>
        <v>1.59</v>
      </c>
      <c r="K35" s="1294">
        <v>1.58</v>
      </c>
      <c r="L35" s="1307">
        <f>ROUND((K35+M35)/2,2)</f>
        <v>1.56</v>
      </c>
      <c r="M35" s="1302">
        <v>1.53</v>
      </c>
      <c r="N35" s="1307">
        <f>ROUND((M35+O35)/2,2)</f>
        <v>1.56</v>
      </c>
      <c r="O35" s="1302">
        <v>1.59</v>
      </c>
      <c r="P35" s="1302">
        <v>1.56</v>
      </c>
      <c r="Q35" s="1307">
        <f>ROUND((P35+R35)/2,2)</f>
        <v>1.55</v>
      </c>
      <c r="R35" s="1302">
        <v>1.54</v>
      </c>
      <c r="S35" s="1302">
        <v>1.6</v>
      </c>
      <c r="T35" s="1302">
        <v>1.6</v>
      </c>
      <c r="U35" s="1302">
        <v>1.58</v>
      </c>
      <c r="V35" s="1302">
        <v>1.54</v>
      </c>
      <c r="W35" s="1308">
        <v>1.56</v>
      </c>
      <c r="X35" s="1302">
        <f>W35</f>
        <v>1.56</v>
      </c>
      <c r="Y35" s="1302">
        <f>ROUND(X35*Y36/X36,2)</f>
        <v>1.56</v>
      </c>
      <c r="Z35" s="1302">
        <f>ROUND(Y35*Z36/Y36,2)</f>
        <v>1.56</v>
      </c>
      <c r="AA35" s="1304">
        <f t="shared" ref="AA35:AG35" si="36">Z35*AQ40</f>
        <v>1.6021423802019317</v>
      </c>
      <c r="AB35" s="1304">
        <f t="shared" si="36"/>
        <v>1.5259967491820277</v>
      </c>
      <c r="AC35" s="1304">
        <f t="shared" si="36"/>
        <v>1.6229638185988613</v>
      </c>
      <c r="AD35" s="1304">
        <f t="shared" si="36"/>
        <v>1.6292902441262496</v>
      </c>
      <c r="AE35" s="1304">
        <f t="shared" si="36"/>
        <v>1.6159517002950898</v>
      </c>
      <c r="AF35" s="1304">
        <f t="shared" si="36"/>
        <v>1.5162338761762446</v>
      </c>
      <c r="AG35" s="1304">
        <f t="shared" si="36"/>
        <v>1.6291348017378064</v>
      </c>
      <c r="AH35" s="1305"/>
      <c r="AI35" s="1305"/>
      <c r="AJ35" s="1305"/>
      <c r="AK35" s="53" t="s">
        <v>195</v>
      </c>
      <c r="AL35" s="1281" t="s">
        <v>270</v>
      </c>
      <c r="AM35" s="53" t="s">
        <v>195</v>
      </c>
      <c r="AN35" s="53"/>
    </row>
    <row r="36" spans="1:49">
      <c r="A36" t="s">
        <v>286</v>
      </c>
      <c r="B36" s="53" t="s">
        <v>273</v>
      </c>
      <c r="C36" s="53"/>
      <c r="D36" s="53"/>
      <c r="E36" s="53"/>
      <c r="F36" s="53"/>
      <c r="G36" s="53"/>
      <c r="H36" s="53"/>
      <c r="I36" s="53"/>
      <c r="J36" s="53"/>
      <c r="K36" s="53"/>
      <c r="L36" s="53"/>
      <c r="M36" s="1274"/>
      <c r="N36" s="1274"/>
      <c r="O36" s="1274"/>
      <c r="P36" s="1274"/>
      <c r="Q36" s="1274"/>
      <c r="R36" s="1274" t="s">
        <v>144</v>
      </c>
      <c r="S36" s="1274" t="s">
        <v>144</v>
      </c>
      <c r="T36" s="1274" t="s">
        <v>144</v>
      </c>
      <c r="U36" s="1274" t="s">
        <v>144</v>
      </c>
      <c r="V36" s="1274"/>
      <c r="W36" s="1290"/>
      <c r="X36" s="1309">
        <v>1.5899999999999999</v>
      </c>
      <c r="Y36" s="1309">
        <v>1.5899999999999999</v>
      </c>
      <c r="Z36" s="1309">
        <v>1.5899999999999999</v>
      </c>
      <c r="AA36" s="1309">
        <v>1.6</v>
      </c>
      <c r="AB36" s="1309">
        <v>1.5449999999999999</v>
      </c>
      <c r="AC36" s="1309">
        <v>1.62</v>
      </c>
      <c r="AD36" s="1309">
        <v>1.6400000000000001</v>
      </c>
      <c r="AE36" s="1309">
        <v>1.5649999999999999</v>
      </c>
      <c r="AF36" s="1309">
        <v>1.595</v>
      </c>
      <c r="AG36" s="1309">
        <v>1.4450000000000001</v>
      </c>
      <c r="AH36" s="1302"/>
      <c r="AI36" s="1302"/>
      <c r="AJ36" s="1302"/>
      <c r="AK36" s="53"/>
      <c r="AL36" s="1310" t="s">
        <v>624</v>
      </c>
      <c r="AM36" s="53"/>
      <c r="AN36" s="1274"/>
      <c r="AP36">
        <v>2012</v>
      </c>
      <c r="AQ36">
        <v>2013</v>
      </c>
      <c r="AR36">
        <v>2014</v>
      </c>
      <c r="AS36">
        <v>2015</v>
      </c>
      <c r="AT36">
        <v>2016</v>
      </c>
      <c r="AU36">
        <v>2017</v>
      </c>
      <c r="AV36">
        <v>2018</v>
      </c>
      <c r="AW36">
        <v>2019</v>
      </c>
    </row>
    <row r="37" spans="1:49">
      <c r="B37" s="1282" t="s">
        <v>275</v>
      </c>
      <c r="C37" s="1311">
        <f>ROUND(C27*C39/C38,0)</f>
        <v>4865</v>
      </c>
      <c r="D37" s="1311">
        <f t="shared" ref="D37:U37" si="37">ROUND(D27*D39/D38,0)</f>
        <v>5024</v>
      </c>
      <c r="E37" s="1311">
        <f t="shared" si="37"/>
        <v>5180</v>
      </c>
      <c r="F37" s="1311">
        <f t="shared" si="37"/>
        <v>5481</v>
      </c>
      <c r="G37" s="1311">
        <f t="shared" si="37"/>
        <v>5780</v>
      </c>
      <c r="H37" s="1311">
        <f t="shared" si="37"/>
        <v>5522</v>
      </c>
      <c r="I37" s="1311">
        <f t="shared" si="37"/>
        <v>5262</v>
      </c>
      <c r="J37" s="1311">
        <f t="shared" si="37"/>
        <v>5113</v>
      </c>
      <c r="K37" s="1311">
        <f t="shared" si="37"/>
        <v>4961</v>
      </c>
      <c r="L37" s="1311">
        <f t="shared" si="37"/>
        <v>5216</v>
      </c>
      <c r="M37" s="1311">
        <f t="shared" si="37"/>
        <v>5472</v>
      </c>
      <c r="N37" s="1311">
        <f t="shared" si="37"/>
        <v>5505</v>
      </c>
      <c r="O37" s="1311">
        <f t="shared" si="37"/>
        <v>5539</v>
      </c>
      <c r="P37" s="1311">
        <f t="shared" si="37"/>
        <v>5346</v>
      </c>
      <c r="Q37" s="1311">
        <f t="shared" si="37"/>
        <v>5721</v>
      </c>
      <c r="R37" s="1311">
        <f t="shared" si="37"/>
        <v>5198</v>
      </c>
      <c r="S37" s="1311">
        <f t="shared" si="37"/>
        <v>4961</v>
      </c>
      <c r="T37" s="1311">
        <f t="shared" si="37"/>
        <v>5008</v>
      </c>
      <c r="U37" s="1311">
        <f t="shared" si="37"/>
        <v>4835</v>
      </c>
      <c r="V37" s="1311">
        <f>ROUND(V27*V39/V38,0)</f>
        <v>4602</v>
      </c>
      <c r="W37" s="1312">
        <v>5360</v>
      </c>
      <c r="X37" s="1311">
        <f>W37</f>
        <v>5360</v>
      </c>
      <c r="Y37" s="1311">
        <f t="shared" ref="Y37:AG38" si="38">ROUND(X37*Y38/X38,0)</f>
        <v>5480</v>
      </c>
      <c r="Z37" s="1311">
        <f t="shared" si="38"/>
        <v>5481</v>
      </c>
      <c r="AA37" s="1311">
        <f t="shared" si="38"/>
        <v>5471</v>
      </c>
      <c r="AB37" s="1311">
        <f t="shared" si="38"/>
        <v>5400</v>
      </c>
      <c r="AC37" s="1311">
        <f t="shared" si="38"/>
        <v>5716</v>
      </c>
      <c r="AD37" s="1311">
        <f t="shared" si="38"/>
        <v>5692</v>
      </c>
      <c r="AE37" s="1311">
        <f t="shared" si="38"/>
        <v>5792</v>
      </c>
      <c r="AF37" s="1311">
        <f t="shared" si="38"/>
        <v>5367</v>
      </c>
      <c r="AG37" s="1311">
        <f t="shared" si="38"/>
        <v>5652</v>
      </c>
      <c r="AH37" s="270"/>
      <c r="AI37" s="270"/>
      <c r="AJ37" s="270"/>
      <c r="AK37" s="53" t="s">
        <v>287</v>
      </c>
      <c r="AL37" s="270" t="s">
        <v>270</v>
      </c>
      <c r="AM37" s="53" t="s">
        <v>144</v>
      </c>
      <c r="AN37" s="53" t="s">
        <v>834</v>
      </c>
      <c r="AO37" s="476" t="s">
        <v>831</v>
      </c>
      <c r="AP37" s="405">
        <v>82672</v>
      </c>
      <c r="AQ37" s="405">
        <v>81739</v>
      </c>
      <c r="AR37" s="405">
        <v>79638</v>
      </c>
      <c r="AS37" s="405">
        <v>78819</v>
      </c>
      <c r="AT37" s="405">
        <v>81692</v>
      </c>
      <c r="AU37" s="405">
        <v>81777</v>
      </c>
      <c r="AV37" s="405">
        <v>78455</v>
      </c>
      <c r="AW37" s="405">
        <v>78179</v>
      </c>
    </row>
    <row r="38" spans="1:49">
      <c r="B38" s="53"/>
      <c r="C38" s="270">
        <f t="shared" ref="C38:N39" si="39">D38</f>
        <v>6089</v>
      </c>
      <c r="D38" s="270">
        <f t="shared" si="39"/>
        <v>6089</v>
      </c>
      <c r="E38" s="270">
        <f t="shared" si="39"/>
        <v>6089</v>
      </c>
      <c r="F38" s="270">
        <f t="shared" si="39"/>
        <v>6089</v>
      </c>
      <c r="G38" s="270">
        <f t="shared" si="39"/>
        <v>6089</v>
      </c>
      <c r="H38" s="270">
        <f t="shared" si="39"/>
        <v>6089</v>
      </c>
      <c r="I38" s="270">
        <f t="shared" si="39"/>
        <v>6089</v>
      </c>
      <c r="J38" s="270">
        <f t="shared" si="39"/>
        <v>6089</v>
      </c>
      <c r="K38" s="270">
        <f t="shared" si="39"/>
        <v>6089</v>
      </c>
      <c r="L38" s="270">
        <f t="shared" si="39"/>
        <v>6089</v>
      </c>
      <c r="M38" s="270">
        <f t="shared" si="39"/>
        <v>6089</v>
      </c>
      <c r="N38" s="270">
        <f t="shared" si="39"/>
        <v>6089</v>
      </c>
      <c r="O38" s="270">
        <f>P38</f>
        <v>6089</v>
      </c>
      <c r="P38" s="270">
        <v>6089</v>
      </c>
      <c r="Q38" s="270">
        <v>7063</v>
      </c>
      <c r="R38" s="270">
        <v>7209</v>
      </c>
      <c r="S38" s="270">
        <v>6662</v>
      </c>
      <c r="T38" s="270">
        <v>6688</v>
      </c>
      <c r="U38" s="270">
        <v>6969</v>
      </c>
      <c r="V38" s="270">
        <v>5747.9649367570019</v>
      </c>
      <c r="W38" s="1313">
        <v>6948</v>
      </c>
      <c r="X38" s="270">
        <f>W38</f>
        <v>6948</v>
      </c>
      <c r="Y38" s="270">
        <f>ROUND(X38*Y39/X39,0)</f>
        <v>7104</v>
      </c>
      <c r="Z38" s="270">
        <f t="shared" si="38"/>
        <v>7105</v>
      </c>
      <c r="AA38" s="270">
        <f t="shared" si="38"/>
        <v>7092</v>
      </c>
      <c r="AB38" s="270">
        <f t="shared" si="38"/>
        <v>7000</v>
      </c>
      <c r="AC38" s="270">
        <f t="shared" si="38"/>
        <v>7409</v>
      </c>
      <c r="AD38" s="270">
        <f t="shared" si="38"/>
        <v>7378</v>
      </c>
      <c r="AE38" s="270">
        <f t="shared" si="38"/>
        <v>7508</v>
      </c>
      <c r="AF38" s="270">
        <f t="shared" si="38"/>
        <v>6957</v>
      </c>
      <c r="AG38" s="270">
        <f t="shared" si="38"/>
        <v>7327</v>
      </c>
      <c r="AH38" s="173"/>
      <c r="AI38" s="173"/>
      <c r="AJ38" s="173"/>
      <c r="AK38" s="53"/>
      <c r="AL38" s="53" t="s">
        <v>278</v>
      </c>
      <c r="AM38" s="1281"/>
      <c r="AN38" s="53" t="s">
        <v>252</v>
      </c>
      <c r="AO38" s="477" t="s">
        <v>832</v>
      </c>
      <c r="AP38" s="402">
        <v>315549</v>
      </c>
      <c r="AQ38" s="402">
        <v>320416</v>
      </c>
      <c r="AR38" s="402">
        <v>297343</v>
      </c>
      <c r="AS38" s="402">
        <v>312985</v>
      </c>
      <c r="AT38" s="402">
        <v>325658</v>
      </c>
      <c r="AU38" s="402">
        <v>323328</v>
      </c>
      <c r="AV38" s="402">
        <v>291052</v>
      </c>
      <c r="AW38" s="402">
        <v>311624</v>
      </c>
    </row>
    <row r="39" spans="1:49">
      <c r="B39" s="53"/>
      <c r="C39" s="270">
        <f t="shared" si="39"/>
        <v>14664</v>
      </c>
      <c r="D39" s="270">
        <f t="shared" si="39"/>
        <v>14664</v>
      </c>
      <c r="E39" s="270">
        <f t="shared" si="39"/>
        <v>14664</v>
      </c>
      <c r="F39" s="270">
        <f t="shared" si="39"/>
        <v>14664</v>
      </c>
      <c r="G39" s="270">
        <f t="shared" si="39"/>
        <v>14664</v>
      </c>
      <c r="H39" s="270">
        <f t="shared" si="39"/>
        <v>14664</v>
      </c>
      <c r="I39" s="270">
        <f t="shared" si="39"/>
        <v>14664</v>
      </c>
      <c r="J39" s="270">
        <f t="shared" si="39"/>
        <v>14664</v>
      </c>
      <c r="K39" s="270">
        <f t="shared" si="39"/>
        <v>14664</v>
      </c>
      <c r="L39" s="270">
        <f t="shared" si="39"/>
        <v>14664</v>
      </c>
      <c r="M39" s="270">
        <f t="shared" si="39"/>
        <v>14664</v>
      </c>
      <c r="N39" s="270">
        <f t="shared" si="39"/>
        <v>14664</v>
      </c>
      <c r="O39" s="270">
        <f>P39</f>
        <v>14664</v>
      </c>
      <c r="P39" s="270">
        <v>14664</v>
      </c>
      <c r="Q39" s="270">
        <v>15785</v>
      </c>
      <c r="R39" s="270">
        <v>15357</v>
      </c>
      <c r="S39" s="270">
        <v>14656</v>
      </c>
      <c r="T39" s="270">
        <v>14794</v>
      </c>
      <c r="U39" s="270">
        <v>14285</v>
      </c>
      <c r="V39" s="270">
        <v>13591.990053149219</v>
      </c>
      <c r="W39" s="1313">
        <v>14713</v>
      </c>
      <c r="X39" s="270">
        <v>14713</v>
      </c>
      <c r="Y39" s="270">
        <v>15044</v>
      </c>
      <c r="Z39" s="270">
        <v>15046</v>
      </c>
      <c r="AA39" s="270">
        <v>15018</v>
      </c>
      <c r="AB39" s="270">
        <v>14823</v>
      </c>
      <c r="AC39" s="270">
        <v>15689</v>
      </c>
      <c r="AD39" s="270">
        <v>15623</v>
      </c>
      <c r="AE39" s="270">
        <v>15899</v>
      </c>
      <c r="AF39" s="270">
        <v>14733</v>
      </c>
      <c r="AG39" s="270">
        <v>15517</v>
      </c>
      <c r="AH39" s="270"/>
      <c r="AI39" s="270"/>
      <c r="AJ39" s="270"/>
      <c r="AK39" s="53"/>
      <c r="AL39" s="53" t="s">
        <v>288</v>
      </c>
      <c r="AM39" s="1281"/>
      <c r="AN39" s="53"/>
      <c r="AO39" s="110" t="s">
        <v>833</v>
      </c>
      <c r="AP39" s="478">
        <f t="shared" ref="AP39:AW39" si="40">AP38/AP37</f>
        <v>3.8168787497580801</v>
      </c>
      <c r="AQ39" s="478">
        <f t="shared" si="40"/>
        <v>3.9199892340253735</v>
      </c>
      <c r="AR39" s="478">
        <f t="shared" si="40"/>
        <v>3.7336824129184558</v>
      </c>
      <c r="AS39" s="478">
        <f t="shared" si="40"/>
        <v>3.9709334043821922</v>
      </c>
      <c r="AT39" s="478">
        <f t="shared" si="40"/>
        <v>3.9864123782010479</v>
      </c>
      <c r="AU39" s="478">
        <f t="shared" si="40"/>
        <v>3.9537767342895926</v>
      </c>
      <c r="AV39" s="478">
        <f t="shared" si="40"/>
        <v>3.7097954241284814</v>
      </c>
      <c r="AW39" s="478">
        <f t="shared" si="40"/>
        <v>3.9860320546438301</v>
      </c>
    </row>
    <row r="40" spans="1:49">
      <c r="B40" s="53"/>
      <c r="C40" s="53"/>
      <c r="D40" s="53"/>
      <c r="E40" s="53"/>
      <c r="F40" s="53"/>
      <c r="G40" s="53"/>
      <c r="H40" s="53"/>
      <c r="I40" s="53"/>
      <c r="J40" s="53"/>
      <c r="K40" s="53"/>
      <c r="L40" s="53"/>
      <c r="M40" s="1274"/>
      <c r="N40" s="1274"/>
      <c r="O40" s="1274"/>
      <c r="P40" s="1274"/>
      <c r="Q40" s="1274"/>
      <c r="R40" s="1274"/>
      <c r="S40" s="1274"/>
      <c r="T40" s="1274"/>
      <c r="U40" s="1274"/>
      <c r="V40" s="1274"/>
      <c r="W40" s="1290"/>
      <c r="X40" s="1281"/>
      <c r="Y40" s="1281"/>
      <c r="Z40" s="1281"/>
      <c r="AA40" s="1281"/>
      <c r="AB40" s="1281"/>
      <c r="AC40" s="1281"/>
      <c r="AD40" s="1281"/>
      <c r="AE40" s="1281"/>
      <c r="AF40" s="1281"/>
      <c r="AG40" s="1281"/>
      <c r="AH40" s="1281"/>
      <c r="AI40" s="1281"/>
      <c r="AJ40" s="1281"/>
      <c r="AK40" s="53"/>
      <c r="AL40" s="1274"/>
      <c r="AM40" s="53"/>
      <c r="AN40" s="1281"/>
      <c r="AQ40" s="479">
        <f t="shared" ref="AQ40:AW40" si="41">AQ39/AP39</f>
        <v>1.0270143462832895</v>
      </c>
      <c r="AR40" s="479">
        <f t="shared" si="41"/>
        <v>0.95247261918737414</v>
      </c>
      <c r="AS40" s="479">
        <f t="shared" si="41"/>
        <v>1.0635434311828058</v>
      </c>
      <c r="AT40" s="479">
        <f t="shared" si="41"/>
        <v>1.0038980693561301</v>
      </c>
      <c r="AU40" s="479">
        <f t="shared" si="41"/>
        <v>0.99181327950667697</v>
      </c>
      <c r="AV40" s="479">
        <f t="shared" si="41"/>
        <v>0.93829158130120127</v>
      </c>
      <c r="AW40" s="479">
        <f t="shared" si="41"/>
        <v>1.0744614187398873</v>
      </c>
    </row>
    <row r="41" spans="1:49">
      <c r="A41" t="s">
        <v>625</v>
      </c>
      <c r="B41" s="53" t="s">
        <v>289</v>
      </c>
      <c r="C41" s="53"/>
      <c r="D41" s="53"/>
      <c r="E41" s="53"/>
      <c r="F41" s="53"/>
      <c r="G41" s="53"/>
      <c r="H41" s="53"/>
      <c r="I41" s="53"/>
      <c r="J41" s="53"/>
      <c r="K41" s="53"/>
      <c r="L41" s="53"/>
      <c r="M41" s="1274"/>
      <c r="N41" s="1274"/>
      <c r="O41" s="1274"/>
      <c r="P41" s="1274"/>
      <c r="Q41" s="1274"/>
      <c r="R41" s="1274"/>
      <c r="S41" s="1274"/>
      <c r="T41" s="1274"/>
      <c r="U41" s="1274"/>
      <c r="V41" s="1274"/>
      <c r="W41" s="1274"/>
      <c r="X41" s="1286"/>
      <c r="Y41" s="1281"/>
      <c r="Z41" s="1281"/>
      <c r="AA41" s="1281"/>
      <c r="AB41" s="1281"/>
      <c r="AC41" s="1281"/>
      <c r="AD41" s="1281"/>
      <c r="AE41" s="1281"/>
      <c r="AF41" s="1281"/>
      <c r="AG41" s="1281"/>
      <c r="AH41" s="1281"/>
      <c r="AI41" s="1281"/>
      <c r="AJ41" s="1281"/>
      <c r="AK41" s="53"/>
      <c r="AL41" s="1274"/>
      <c r="AM41" s="53"/>
      <c r="AN41" s="1274"/>
    </row>
    <row r="42" spans="1:49">
      <c r="B42" s="1267" t="s">
        <v>275</v>
      </c>
      <c r="C42" s="53"/>
      <c r="D42" s="53" t="s">
        <v>290</v>
      </c>
      <c r="E42" s="53"/>
      <c r="F42" s="53" t="s">
        <v>290</v>
      </c>
      <c r="G42" s="53"/>
      <c r="H42" s="53" t="s">
        <v>290</v>
      </c>
      <c r="I42" s="53"/>
      <c r="J42" s="53" t="s">
        <v>290</v>
      </c>
      <c r="K42" s="53"/>
      <c r="L42" s="53" t="s">
        <v>290</v>
      </c>
      <c r="M42" s="1274"/>
      <c r="N42" s="1274" t="s">
        <v>290</v>
      </c>
      <c r="O42" s="1274"/>
      <c r="P42" s="1274"/>
      <c r="Q42" s="1274"/>
      <c r="R42" s="1274"/>
      <c r="S42" s="1274"/>
      <c r="T42" s="1274"/>
      <c r="U42" s="1274"/>
      <c r="V42" s="1274"/>
      <c r="W42" s="1274"/>
      <c r="X42" s="1286"/>
      <c r="Y42" s="1281"/>
      <c r="Z42" s="1281"/>
      <c r="AA42" s="1281"/>
      <c r="AB42" s="1281">
        <f t="shared" ref="AB42:AG42" si="42">(AB43+AB44)/2</f>
        <v>14478</v>
      </c>
      <c r="AC42" s="1281">
        <f t="shared" si="42"/>
        <v>14172.5</v>
      </c>
      <c r="AD42" s="1281">
        <f t="shared" si="42"/>
        <v>14301</v>
      </c>
      <c r="AE42" s="1281">
        <f t="shared" si="42"/>
        <v>15062.14</v>
      </c>
      <c r="AF42" s="1281">
        <f t="shared" si="42"/>
        <v>14154</v>
      </c>
      <c r="AG42" s="1281">
        <f t="shared" si="42"/>
        <v>17361.035</v>
      </c>
      <c r="AH42" s="1285"/>
      <c r="AI42" s="1285"/>
      <c r="AJ42" s="1285"/>
      <c r="AK42" s="443" t="s">
        <v>835</v>
      </c>
      <c r="AL42" s="1274" t="s">
        <v>144</v>
      </c>
      <c r="AM42" s="53" t="s">
        <v>195</v>
      </c>
      <c r="AN42" s="1274"/>
    </row>
    <row r="43" spans="1:49">
      <c r="B43" s="1270" t="s">
        <v>626</v>
      </c>
      <c r="C43" s="1287">
        <v>10725</v>
      </c>
      <c r="D43" s="1287">
        <f>ROUND((C43+E43)/2,0)</f>
        <v>11453</v>
      </c>
      <c r="E43" s="1287">
        <v>12180</v>
      </c>
      <c r="F43" s="1287">
        <f>ROUND((E43+G43)/2,0)</f>
        <v>11652</v>
      </c>
      <c r="G43" s="1287">
        <v>11123</v>
      </c>
      <c r="H43" s="1287">
        <f>ROUND((G43+I43)/2,0)</f>
        <v>11897</v>
      </c>
      <c r="I43" s="1287">
        <v>12670</v>
      </c>
      <c r="J43" s="1287">
        <f>ROUND((I43+K43)/2,0)</f>
        <v>12543</v>
      </c>
      <c r="K43" s="1287">
        <v>12416</v>
      </c>
      <c r="L43" s="1287">
        <f>ROUND((K43+M43)/2,0)</f>
        <v>13297</v>
      </c>
      <c r="M43" s="1287">
        <v>14178</v>
      </c>
      <c r="N43" s="1287">
        <f>ROUND((M43+O43)/2,0)</f>
        <v>12438</v>
      </c>
      <c r="O43" s="1287">
        <v>10698</v>
      </c>
      <c r="P43" s="1287">
        <v>10060</v>
      </c>
      <c r="Q43" s="1287">
        <v>10765</v>
      </c>
      <c r="R43" s="1287">
        <v>10500</v>
      </c>
      <c r="S43" s="1287">
        <v>10414</v>
      </c>
      <c r="T43" s="1287">
        <v>10988</v>
      </c>
      <c r="U43" s="1287">
        <v>10526</v>
      </c>
      <c r="V43" s="1287">
        <v>11243</v>
      </c>
      <c r="W43" s="1287">
        <v>10241</v>
      </c>
      <c r="X43" s="1289">
        <f>W43</f>
        <v>10241</v>
      </c>
      <c r="Y43" s="1287">
        <v>10122</v>
      </c>
      <c r="Z43" s="1287">
        <v>11939</v>
      </c>
      <c r="AA43" s="421">
        <v>11369.04761904762</v>
      </c>
      <c r="AB43" s="421">
        <v>12147</v>
      </c>
      <c r="AC43" s="421">
        <v>12176</v>
      </c>
      <c r="AD43" s="421">
        <v>12384</v>
      </c>
      <c r="AE43" s="421">
        <v>12839.51</v>
      </c>
      <c r="AF43" s="421">
        <v>12083</v>
      </c>
      <c r="AG43" s="421">
        <v>14267.52</v>
      </c>
      <c r="AH43" s="1276"/>
      <c r="AI43" s="1276"/>
      <c r="AJ43" s="1276"/>
      <c r="AK43" s="1277">
        <f>AG43/AF43</f>
        <v>1.1807928494579161</v>
      </c>
      <c r="AL43" s="1281" t="s">
        <v>144</v>
      </c>
      <c r="AM43" s="53"/>
      <c r="AN43" s="1274"/>
    </row>
    <row r="44" spans="1:49">
      <c r="B44" s="53" t="s">
        <v>291</v>
      </c>
      <c r="C44" s="1281">
        <v>11867</v>
      </c>
      <c r="D44" s="1281">
        <f t="shared" ref="D44:D49" si="43">ROUND((C44+E44)/2,0)</f>
        <v>13055</v>
      </c>
      <c r="E44" s="1281">
        <v>14242</v>
      </c>
      <c r="F44" s="1281">
        <f t="shared" ref="F44:F49" si="44">ROUND((E44+G44)/2,0)</f>
        <v>14454</v>
      </c>
      <c r="G44" s="1281">
        <v>14666</v>
      </c>
      <c r="H44" s="1281">
        <f t="shared" ref="H44:H49" si="45">ROUND((G44+I44)/2,0)</f>
        <v>14575</v>
      </c>
      <c r="I44" s="1281">
        <v>14483</v>
      </c>
      <c r="J44" s="1281">
        <f t="shared" ref="J44:J49" si="46">ROUND((I44+K44)/2,0)</f>
        <v>13852</v>
      </c>
      <c r="K44" s="1281">
        <v>13221</v>
      </c>
      <c r="L44" s="1281">
        <f t="shared" ref="L44:L49" si="47">ROUND((K44+M44)/2,0)</f>
        <v>12262</v>
      </c>
      <c r="M44" s="1281">
        <v>11302</v>
      </c>
      <c r="N44" s="1281">
        <f t="shared" ref="N44:N49" si="48">ROUND((M44+O44)/2,0)</f>
        <v>12118</v>
      </c>
      <c r="O44" s="1281">
        <v>12933</v>
      </c>
      <c r="P44" s="1281">
        <v>12993</v>
      </c>
      <c r="Q44" s="1281">
        <v>13125</v>
      </c>
      <c r="R44" s="1281">
        <v>12794</v>
      </c>
      <c r="S44" s="1281">
        <v>12230</v>
      </c>
      <c r="T44" s="1281">
        <v>13267</v>
      </c>
      <c r="U44" s="1281">
        <v>12671</v>
      </c>
      <c r="V44" s="1281">
        <v>13147</v>
      </c>
      <c r="W44" s="1281">
        <v>12365</v>
      </c>
      <c r="X44" s="1286">
        <f t="shared" ref="X44:X49" si="49">W44</f>
        <v>12365</v>
      </c>
      <c r="Y44" s="1281">
        <v>12308</v>
      </c>
      <c r="Z44" s="1281">
        <v>14641</v>
      </c>
      <c r="AA44" s="1276">
        <v>15263.157894736842</v>
      </c>
      <c r="AB44" s="1276">
        <v>16809</v>
      </c>
      <c r="AC44" s="1276">
        <v>16169</v>
      </c>
      <c r="AD44" s="1276">
        <v>16218</v>
      </c>
      <c r="AE44" s="1276">
        <v>17284.77</v>
      </c>
      <c r="AF44" s="1276">
        <v>16225</v>
      </c>
      <c r="AG44" s="1276">
        <v>20454.55</v>
      </c>
      <c r="AH44" s="1276"/>
      <c r="AI44" s="1276"/>
      <c r="AJ44" s="1276"/>
      <c r="AK44" s="1277">
        <f t="shared" ref="AK44:AK49" si="50">AG44/AF44</f>
        <v>1.2606810477657935</v>
      </c>
      <c r="AL44" s="1281"/>
      <c r="AM44" s="53"/>
      <c r="AN44" s="1274"/>
    </row>
    <row r="45" spans="1:49">
      <c r="B45" s="53" t="s">
        <v>292</v>
      </c>
      <c r="C45" s="1281">
        <v>7321</v>
      </c>
      <c r="D45" s="1281">
        <f t="shared" si="43"/>
        <v>7427</v>
      </c>
      <c r="E45" s="1281">
        <v>7532</v>
      </c>
      <c r="F45" s="1281">
        <f t="shared" si="44"/>
        <v>7068</v>
      </c>
      <c r="G45" s="1281">
        <v>6603</v>
      </c>
      <c r="H45" s="1281">
        <f t="shared" si="45"/>
        <v>6716</v>
      </c>
      <c r="I45" s="1281">
        <v>6828</v>
      </c>
      <c r="J45" s="1281">
        <f t="shared" si="46"/>
        <v>7456</v>
      </c>
      <c r="K45" s="1281">
        <v>8084</v>
      </c>
      <c r="L45" s="1281">
        <f t="shared" si="47"/>
        <v>7596</v>
      </c>
      <c r="M45" s="1281">
        <v>7107</v>
      </c>
      <c r="N45" s="1281">
        <f t="shared" si="48"/>
        <v>7300</v>
      </c>
      <c r="O45" s="1281">
        <v>7493</v>
      </c>
      <c r="P45" s="1281">
        <v>7973</v>
      </c>
      <c r="Q45" s="1281">
        <v>7756</v>
      </c>
      <c r="R45" s="1281">
        <v>7698</v>
      </c>
      <c r="S45" s="1281">
        <v>7327</v>
      </c>
      <c r="T45" s="1281">
        <v>8910</v>
      </c>
      <c r="U45" s="1281">
        <v>6998</v>
      </c>
      <c r="V45" s="1281">
        <v>9408</v>
      </c>
      <c r="W45" s="1281">
        <v>9149</v>
      </c>
      <c r="X45" s="1286">
        <f t="shared" si="49"/>
        <v>9149</v>
      </c>
      <c r="Y45" s="1281">
        <v>8252</v>
      </c>
      <c r="Z45" s="1281">
        <v>7928</v>
      </c>
      <c r="AA45" s="1276">
        <v>7773</v>
      </c>
      <c r="AB45" s="1276">
        <v>10872</v>
      </c>
      <c r="AC45" s="1276">
        <v>7527</v>
      </c>
      <c r="AD45" s="1276">
        <v>6659</v>
      </c>
      <c r="AE45" s="1276">
        <v>7925</v>
      </c>
      <c r="AF45" s="1276">
        <v>9275</v>
      </c>
      <c r="AG45" s="1276">
        <v>11659</v>
      </c>
      <c r="AH45" s="1276"/>
      <c r="AI45" s="1276"/>
      <c r="AJ45" s="1276"/>
      <c r="AK45" s="1277">
        <f t="shared" si="50"/>
        <v>1.2570350404312669</v>
      </c>
      <c r="AL45" s="1281"/>
      <c r="AM45" s="53"/>
      <c r="AN45" s="1274"/>
    </row>
    <row r="46" spans="1:49">
      <c r="B46" s="53" t="s">
        <v>293</v>
      </c>
      <c r="C46" s="1281">
        <v>5760</v>
      </c>
      <c r="D46" s="1281">
        <f t="shared" si="43"/>
        <v>7221</v>
      </c>
      <c r="E46" s="1281">
        <v>8682</v>
      </c>
      <c r="F46" s="1281">
        <f t="shared" si="44"/>
        <v>7665</v>
      </c>
      <c r="G46" s="1281">
        <v>6647</v>
      </c>
      <c r="H46" s="1281">
        <f t="shared" si="45"/>
        <v>7748</v>
      </c>
      <c r="I46" s="1281">
        <v>8848</v>
      </c>
      <c r="J46" s="1281">
        <f t="shared" si="46"/>
        <v>8485</v>
      </c>
      <c r="K46" s="1281">
        <v>8122</v>
      </c>
      <c r="L46" s="1281">
        <f t="shared" si="47"/>
        <v>8261</v>
      </c>
      <c r="M46" s="1281">
        <v>8400</v>
      </c>
      <c r="N46" s="1281">
        <f t="shared" si="48"/>
        <v>8249</v>
      </c>
      <c r="O46" s="1281">
        <v>8098</v>
      </c>
      <c r="P46" s="1281">
        <v>9080</v>
      </c>
      <c r="Q46" s="1281">
        <v>5145</v>
      </c>
      <c r="R46" s="1281">
        <v>7815</v>
      </c>
      <c r="S46" s="1281">
        <v>8258</v>
      </c>
      <c r="T46" s="1281">
        <v>10851</v>
      </c>
      <c r="U46" s="1281">
        <v>8243</v>
      </c>
      <c r="V46" s="1281">
        <v>10547</v>
      </c>
      <c r="W46" s="1281">
        <v>10000</v>
      </c>
      <c r="X46" s="1286">
        <f t="shared" si="49"/>
        <v>10000</v>
      </c>
      <c r="Y46" s="1281">
        <v>9212</v>
      </c>
      <c r="Z46" s="1281">
        <v>9951</v>
      </c>
      <c r="AA46" s="1276">
        <v>11018.518518518518</v>
      </c>
      <c r="AB46" s="1276">
        <v>11420</v>
      </c>
      <c r="AC46" s="1276">
        <f>ROUND(AB46*AC42/AB42,0)</f>
        <v>11179</v>
      </c>
      <c r="AD46" s="1276">
        <f>ROUND(AB46*AD42/AB42,0)</f>
        <v>11280</v>
      </c>
      <c r="AE46" s="1276">
        <v>12089.55</v>
      </c>
      <c r="AF46" s="1276">
        <v>11530</v>
      </c>
      <c r="AG46" s="1276">
        <v>17972.03</v>
      </c>
      <c r="AH46" s="1276"/>
      <c r="AI46" s="1276"/>
      <c r="AJ46" s="1276"/>
      <c r="AK46" s="1277">
        <f t="shared" si="50"/>
        <v>1.558718993928881</v>
      </c>
      <c r="AL46" s="1281"/>
      <c r="AM46" s="53"/>
      <c r="AN46" s="1274"/>
    </row>
    <row r="47" spans="1:49">
      <c r="B47" s="53" t="s">
        <v>627</v>
      </c>
      <c r="C47" s="1281">
        <v>6385</v>
      </c>
      <c r="D47" s="1281">
        <f t="shared" si="43"/>
        <v>7056</v>
      </c>
      <c r="E47" s="1281">
        <v>7726</v>
      </c>
      <c r="F47" s="1281">
        <f t="shared" si="44"/>
        <v>7726</v>
      </c>
      <c r="G47" s="1281">
        <v>7726</v>
      </c>
      <c r="H47" s="1281">
        <f t="shared" si="45"/>
        <v>6301</v>
      </c>
      <c r="I47" s="1281">
        <v>4875</v>
      </c>
      <c r="J47" s="1281">
        <f t="shared" si="46"/>
        <v>4842</v>
      </c>
      <c r="K47" s="1281">
        <v>4809</v>
      </c>
      <c r="L47" s="1281">
        <f t="shared" si="47"/>
        <v>4776</v>
      </c>
      <c r="M47" s="1281">
        <v>4743</v>
      </c>
      <c r="N47" s="1281">
        <f t="shared" si="48"/>
        <v>5840</v>
      </c>
      <c r="O47" s="1281">
        <v>6936</v>
      </c>
      <c r="P47" s="1281">
        <v>8596</v>
      </c>
      <c r="Q47" s="1281">
        <v>7902</v>
      </c>
      <c r="R47" s="1281">
        <f>ROUND(Q47+(W47-Q47)/6,0)</f>
        <v>8363</v>
      </c>
      <c r="S47" s="1281">
        <f>ROUND(Q47+(W47-Q47)/6*2,0)</f>
        <v>8824</v>
      </c>
      <c r="T47" s="1281">
        <f>ROUND(Q47+(W47-Q47)/6*3,0)</f>
        <v>9285</v>
      </c>
      <c r="U47" s="1281">
        <f>ROUND(Q47+(W47-Q47)/6*4,0)</f>
        <v>9745</v>
      </c>
      <c r="V47" s="1281">
        <f>ROUND(Q47+(W47-Q47)/6*5,0)</f>
        <v>10206</v>
      </c>
      <c r="W47" s="1281">
        <v>10667</v>
      </c>
      <c r="X47" s="1286">
        <f t="shared" si="49"/>
        <v>10667</v>
      </c>
      <c r="Y47" s="1281">
        <v>4667</v>
      </c>
      <c r="Z47" s="1281">
        <v>4291</v>
      </c>
      <c r="AA47" s="1276">
        <v>3498.5422740524778</v>
      </c>
      <c r="AB47" s="1276">
        <v>6567</v>
      </c>
      <c r="AC47" s="1276">
        <v>4805</v>
      </c>
      <c r="AD47" s="1276">
        <v>4441</v>
      </c>
      <c r="AE47" s="1276">
        <v>6472.87</v>
      </c>
      <c r="AF47" s="1276">
        <v>7277</v>
      </c>
      <c r="AG47" s="1276">
        <v>11719.75</v>
      </c>
      <c r="AH47" s="1276"/>
      <c r="AI47" s="1276"/>
      <c r="AJ47" s="1276"/>
      <c r="AK47" s="1277">
        <f t="shared" si="50"/>
        <v>1.6105194448261646</v>
      </c>
      <c r="AL47" s="1281"/>
      <c r="AM47" s="53" t="s">
        <v>144</v>
      </c>
      <c r="AN47" s="1274"/>
    </row>
    <row r="48" spans="1:49">
      <c r="B48" s="53" t="s">
        <v>294</v>
      </c>
      <c r="C48" s="1281">
        <v>5529</v>
      </c>
      <c r="D48" s="1281">
        <f t="shared" si="43"/>
        <v>5858</v>
      </c>
      <c r="E48" s="1281">
        <v>6187</v>
      </c>
      <c r="F48" s="1281">
        <f t="shared" si="44"/>
        <v>6183</v>
      </c>
      <c r="G48" s="1281">
        <v>6178</v>
      </c>
      <c r="H48" s="1281">
        <f t="shared" si="45"/>
        <v>6452</v>
      </c>
      <c r="I48" s="1281">
        <v>6725</v>
      </c>
      <c r="J48" s="1281">
        <f t="shared" si="46"/>
        <v>6133</v>
      </c>
      <c r="K48" s="1281">
        <v>5540</v>
      </c>
      <c r="L48" s="1281">
        <f t="shared" si="47"/>
        <v>5855</v>
      </c>
      <c r="M48" s="1281">
        <v>6169</v>
      </c>
      <c r="N48" s="1281">
        <f t="shared" si="48"/>
        <v>6085</v>
      </c>
      <c r="O48" s="1281">
        <v>6000</v>
      </c>
      <c r="P48" s="1281">
        <v>6601</v>
      </c>
      <c r="Q48" s="1281">
        <v>8846</v>
      </c>
      <c r="R48" s="1281">
        <v>6135</v>
      </c>
      <c r="S48" s="1281">
        <v>6346</v>
      </c>
      <c r="T48" s="1281">
        <v>6868</v>
      </c>
      <c r="U48" s="1281">
        <v>5061</v>
      </c>
      <c r="V48" s="1281">
        <v>6014</v>
      </c>
      <c r="W48" s="1281">
        <v>5333</v>
      </c>
      <c r="X48" s="1286">
        <f t="shared" si="49"/>
        <v>5333</v>
      </c>
      <c r="Y48" s="1281">
        <v>6575</v>
      </c>
      <c r="Z48" s="1281">
        <v>6854</v>
      </c>
      <c r="AA48" s="1276">
        <v>5869.5652173913049</v>
      </c>
      <c r="AB48" s="1276">
        <v>7879</v>
      </c>
      <c r="AC48" s="1276">
        <v>6255</v>
      </c>
      <c r="AD48" s="1276">
        <v>5709</v>
      </c>
      <c r="AE48" s="1276">
        <v>7069.77</v>
      </c>
      <c r="AF48" s="1276">
        <v>8194</v>
      </c>
      <c r="AG48" s="1276">
        <v>9811.32</v>
      </c>
      <c r="AH48" s="1276"/>
      <c r="AI48" s="1276"/>
      <c r="AJ48" s="1276"/>
      <c r="AK48" s="1277">
        <f t="shared" si="50"/>
        <v>1.1973785696851353</v>
      </c>
      <c r="AL48" s="1281"/>
      <c r="AM48" s="53"/>
      <c r="AN48" s="1274"/>
    </row>
    <row r="49" spans="1:40">
      <c r="B49" s="1272" t="s">
        <v>295</v>
      </c>
      <c r="C49" s="1285">
        <v>3660</v>
      </c>
      <c r="D49" s="1285">
        <f t="shared" si="43"/>
        <v>4101</v>
      </c>
      <c r="E49" s="1285">
        <v>4541</v>
      </c>
      <c r="F49" s="1285">
        <f t="shared" si="44"/>
        <v>5466</v>
      </c>
      <c r="G49" s="1285">
        <v>6391</v>
      </c>
      <c r="H49" s="1285">
        <f t="shared" si="45"/>
        <v>4836</v>
      </c>
      <c r="I49" s="1285">
        <v>3280</v>
      </c>
      <c r="J49" s="1285">
        <f t="shared" si="46"/>
        <v>3298</v>
      </c>
      <c r="K49" s="1285">
        <v>3315</v>
      </c>
      <c r="L49" s="1285">
        <f t="shared" si="47"/>
        <v>3302</v>
      </c>
      <c r="M49" s="1285">
        <v>3288</v>
      </c>
      <c r="N49" s="1285">
        <f t="shared" si="48"/>
        <v>5649</v>
      </c>
      <c r="O49" s="1285">
        <v>8009</v>
      </c>
      <c r="P49" s="1285">
        <v>4195</v>
      </c>
      <c r="Q49" s="1285">
        <v>4119</v>
      </c>
      <c r="R49" s="1285">
        <v>3468</v>
      </c>
      <c r="S49" s="1285">
        <v>2566</v>
      </c>
      <c r="T49" s="1285">
        <v>2869</v>
      </c>
      <c r="U49" s="1285">
        <v>3340</v>
      </c>
      <c r="V49" s="1285">
        <v>3036</v>
      </c>
      <c r="W49" s="1285">
        <v>3343</v>
      </c>
      <c r="X49" s="1291">
        <f t="shared" si="49"/>
        <v>3343</v>
      </c>
      <c r="Y49" s="1285">
        <v>3083</v>
      </c>
      <c r="Z49" s="1285">
        <v>3113</v>
      </c>
      <c r="AA49" s="1276">
        <v>2689</v>
      </c>
      <c r="AB49" s="1280">
        <v>3653</v>
      </c>
      <c r="AC49" s="1280">
        <v>2824</v>
      </c>
      <c r="AD49" s="1280">
        <v>2578</v>
      </c>
      <c r="AE49" s="1280">
        <v>3078.5</v>
      </c>
      <c r="AF49" s="1280">
        <v>3926.2</v>
      </c>
      <c r="AG49" s="1280">
        <v>6893</v>
      </c>
      <c r="AH49" s="1276"/>
      <c r="AI49" s="1276"/>
      <c r="AJ49" s="1276"/>
      <c r="AK49" s="1277">
        <f t="shared" si="50"/>
        <v>1.7556415872854161</v>
      </c>
      <c r="AL49" s="1281"/>
      <c r="AM49" s="53"/>
      <c r="AN49" s="1274"/>
    </row>
    <row r="50" spans="1:40">
      <c r="B50" s="1267" t="s">
        <v>296</v>
      </c>
      <c r="C50" s="53"/>
      <c r="D50" s="53"/>
      <c r="E50" s="53"/>
      <c r="F50" s="53"/>
      <c r="G50" s="53"/>
      <c r="H50" s="53"/>
      <c r="I50" s="53"/>
      <c r="J50" s="53"/>
      <c r="K50" s="53"/>
      <c r="L50" s="53"/>
      <c r="M50" s="1281"/>
      <c r="N50" s="1281"/>
      <c r="O50" s="1281"/>
      <c r="P50" s="1281"/>
      <c r="Q50" s="1281"/>
      <c r="R50" s="1281"/>
      <c r="S50" s="1281"/>
      <c r="T50" s="1281"/>
      <c r="U50" s="1281"/>
      <c r="V50" s="1281"/>
      <c r="W50" s="1281"/>
      <c r="X50" s="1286"/>
      <c r="Y50" s="1281"/>
      <c r="Z50" s="1281"/>
      <c r="AA50" s="1287"/>
      <c r="AB50" s="1281"/>
      <c r="AC50" s="1281"/>
      <c r="AD50" s="1281"/>
      <c r="AE50" s="1281"/>
      <c r="AF50" s="1281"/>
      <c r="AG50" s="1281"/>
      <c r="AH50" s="1283"/>
      <c r="AI50" s="1283"/>
      <c r="AJ50" s="1283"/>
      <c r="AK50" s="443" t="s">
        <v>835</v>
      </c>
      <c r="AL50" s="1281"/>
      <c r="AM50" s="53"/>
      <c r="AN50" s="1274"/>
    </row>
    <row r="51" spans="1:40">
      <c r="B51" s="1270" t="s">
        <v>626</v>
      </c>
      <c r="C51" s="173">
        <f t="shared" ref="C51:W51" si="51">ROUND(C78*$AK51,0)</f>
        <v>3179</v>
      </c>
      <c r="D51" s="173">
        <f t="shared" si="51"/>
        <v>3322</v>
      </c>
      <c r="E51" s="173">
        <f t="shared" si="51"/>
        <v>3555</v>
      </c>
      <c r="F51" s="173">
        <f t="shared" si="51"/>
        <v>3775</v>
      </c>
      <c r="G51" s="173">
        <f t="shared" si="51"/>
        <v>3547</v>
      </c>
      <c r="H51" s="173">
        <f t="shared" si="51"/>
        <v>2666</v>
      </c>
      <c r="I51" s="173">
        <f t="shared" si="51"/>
        <v>3447</v>
      </c>
      <c r="J51" s="173">
        <f t="shared" si="51"/>
        <v>3503</v>
      </c>
      <c r="K51" s="173">
        <f t="shared" si="51"/>
        <v>3807</v>
      </c>
      <c r="L51" s="173">
        <f t="shared" si="51"/>
        <v>3673</v>
      </c>
      <c r="M51" s="173">
        <f t="shared" si="51"/>
        <v>3809</v>
      </c>
      <c r="N51" s="173">
        <f t="shared" si="51"/>
        <v>4000</v>
      </c>
      <c r="O51" s="173">
        <f t="shared" si="51"/>
        <v>3281</v>
      </c>
      <c r="P51" s="173">
        <f t="shared" si="51"/>
        <v>3692</v>
      </c>
      <c r="Q51" s="173">
        <f t="shared" si="51"/>
        <v>4141</v>
      </c>
      <c r="R51" s="173">
        <f t="shared" si="51"/>
        <v>4693</v>
      </c>
      <c r="S51" s="173">
        <f t="shared" si="51"/>
        <v>5034</v>
      </c>
      <c r="T51" s="173">
        <f t="shared" si="51"/>
        <v>5327</v>
      </c>
      <c r="U51" s="173">
        <f t="shared" si="51"/>
        <v>5288</v>
      </c>
      <c r="V51" s="173">
        <f t="shared" si="51"/>
        <v>5998</v>
      </c>
      <c r="W51" s="1314">
        <f t="shared" si="51"/>
        <v>6086</v>
      </c>
      <c r="X51" s="173">
        <f t="shared" ref="X51:Y57" si="52">X78</f>
        <v>5969</v>
      </c>
      <c r="Y51" s="173">
        <f t="shared" si="52"/>
        <v>6724</v>
      </c>
      <c r="Z51" s="173">
        <v>6712</v>
      </c>
      <c r="AA51" s="173">
        <v>6765.701</v>
      </c>
      <c r="AB51" s="173">
        <v>6134</v>
      </c>
      <c r="AC51" s="173">
        <v>7422</v>
      </c>
      <c r="AD51" s="173">
        <v>6726</v>
      </c>
      <c r="AE51" s="173">
        <v>6784</v>
      </c>
      <c r="AF51" s="173">
        <v>6572</v>
      </c>
      <c r="AG51" s="173">
        <v>6250.8720000000003</v>
      </c>
      <c r="AH51" s="270"/>
      <c r="AI51" s="270"/>
      <c r="AJ51" s="270"/>
      <c r="AK51" s="1277">
        <f>AG51/AF51</f>
        <v>0.95113694461351195</v>
      </c>
      <c r="AL51" s="270" t="s">
        <v>144</v>
      </c>
      <c r="AM51" s="1281">
        <v>3470.8719999999998</v>
      </c>
      <c r="AN51" s="1274">
        <f>AN58-SUM(AN52:AN57)</f>
        <v>2214</v>
      </c>
    </row>
    <row r="52" spans="1:40">
      <c r="B52" s="53" t="s">
        <v>291</v>
      </c>
      <c r="C52" s="270">
        <f t="shared" ref="C52:W52" si="53">ROUND(C79*$AK52,0)</f>
        <v>5734</v>
      </c>
      <c r="D52" s="270">
        <f t="shared" si="53"/>
        <v>5515</v>
      </c>
      <c r="E52" s="270">
        <f t="shared" si="53"/>
        <v>5137</v>
      </c>
      <c r="F52" s="270">
        <f t="shared" si="53"/>
        <v>4749</v>
      </c>
      <c r="G52" s="270">
        <f t="shared" si="53"/>
        <v>4697</v>
      </c>
      <c r="H52" s="270">
        <f t="shared" si="53"/>
        <v>3334</v>
      </c>
      <c r="I52" s="270">
        <f t="shared" si="53"/>
        <v>3810</v>
      </c>
      <c r="J52" s="270">
        <f t="shared" si="53"/>
        <v>3586</v>
      </c>
      <c r="K52" s="270">
        <f t="shared" si="53"/>
        <v>4391</v>
      </c>
      <c r="L52" s="270">
        <f t="shared" si="53"/>
        <v>4061</v>
      </c>
      <c r="M52" s="270">
        <f t="shared" si="53"/>
        <v>3620</v>
      </c>
      <c r="N52" s="270">
        <f t="shared" si="53"/>
        <v>3376</v>
      </c>
      <c r="O52" s="270">
        <f t="shared" si="53"/>
        <v>3184</v>
      </c>
      <c r="P52" s="270">
        <f t="shared" si="53"/>
        <v>3543</v>
      </c>
      <c r="Q52" s="270">
        <f t="shared" si="53"/>
        <v>3298</v>
      </c>
      <c r="R52" s="270">
        <f t="shared" si="53"/>
        <v>3144</v>
      </c>
      <c r="S52" s="270">
        <f t="shared" si="53"/>
        <v>3444</v>
      </c>
      <c r="T52" s="270">
        <f t="shared" si="53"/>
        <v>3828</v>
      </c>
      <c r="U52" s="270">
        <f t="shared" si="53"/>
        <v>3999</v>
      </c>
      <c r="V52" s="270">
        <f t="shared" si="53"/>
        <v>3500</v>
      </c>
      <c r="W52" s="1313">
        <f t="shared" si="53"/>
        <v>3718</v>
      </c>
      <c r="X52" s="270">
        <f t="shared" si="52"/>
        <v>3451</v>
      </c>
      <c r="Y52" s="270">
        <f t="shared" si="52"/>
        <v>3339</v>
      </c>
      <c r="Z52" s="270">
        <v>2892</v>
      </c>
      <c r="AA52" s="270">
        <v>3309.6969999999997</v>
      </c>
      <c r="AB52" s="270">
        <v>3355</v>
      </c>
      <c r="AC52" s="270">
        <v>3579</v>
      </c>
      <c r="AD52" s="270">
        <v>3503</v>
      </c>
      <c r="AE52" s="270">
        <v>3434</v>
      </c>
      <c r="AF52" s="270">
        <v>3418</v>
      </c>
      <c r="AG52" s="270">
        <v>3395.8609999999999</v>
      </c>
      <c r="AH52" s="270"/>
      <c r="AI52" s="270"/>
      <c r="AJ52" s="270"/>
      <c r="AK52" s="1277">
        <f t="shared" ref="AK52:AK58" si="54">AG52/AF52</f>
        <v>0.99352282036278516</v>
      </c>
      <c r="AL52" s="270" t="s">
        <v>144</v>
      </c>
      <c r="AM52" s="1281">
        <v>1925.8610000000001</v>
      </c>
      <c r="AN52" s="1274">
        <f t="shared" ref="AN52:AN57" si="55">ROUND($AN$58*AM52/$AM$58,0)</f>
        <v>1229</v>
      </c>
    </row>
    <row r="53" spans="1:40">
      <c r="B53" s="53" t="s">
        <v>292</v>
      </c>
      <c r="C53" s="270">
        <f t="shared" ref="C53:W53" si="56">ROUND(C80*$AK53,0)</f>
        <v>1626</v>
      </c>
      <c r="D53" s="270">
        <f t="shared" si="56"/>
        <v>1647</v>
      </c>
      <c r="E53" s="270">
        <f t="shared" si="56"/>
        <v>1569</v>
      </c>
      <c r="F53" s="270">
        <f t="shared" si="56"/>
        <v>1538</v>
      </c>
      <c r="G53" s="270">
        <f t="shared" si="56"/>
        <v>1903</v>
      </c>
      <c r="H53" s="270">
        <f t="shared" si="56"/>
        <v>1357</v>
      </c>
      <c r="I53" s="270">
        <f t="shared" si="56"/>
        <v>1240</v>
      </c>
      <c r="J53" s="270">
        <f t="shared" si="56"/>
        <v>1132</v>
      </c>
      <c r="K53" s="270">
        <f t="shared" si="56"/>
        <v>1253</v>
      </c>
      <c r="L53" s="270">
        <f t="shared" si="56"/>
        <v>1052</v>
      </c>
      <c r="M53" s="270">
        <f t="shared" si="56"/>
        <v>992</v>
      </c>
      <c r="N53" s="270">
        <f t="shared" si="56"/>
        <v>914</v>
      </c>
      <c r="O53" s="270">
        <f t="shared" si="56"/>
        <v>887</v>
      </c>
      <c r="P53" s="270">
        <f t="shared" si="56"/>
        <v>820</v>
      </c>
      <c r="Q53" s="270">
        <f t="shared" si="56"/>
        <v>837</v>
      </c>
      <c r="R53" s="270">
        <f t="shared" si="56"/>
        <v>867</v>
      </c>
      <c r="S53" s="270">
        <f t="shared" si="56"/>
        <v>842</v>
      </c>
      <c r="T53" s="270">
        <f t="shared" si="56"/>
        <v>868</v>
      </c>
      <c r="U53" s="270">
        <f t="shared" si="56"/>
        <v>779</v>
      </c>
      <c r="V53" s="270">
        <f t="shared" si="56"/>
        <v>747</v>
      </c>
      <c r="W53" s="1313">
        <f t="shared" si="56"/>
        <v>784</v>
      </c>
      <c r="X53" s="270">
        <f t="shared" si="52"/>
        <v>764</v>
      </c>
      <c r="Y53" s="270">
        <f t="shared" si="52"/>
        <v>648</v>
      </c>
      <c r="Z53" s="270">
        <v>654</v>
      </c>
      <c r="AA53" s="270">
        <v>708.13400000000001</v>
      </c>
      <c r="AB53" s="270">
        <v>727</v>
      </c>
      <c r="AC53" s="270">
        <v>731</v>
      </c>
      <c r="AD53" s="270">
        <v>669</v>
      </c>
      <c r="AE53" s="270">
        <v>687</v>
      </c>
      <c r="AF53" s="270">
        <v>660</v>
      </c>
      <c r="AG53" s="270">
        <v>613.96699999999998</v>
      </c>
      <c r="AH53" s="270"/>
      <c r="AI53" s="270"/>
      <c r="AJ53" s="270"/>
      <c r="AK53" s="1277">
        <f t="shared" si="54"/>
        <v>0.9302530303030303</v>
      </c>
      <c r="AL53" s="270" t="s">
        <v>144</v>
      </c>
      <c r="AM53" s="1281">
        <v>613.96699999999998</v>
      </c>
      <c r="AN53" s="1274">
        <f t="shared" si="55"/>
        <v>392</v>
      </c>
    </row>
    <row r="54" spans="1:40">
      <c r="B54" s="53" t="s">
        <v>293</v>
      </c>
      <c r="C54" s="270">
        <f t="shared" ref="C54:W54" si="57">ROUND(C81*$AK54,0)</f>
        <v>1222</v>
      </c>
      <c r="D54" s="270">
        <f t="shared" si="57"/>
        <v>1402</v>
      </c>
      <c r="E54" s="270">
        <f t="shared" si="57"/>
        <v>1396</v>
      </c>
      <c r="F54" s="270">
        <f t="shared" si="57"/>
        <v>1471</v>
      </c>
      <c r="G54" s="270">
        <f t="shared" si="57"/>
        <v>1399</v>
      </c>
      <c r="H54" s="270">
        <f t="shared" si="57"/>
        <v>1416</v>
      </c>
      <c r="I54" s="270">
        <f t="shared" si="57"/>
        <v>1462</v>
      </c>
      <c r="J54" s="270">
        <f t="shared" si="57"/>
        <v>1446</v>
      </c>
      <c r="K54" s="270">
        <f t="shared" si="57"/>
        <v>1579</v>
      </c>
      <c r="L54" s="270">
        <f t="shared" si="57"/>
        <v>1548</v>
      </c>
      <c r="M54" s="270">
        <f t="shared" si="57"/>
        <v>1577</v>
      </c>
      <c r="N54" s="270">
        <f t="shared" si="57"/>
        <v>1849</v>
      </c>
      <c r="O54" s="270">
        <f t="shared" si="57"/>
        <v>1824</v>
      </c>
      <c r="P54" s="270">
        <f t="shared" si="57"/>
        <v>1488</v>
      </c>
      <c r="Q54" s="270">
        <f t="shared" si="57"/>
        <v>1313</v>
      </c>
      <c r="R54" s="270">
        <f t="shared" si="57"/>
        <v>1297</v>
      </c>
      <c r="S54" s="270">
        <f t="shared" si="57"/>
        <v>1401</v>
      </c>
      <c r="T54" s="270">
        <f t="shared" si="57"/>
        <v>1370</v>
      </c>
      <c r="U54" s="270">
        <f t="shared" si="57"/>
        <v>1423</v>
      </c>
      <c r="V54" s="270">
        <f t="shared" si="57"/>
        <v>1270</v>
      </c>
      <c r="W54" s="1313">
        <f t="shared" si="57"/>
        <v>1537</v>
      </c>
      <c r="X54" s="270">
        <f t="shared" si="52"/>
        <v>1335</v>
      </c>
      <c r="Y54" s="270">
        <f t="shared" si="52"/>
        <v>1305</v>
      </c>
      <c r="Z54" s="270">
        <v>1372</v>
      </c>
      <c r="AA54" s="270">
        <v>1311.27</v>
      </c>
      <c r="AB54" s="270">
        <v>939</v>
      </c>
      <c r="AC54" s="270">
        <v>797</v>
      </c>
      <c r="AD54" s="270">
        <v>813</v>
      </c>
      <c r="AE54" s="270">
        <v>876</v>
      </c>
      <c r="AF54" s="270">
        <v>764</v>
      </c>
      <c r="AG54" s="270">
        <v>761.19500000000005</v>
      </c>
      <c r="AH54" s="270"/>
      <c r="AI54" s="270"/>
      <c r="AJ54" s="270"/>
      <c r="AK54" s="1277">
        <f t="shared" si="54"/>
        <v>0.99632853403141364</v>
      </c>
      <c r="AL54" s="270" t="s">
        <v>144</v>
      </c>
      <c r="AM54" s="1281">
        <v>641.19499999999994</v>
      </c>
      <c r="AN54" s="1274">
        <f t="shared" si="55"/>
        <v>409</v>
      </c>
    </row>
    <row r="55" spans="1:40">
      <c r="B55" s="53" t="s">
        <v>627</v>
      </c>
      <c r="C55" s="270">
        <f t="shared" ref="C55:W55" si="58">ROUND(C82*$AK55,0)</f>
        <v>45</v>
      </c>
      <c r="D55" s="270">
        <f t="shared" si="58"/>
        <v>43</v>
      </c>
      <c r="E55" s="270">
        <f t="shared" si="58"/>
        <v>38</v>
      </c>
      <c r="F55" s="270">
        <f t="shared" si="58"/>
        <v>29</v>
      </c>
      <c r="G55" s="270">
        <f t="shared" si="58"/>
        <v>22</v>
      </c>
      <c r="H55" s="270">
        <f t="shared" si="58"/>
        <v>17</v>
      </c>
      <c r="I55" s="270">
        <f t="shared" si="58"/>
        <v>28</v>
      </c>
      <c r="J55" s="270">
        <f t="shared" si="58"/>
        <v>23</v>
      </c>
      <c r="K55" s="270">
        <f t="shared" si="58"/>
        <v>15</v>
      </c>
      <c r="L55" s="270">
        <f t="shared" si="58"/>
        <v>10</v>
      </c>
      <c r="M55" s="270">
        <f t="shared" si="58"/>
        <v>8</v>
      </c>
      <c r="N55" s="270">
        <f t="shared" si="58"/>
        <v>4</v>
      </c>
      <c r="O55" s="270">
        <f t="shared" si="58"/>
        <v>4</v>
      </c>
      <c r="P55" s="270">
        <f t="shared" si="58"/>
        <v>4</v>
      </c>
      <c r="Q55" s="270">
        <f t="shared" si="58"/>
        <v>4</v>
      </c>
      <c r="R55" s="270">
        <f t="shared" si="58"/>
        <v>4</v>
      </c>
      <c r="S55" s="270">
        <f t="shared" si="58"/>
        <v>4</v>
      </c>
      <c r="T55" s="270">
        <f t="shared" si="58"/>
        <v>4</v>
      </c>
      <c r="U55" s="270">
        <f t="shared" si="58"/>
        <v>3</v>
      </c>
      <c r="V55" s="270">
        <f t="shared" si="58"/>
        <v>0</v>
      </c>
      <c r="W55" s="1313">
        <f t="shared" si="58"/>
        <v>0</v>
      </c>
      <c r="X55" s="270">
        <f t="shared" si="52"/>
        <v>0</v>
      </c>
      <c r="Y55" s="270">
        <f t="shared" si="52"/>
        <v>17</v>
      </c>
      <c r="Z55" s="270">
        <v>0</v>
      </c>
      <c r="AA55" s="270">
        <v>0</v>
      </c>
      <c r="AB55" s="270">
        <v>0</v>
      </c>
      <c r="AC55" s="270">
        <v>0</v>
      </c>
      <c r="AD55" s="270">
        <v>0</v>
      </c>
      <c r="AE55" s="270">
        <v>0</v>
      </c>
      <c r="AF55" s="270">
        <v>5</v>
      </c>
      <c r="AG55" s="270">
        <v>4.9939999999999998</v>
      </c>
      <c r="AH55" s="270"/>
      <c r="AI55" s="270"/>
      <c r="AJ55" s="270"/>
      <c r="AK55" s="1277">
        <f t="shared" si="54"/>
        <v>0.99879999999999991</v>
      </c>
      <c r="AL55" s="270" t="s">
        <v>144</v>
      </c>
      <c r="AM55" s="1281">
        <v>4.9939999999999998</v>
      </c>
      <c r="AN55" s="1274">
        <f t="shared" si="55"/>
        <v>3</v>
      </c>
    </row>
    <row r="56" spans="1:40">
      <c r="B56" s="53" t="s">
        <v>294</v>
      </c>
      <c r="C56" s="270">
        <f t="shared" ref="C56:W56" si="59">ROUND(C83*$AK56,0)</f>
        <v>606</v>
      </c>
      <c r="D56" s="270">
        <f t="shared" si="59"/>
        <v>592</v>
      </c>
      <c r="E56" s="270">
        <f t="shared" si="59"/>
        <v>582</v>
      </c>
      <c r="F56" s="270">
        <f t="shared" si="59"/>
        <v>639</v>
      </c>
      <c r="G56" s="270">
        <f t="shared" si="59"/>
        <v>537</v>
      </c>
      <c r="H56" s="270">
        <f t="shared" si="59"/>
        <v>304</v>
      </c>
      <c r="I56" s="270">
        <f t="shared" si="59"/>
        <v>433</v>
      </c>
      <c r="J56" s="270">
        <f t="shared" si="59"/>
        <v>469</v>
      </c>
      <c r="K56" s="270">
        <f t="shared" si="59"/>
        <v>351</v>
      </c>
      <c r="L56" s="270">
        <f t="shared" si="59"/>
        <v>279</v>
      </c>
      <c r="M56" s="270">
        <f t="shared" si="59"/>
        <v>283</v>
      </c>
      <c r="N56" s="270">
        <f t="shared" si="59"/>
        <v>212</v>
      </c>
      <c r="O56" s="270">
        <f t="shared" si="59"/>
        <v>187</v>
      </c>
      <c r="P56" s="270">
        <f t="shared" si="59"/>
        <v>169</v>
      </c>
      <c r="Q56" s="270">
        <f t="shared" si="59"/>
        <v>233</v>
      </c>
      <c r="R56" s="270">
        <f t="shared" si="59"/>
        <v>141</v>
      </c>
      <c r="S56" s="270">
        <f t="shared" si="59"/>
        <v>262</v>
      </c>
      <c r="T56" s="270">
        <f t="shared" si="59"/>
        <v>210</v>
      </c>
      <c r="U56" s="270">
        <f t="shared" si="59"/>
        <v>209</v>
      </c>
      <c r="V56" s="270">
        <f t="shared" si="59"/>
        <v>128</v>
      </c>
      <c r="W56" s="1313">
        <f t="shared" si="59"/>
        <v>136</v>
      </c>
      <c r="X56" s="270">
        <f t="shared" si="52"/>
        <v>263</v>
      </c>
      <c r="Y56" s="270">
        <f t="shared" si="52"/>
        <v>254</v>
      </c>
      <c r="Z56" s="270">
        <v>194</v>
      </c>
      <c r="AA56" s="270">
        <v>231.61299999999997</v>
      </c>
      <c r="AB56" s="270">
        <v>182</v>
      </c>
      <c r="AC56" s="270">
        <v>112</v>
      </c>
      <c r="AD56" s="270">
        <v>186</v>
      </c>
      <c r="AE56" s="270">
        <v>221</v>
      </c>
      <c r="AF56" s="270">
        <v>145</v>
      </c>
      <c r="AG56" s="270">
        <v>65.385000000000005</v>
      </c>
      <c r="AH56" s="270"/>
      <c r="AI56" s="270"/>
      <c r="AJ56" s="270"/>
      <c r="AK56" s="1277">
        <f t="shared" si="54"/>
        <v>0.45093103448275867</v>
      </c>
      <c r="AL56" s="270" t="s">
        <v>144</v>
      </c>
      <c r="AM56" s="1281">
        <v>55.384999999999998</v>
      </c>
      <c r="AN56" s="1274">
        <f t="shared" si="55"/>
        <v>35</v>
      </c>
    </row>
    <row r="57" spans="1:40">
      <c r="B57" s="1272" t="s">
        <v>295</v>
      </c>
      <c r="C57" s="270">
        <f t="shared" ref="C57:W57" si="60">ROUND(C84*$AK57,0)</f>
        <v>1256</v>
      </c>
      <c r="D57" s="270">
        <f t="shared" si="60"/>
        <v>1429</v>
      </c>
      <c r="E57" s="270">
        <f t="shared" si="60"/>
        <v>1582</v>
      </c>
      <c r="F57" s="270">
        <f t="shared" si="60"/>
        <v>1670</v>
      </c>
      <c r="G57" s="270">
        <f t="shared" si="60"/>
        <v>1579</v>
      </c>
      <c r="H57" s="270">
        <f t="shared" si="60"/>
        <v>1281</v>
      </c>
      <c r="I57" s="270">
        <f t="shared" si="60"/>
        <v>1478</v>
      </c>
      <c r="J57" s="270">
        <f t="shared" si="60"/>
        <v>1447</v>
      </c>
      <c r="K57" s="270">
        <f t="shared" si="60"/>
        <v>1676</v>
      </c>
      <c r="L57" s="270">
        <f t="shared" si="60"/>
        <v>1484</v>
      </c>
      <c r="M57" s="270">
        <f t="shared" si="60"/>
        <v>1429</v>
      </c>
      <c r="N57" s="270">
        <f t="shared" si="60"/>
        <v>1561</v>
      </c>
      <c r="O57" s="270">
        <f t="shared" si="60"/>
        <v>1416</v>
      </c>
      <c r="P57" s="270">
        <f t="shared" si="60"/>
        <v>1062</v>
      </c>
      <c r="Q57" s="270">
        <f t="shared" si="60"/>
        <v>1046</v>
      </c>
      <c r="R57" s="270">
        <f t="shared" si="60"/>
        <v>1186</v>
      </c>
      <c r="S57" s="270">
        <f t="shared" si="60"/>
        <v>1170</v>
      </c>
      <c r="T57" s="270">
        <f t="shared" si="60"/>
        <v>1173</v>
      </c>
      <c r="U57" s="270">
        <f t="shared" si="60"/>
        <v>1351</v>
      </c>
      <c r="V57" s="270">
        <f t="shared" si="60"/>
        <v>971</v>
      </c>
      <c r="W57" s="1313">
        <f t="shared" si="60"/>
        <v>1489</v>
      </c>
      <c r="X57" s="270">
        <f t="shared" si="52"/>
        <v>1184</v>
      </c>
      <c r="Y57" s="270">
        <f t="shared" si="52"/>
        <v>1111</v>
      </c>
      <c r="Z57" s="175">
        <v>1053</v>
      </c>
      <c r="AA57" s="175">
        <v>1156.5650000000001</v>
      </c>
      <c r="AB57" s="175">
        <v>800</v>
      </c>
      <c r="AC57" s="270">
        <v>945</v>
      </c>
      <c r="AD57" s="175">
        <v>765</v>
      </c>
      <c r="AE57" s="175">
        <v>800</v>
      </c>
      <c r="AF57" s="175">
        <v>630</v>
      </c>
      <c r="AG57" s="175">
        <v>746.62099999999998</v>
      </c>
      <c r="AH57" s="270"/>
      <c r="AI57" s="270"/>
      <c r="AJ57" s="270"/>
      <c r="AK57" s="1277">
        <f t="shared" si="54"/>
        <v>1.1851126984126983</v>
      </c>
      <c r="AL57" s="270" t="s">
        <v>144</v>
      </c>
      <c r="AM57" s="1281">
        <v>356.62099999999992</v>
      </c>
      <c r="AN57" s="1274">
        <f t="shared" si="55"/>
        <v>228</v>
      </c>
    </row>
    <row r="58" spans="1:40">
      <c r="B58" s="1282" t="s">
        <v>297</v>
      </c>
      <c r="C58" s="1311">
        <f t="shared" ref="C58:W58" si="61">ROUND(C85*$AK58,0)</f>
        <v>14113</v>
      </c>
      <c r="D58" s="1311">
        <f t="shared" si="61"/>
        <v>14353</v>
      </c>
      <c r="E58" s="1311">
        <f t="shared" si="61"/>
        <v>14232</v>
      </c>
      <c r="F58" s="1311">
        <f t="shared" si="61"/>
        <v>14304</v>
      </c>
      <c r="G58" s="1311">
        <f t="shared" si="61"/>
        <v>14031</v>
      </c>
      <c r="H58" s="1311">
        <f t="shared" si="61"/>
        <v>10497</v>
      </c>
      <c r="I58" s="1311">
        <f t="shared" si="61"/>
        <v>12130</v>
      </c>
      <c r="J58" s="1311">
        <f t="shared" si="61"/>
        <v>11888</v>
      </c>
      <c r="K58" s="1311">
        <f t="shared" si="61"/>
        <v>13167</v>
      </c>
      <c r="L58" s="1311">
        <f t="shared" si="61"/>
        <v>12150</v>
      </c>
      <c r="M58" s="1311">
        <f t="shared" si="61"/>
        <v>11785</v>
      </c>
      <c r="N58" s="1311">
        <f t="shared" si="61"/>
        <v>11876</v>
      </c>
      <c r="O58" s="1311">
        <f t="shared" si="61"/>
        <v>10732</v>
      </c>
      <c r="P58" s="1311">
        <f t="shared" si="61"/>
        <v>10774</v>
      </c>
      <c r="Q58" s="1311">
        <f t="shared" si="61"/>
        <v>10967</v>
      </c>
      <c r="R58" s="1311">
        <f t="shared" si="61"/>
        <v>11311</v>
      </c>
      <c r="S58" s="1311">
        <f t="shared" si="61"/>
        <v>12273</v>
      </c>
      <c r="T58" s="1311">
        <f t="shared" si="61"/>
        <v>12837</v>
      </c>
      <c r="U58" s="1311">
        <f t="shared" si="61"/>
        <v>13065</v>
      </c>
      <c r="V58" s="1311">
        <f t="shared" si="61"/>
        <v>12630</v>
      </c>
      <c r="W58" s="1312">
        <f t="shared" si="61"/>
        <v>13675</v>
      </c>
      <c r="X58" s="1311">
        <f t="shared" ref="X58:AG58" si="62">SUM(X51:X57)</f>
        <v>12966</v>
      </c>
      <c r="Y58" s="1311">
        <f t="shared" si="62"/>
        <v>13398</v>
      </c>
      <c r="Z58" s="1311">
        <f t="shared" si="62"/>
        <v>12877</v>
      </c>
      <c r="AA58" s="175">
        <f t="shared" si="62"/>
        <v>13482.98</v>
      </c>
      <c r="AB58" s="175">
        <f t="shared" si="62"/>
        <v>12137</v>
      </c>
      <c r="AC58" s="1311">
        <f t="shared" si="62"/>
        <v>13586</v>
      </c>
      <c r="AD58" s="1311">
        <f t="shared" si="62"/>
        <v>12662</v>
      </c>
      <c r="AE58" s="1311">
        <f t="shared" si="62"/>
        <v>12802</v>
      </c>
      <c r="AF58" s="1311">
        <f t="shared" si="62"/>
        <v>12194</v>
      </c>
      <c r="AG58" s="175">
        <f t="shared" si="62"/>
        <v>11838.895</v>
      </c>
      <c r="AH58" s="1311"/>
      <c r="AI58" s="1311"/>
      <c r="AJ58" s="1311"/>
      <c r="AK58" s="1277">
        <f t="shared" si="54"/>
        <v>0.97087871084139743</v>
      </c>
      <c r="AL58" s="270" t="s">
        <v>144</v>
      </c>
      <c r="AM58" s="1281">
        <v>7068.8950000000004</v>
      </c>
      <c r="AN58" s="1274">
        <f>11579-7069</f>
        <v>4510</v>
      </c>
    </row>
    <row r="59" spans="1:40">
      <c r="B59" s="53"/>
      <c r="C59" s="53"/>
      <c r="D59" s="53"/>
      <c r="E59" s="53"/>
      <c r="F59" s="53"/>
      <c r="G59" s="53"/>
      <c r="H59" s="53"/>
      <c r="I59" s="53"/>
      <c r="J59" s="53"/>
      <c r="K59" s="53"/>
      <c r="L59" s="53"/>
      <c r="M59" s="1274"/>
      <c r="N59" s="1274"/>
      <c r="O59" s="1274"/>
      <c r="P59" s="1274"/>
      <c r="Q59" s="1274"/>
      <c r="R59" s="1274"/>
      <c r="S59" s="1274"/>
      <c r="T59" s="1274"/>
      <c r="U59" s="1274"/>
      <c r="V59" s="1274"/>
      <c r="W59" s="1274" t="s">
        <v>144</v>
      </c>
      <c r="X59" s="1286"/>
      <c r="Y59" s="1281"/>
      <c r="Z59" s="1281"/>
      <c r="AA59" s="1281"/>
      <c r="AB59" s="1281"/>
      <c r="AC59" s="1281"/>
      <c r="AD59" s="1281"/>
      <c r="AE59" s="1281"/>
      <c r="AF59" s="1281"/>
      <c r="AG59" s="1281"/>
      <c r="AH59" s="1281"/>
      <c r="AI59" s="1281"/>
      <c r="AJ59" s="1281"/>
      <c r="AK59" s="53"/>
      <c r="AL59" s="1274" t="s">
        <v>144</v>
      </c>
      <c r="AM59" s="1274" t="s">
        <v>144</v>
      </c>
      <c r="AN59" s="1274"/>
    </row>
    <row r="60" spans="1:40">
      <c r="A60" t="s">
        <v>628</v>
      </c>
      <c r="B60" s="53" t="s">
        <v>298</v>
      </c>
      <c r="C60" s="53"/>
      <c r="D60" s="53"/>
      <c r="E60" s="53"/>
      <c r="F60" s="53"/>
      <c r="G60" s="53"/>
      <c r="H60" s="53"/>
      <c r="I60" s="53"/>
      <c r="J60" s="53"/>
      <c r="K60" s="53"/>
      <c r="L60" s="53"/>
      <c r="M60" s="1274"/>
      <c r="N60" s="1274"/>
      <c r="O60" s="1274"/>
      <c r="P60" s="1274"/>
      <c r="Q60" s="1274"/>
      <c r="R60" s="1274"/>
      <c r="S60" s="1274"/>
      <c r="T60" s="1274"/>
      <c r="U60" s="1274"/>
      <c r="V60" s="1274"/>
      <c r="W60" s="1290"/>
      <c r="X60" s="1281"/>
      <c r="Y60" s="1281"/>
      <c r="Z60" s="1281"/>
      <c r="AA60" s="1281"/>
      <c r="AB60" s="1281"/>
      <c r="AC60" s="1281"/>
      <c r="AD60" s="1281"/>
      <c r="AE60" s="1281"/>
      <c r="AF60" s="1281"/>
      <c r="AG60" s="1281"/>
      <c r="AH60" s="1281"/>
      <c r="AI60" s="1281"/>
      <c r="AJ60" s="1281"/>
      <c r="AK60" s="53"/>
      <c r="AL60" s="1274"/>
      <c r="AM60" s="53"/>
      <c r="AN60" s="1274"/>
    </row>
    <row r="61" spans="1:40">
      <c r="B61" s="1282" t="s">
        <v>275</v>
      </c>
      <c r="C61" s="1283">
        <f>7593*2</f>
        <v>15186</v>
      </c>
      <c r="D61" s="1283">
        <f>7593*2</f>
        <v>15186</v>
      </c>
      <c r="E61" s="1283">
        <v>15879</v>
      </c>
      <c r="F61" s="1283">
        <v>16050</v>
      </c>
      <c r="G61" s="1283">
        <v>17100</v>
      </c>
      <c r="H61" s="1283">
        <f>ROUND((G61+I61)/2,0)</f>
        <v>16150</v>
      </c>
      <c r="I61" s="1283">
        <v>15200</v>
      </c>
      <c r="J61" s="1283">
        <f>ROUND((I61+K61)/2,0)</f>
        <v>15525</v>
      </c>
      <c r="K61" s="1283">
        <v>15850</v>
      </c>
      <c r="L61" s="1283">
        <f>ROUND((K61+M61)/2,0)</f>
        <v>15620</v>
      </c>
      <c r="M61" s="1283">
        <v>15390</v>
      </c>
      <c r="N61" s="1283">
        <f>ROUND((M61+O61)/2,0)</f>
        <v>15190</v>
      </c>
      <c r="O61" s="1283">
        <v>14990</v>
      </c>
      <c r="P61" s="1283">
        <v>11980</v>
      </c>
      <c r="Q61" s="1283">
        <v>13580</v>
      </c>
      <c r="R61" s="1283">
        <v>13180</v>
      </c>
      <c r="S61" s="1283">
        <v>12740</v>
      </c>
      <c r="T61" s="1283">
        <v>12940</v>
      </c>
      <c r="U61" s="1283">
        <v>12910</v>
      </c>
      <c r="V61" s="1283">
        <v>13510</v>
      </c>
      <c r="W61" s="1284">
        <f>5100+8090</f>
        <v>13190</v>
      </c>
      <c r="X61" s="1283">
        <f>W61</f>
        <v>13190</v>
      </c>
      <c r="Y61" s="1283">
        <f>4960+7780</f>
        <v>12740</v>
      </c>
      <c r="Z61" s="1283">
        <f>4610+9400</f>
        <v>14010</v>
      </c>
      <c r="AA61" s="1306">
        <f>4560+9720</f>
        <v>14280</v>
      </c>
      <c r="AB61" s="1306">
        <v>13890</v>
      </c>
      <c r="AC61" s="1306">
        <v>14700</v>
      </c>
      <c r="AD61" s="1306">
        <v>14670</v>
      </c>
      <c r="AE61" s="1306">
        <v>14520</v>
      </c>
      <c r="AF61" s="1306">
        <v>14270</v>
      </c>
      <c r="AG61" s="1306">
        <v>16340</v>
      </c>
      <c r="AH61" s="1306"/>
      <c r="AI61" s="1306"/>
      <c r="AJ61" s="1306"/>
      <c r="AK61" s="53"/>
      <c r="AL61" s="1281" t="s">
        <v>270</v>
      </c>
      <c r="AM61" s="53" t="s">
        <v>144</v>
      </c>
      <c r="AN61" s="1274"/>
    </row>
    <row r="62" spans="1:40">
      <c r="B62" s="53"/>
      <c r="C62" s="53"/>
      <c r="D62" s="53"/>
      <c r="E62" s="53"/>
      <c r="F62" s="53"/>
      <c r="G62" s="53"/>
      <c r="H62" s="53"/>
      <c r="I62" s="53"/>
      <c r="J62" s="53"/>
      <c r="K62" s="53"/>
      <c r="L62" s="53"/>
      <c r="M62" s="1274"/>
      <c r="N62" s="1274"/>
      <c r="O62" s="1274"/>
      <c r="P62" s="1274"/>
      <c r="Q62" s="1274"/>
      <c r="R62" s="1274"/>
      <c r="S62" s="1274"/>
      <c r="T62" s="1274"/>
      <c r="U62" s="1274"/>
      <c r="V62" s="1274"/>
      <c r="W62" s="1290"/>
      <c r="X62" s="1281"/>
      <c r="Y62" s="1281"/>
      <c r="Z62" s="1281"/>
      <c r="AA62" s="1281"/>
      <c r="AB62" s="1281"/>
      <c r="AC62" s="1281"/>
      <c r="AD62" s="1281"/>
      <c r="AE62" s="1281"/>
      <c r="AF62" s="1281"/>
      <c r="AG62" s="1281"/>
      <c r="AH62" s="1281"/>
      <c r="AI62" s="1281"/>
      <c r="AJ62" s="1281"/>
      <c r="AK62" s="53"/>
      <c r="AL62" s="1274"/>
      <c r="AM62" s="53"/>
      <c r="AN62" s="1274"/>
    </row>
    <row r="63" spans="1:40">
      <c r="A63" t="s">
        <v>629</v>
      </c>
      <c r="B63" s="1282" t="s">
        <v>299</v>
      </c>
      <c r="C63" s="1283">
        <f t="shared" ref="C63:AG63" si="63">C5</f>
        <v>354313</v>
      </c>
      <c r="D63" s="1283">
        <f t="shared" si="63"/>
        <v>379497</v>
      </c>
      <c r="E63" s="1283">
        <f t="shared" si="63"/>
        <v>375348</v>
      </c>
      <c r="F63" s="1283">
        <f t="shared" si="63"/>
        <v>394549</v>
      </c>
      <c r="G63" s="1283">
        <f t="shared" si="63"/>
        <v>388567</v>
      </c>
      <c r="H63" s="1283">
        <f t="shared" si="63"/>
        <v>277120</v>
      </c>
      <c r="I63" s="1283">
        <f t="shared" si="63"/>
        <v>318708</v>
      </c>
      <c r="J63" s="1283">
        <f t="shared" si="63"/>
        <v>316971</v>
      </c>
      <c r="K63" s="1283">
        <f t="shared" si="63"/>
        <v>348234</v>
      </c>
      <c r="L63" s="1283">
        <f t="shared" si="63"/>
        <v>324111</v>
      </c>
      <c r="M63" s="1283">
        <f t="shared" si="63"/>
        <v>316488</v>
      </c>
      <c r="N63" s="1283">
        <f t="shared" si="63"/>
        <v>336366</v>
      </c>
      <c r="O63" s="1283">
        <f t="shared" si="63"/>
        <v>276638</v>
      </c>
      <c r="P63" s="1283">
        <f t="shared" si="63"/>
        <v>293427</v>
      </c>
      <c r="Q63" s="1283">
        <f t="shared" si="63"/>
        <v>289954</v>
      </c>
      <c r="R63" s="1283">
        <f t="shared" si="63"/>
        <v>326427</v>
      </c>
      <c r="S63" s="1283">
        <f t="shared" si="63"/>
        <v>349006</v>
      </c>
      <c r="T63" s="1283">
        <f t="shared" si="63"/>
        <v>406321</v>
      </c>
      <c r="U63" s="1283">
        <f t="shared" si="63"/>
        <v>359330</v>
      </c>
      <c r="V63" s="1283">
        <f t="shared" si="63"/>
        <v>354409</v>
      </c>
      <c r="W63" s="1284">
        <f t="shared" si="63"/>
        <v>383723</v>
      </c>
      <c r="X63" s="1283">
        <f t="shared" si="63"/>
        <v>383723</v>
      </c>
      <c r="Y63" s="1283">
        <f t="shared" si="63"/>
        <v>415463</v>
      </c>
      <c r="Z63" s="1283">
        <f t="shared" si="63"/>
        <v>424650</v>
      </c>
      <c r="AA63" s="1306">
        <f t="shared" si="63"/>
        <v>434037</v>
      </c>
      <c r="AB63" s="1306">
        <f t="shared" si="63"/>
        <v>443635</v>
      </c>
      <c r="AC63" s="1306">
        <f t="shared" si="63"/>
        <v>453445</v>
      </c>
      <c r="AD63" s="1306">
        <f t="shared" si="63"/>
        <v>463472</v>
      </c>
      <c r="AE63" s="1306">
        <f t="shared" si="63"/>
        <v>473722</v>
      </c>
      <c r="AF63" s="1306">
        <f t="shared" si="63"/>
        <v>484196</v>
      </c>
      <c r="AG63" s="1306">
        <f t="shared" si="63"/>
        <v>494900</v>
      </c>
      <c r="AH63" s="1306"/>
      <c r="AI63" s="1306"/>
      <c r="AJ63" s="1306"/>
      <c r="AK63" s="53"/>
      <c r="AL63" s="1281"/>
      <c r="AM63" s="53"/>
      <c r="AN63" s="1274"/>
    </row>
    <row r="64" spans="1:40">
      <c r="B64" s="53"/>
      <c r="C64" s="53"/>
      <c r="D64" s="53"/>
      <c r="E64" s="53"/>
      <c r="F64" s="53"/>
      <c r="G64" s="53"/>
      <c r="H64" s="53"/>
      <c r="I64" s="53"/>
      <c r="J64" s="53"/>
      <c r="K64" s="53"/>
      <c r="L64" s="53"/>
      <c r="M64" s="1274"/>
      <c r="N64" s="1274"/>
      <c r="O64" s="1274"/>
      <c r="P64" s="1274"/>
      <c r="Q64" s="1274"/>
      <c r="R64" s="1274"/>
      <c r="S64" s="1274"/>
      <c r="T64" s="1274"/>
      <c r="U64" s="1274"/>
      <c r="V64" s="1274"/>
      <c r="W64" s="1290"/>
      <c r="X64" s="1281"/>
      <c r="Y64" s="1281"/>
      <c r="Z64" s="1281"/>
      <c r="AA64" s="1281"/>
      <c r="AB64" s="1281"/>
      <c r="AC64" s="1281"/>
      <c r="AD64" s="1281"/>
      <c r="AE64" s="1281"/>
      <c r="AF64" s="1281"/>
      <c r="AG64" s="1281"/>
      <c r="AH64" s="1281"/>
      <c r="AI64" s="1281"/>
      <c r="AJ64" s="1281"/>
      <c r="AK64" s="53"/>
      <c r="AL64" s="1274"/>
      <c r="AM64" s="53"/>
      <c r="AN64" s="1274"/>
    </row>
    <row r="65" spans="1:40">
      <c r="A65" t="s">
        <v>630</v>
      </c>
      <c r="B65" s="1282" t="s">
        <v>300</v>
      </c>
      <c r="C65" s="1283">
        <v>308700</v>
      </c>
      <c r="D65" s="1283">
        <v>337200</v>
      </c>
      <c r="E65" s="1283">
        <v>337200</v>
      </c>
      <c r="F65" s="1283">
        <v>363400</v>
      </c>
      <c r="G65" s="1283">
        <v>294500</v>
      </c>
      <c r="H65" s="1283">
        <v>167400</v>
      </c>
      <c r="I65" s="1283">
        <v>288200</v>
      </c>
      <c r="J65" s="1283">
        <v>309900</v>
      </c>
      <c r="K65" s="1283">
        <v>340800</v>
      </c>
      <c r="L65" s="1283">
        <v>352300</v>
      </c>
      <c r="M65" s="1283">
        <v>337000</v>
      </c>
      <c r="N65" s="1283">
        <v>373500</v>
      </c>
      <c r="O65" s="1283">
        <v>340900</v>
      </c>
      <c r="P65" s="1283">
        <v>383500</v>
      </c>
      <c r="Q65" s="1283">
        <v>399300</v>
      </c>
      <c r="R65" s="1283">
        <v>402700</v>
      </c>
      <c r="S65" s="1283">
        <v>437100</v>
      </c>
      <c r="T65" s="1283">
        <v>454600</v>
      </c>
      <c r="U65" s="1283">
        <v>459000</v>
      </c>
      <c r="V65" s="1283">
        <v>465600</v>
      </c>
      <c r="W65" s="1315" t="s">
        <v>631</v>
      </c>
      <c r="X65" s="1316" t="s">
        <v>631</v>
      </c>
      <c r="Y65" s="1316" t="s">
        <v>631</v>
      </c>
      <c r="Z65" s="1316" t="s">
        <v>631</v>
      </c>
      <c r="AA65" s="1316" t="s">
        <v>631</v>
      </c>
      <c r="AB65" s="1316" t="s">
        <v>631</v>
      </c>
      <c r="AC65" s="1316" t="s">
        <v>631</v>
      </c>
      <c r="AD65" s="1316" t="s">
        <v>631</v>
      </c>
      <c r="AE65" s="1316" t="s">
        <v>631</v>
      </c>
      <c r="AF65" s="1316" t="s">
        <v>631</v>
      </c>
      <c r="AG65" s="1316" t="s">
        <v>631</v>
      </c>
      <c r="AH65" s="1316"/>
      <c r="AI65" s="1316"/>
      <c r="AJ65" s="1316"/>
      <c r="AK65" s="53"/>
      <c r="AL65" s="1281"/>
      <c r="AM65" s="53"/>
      <c r="AN65" s="1274"/>
    </row>
    <row r="66" spans="1:40">
      <c r="B66" s="53"/>
      <c r="C66" s="53"/>
      <c r="D66" s="53"/>
      <c r="E66" s="53"/>
      <c r="F66" s="53"/>
      <c r="G66" s="53"/>
      <c r="H66" s="53"/>
      <c r="I66" s="53"/>
      <c r="J66" s="53"/>
      <c r="K66" s="53"/>
      <c r="L66" s="53"/>
      <c r="M66" s="1274"/>
      <c r="N66" s="1274"/>
      <c r="O66" s="1274"/>
      <c r="P66" s="1274"/>
      <c r="Q66" s="1274"/>
      <c r="R66" s="1274"/>
      <c r="S66" s="1274"/>
      <c r="T66" s="1274"/>
      <c r="U66" s="1274"/>
      <c r="V66" s="1274"/>
      <c r="W66" s="1299"/>
      <c r="X66" s="1281"/>
      <c r="Y66" s="1281"/>
      <c r="Z66" s="1281"/>
      <c r="AA66" s="1281"/>
      <c r="AB66" s="1281"/>
      <c r="AC66" s="1281"/>
      <c r="AD66" s="1281"/>
      <c r="AE66" s="1281"/>
      <c r="AF66" s="1281"/>
      <c r="AG66" s="1281"/>
      <c r="AH66" s="1281"/>
      <c r="AI66" s="1281"/>
      <c r="AJ66" s="1281"/>
      <c r="AK66" s="53"/>
      <c r="AL66" s="1274"/>
      <c r="AM66" s="53"/>
      <c r="AN66" s="1274"/>
    </row>
    <row r="67" spans="1:40">
      <c r="A67" t="s">
        <v>632</v>
      </c>
      <c r="B67" s="1282" t="s">
        <v>301</v>
      </c>
      <c r="C67" s="1283">
        <f t="shared" ref="C67:AG67" si="64">C6</f>
        <v>911983</v>
      </c>
      <c r="D67" s="1283">
        <f t="shared" si="64"/>
        <v>962267</v>
      </c>
      <c r="E67" s="1283">
        <f t="shared" si="64"/>
        <v>1027969</v>
      </c>
      <c r="F67" s="1283">
        <f t="shared" si="64"/>
        <v>1076077</v>
      </c>
      <c r="G67" s="1283">
        <f t="shared" si="64"/>
        <v>1014029</v>
      </c>
      <c r="H67" s="1283">
        <f t="shared" si="64"/>
        <v>788600</v>
      </c>
      <c r="I67" s="1283">
        <f t="shared" si="64"/>
        <v>967419</v>
      </c>
      <c r="J67" s="1283">
        <f t="shared" si="64"/>
        <v>983171</v>
      </c>
      <c r="K67" s="1283">
        <f t="shared" si="64"/>
        <v>1129445</v>
      </c>
      <c r="L67" s="1283">
        <f t="shared" si="64"/>
        <v>1093697</v>
      </c>
      <c r="M67" s="1283">
        <f t="shared" si="64"/>
        <v>1071363</v>
      </c>
      <c r="N67" s="1283">
        <f t="shared" si="64"/>
        <v>1059865</v>
      </c>
      <c r="O67" s="1283">
        <f t="shared" si="64"/>
        <v>1027193</v>
      </c>
      <c r="P67" s="1283">
        <f t="shared" si="64"/>
        <v>994089</v>
      </c>
      <c r="Q67" s="1283">
        <f t="shared" si="64"/>
        <v>1046681</v>
      </c>
      <c r="R67" s="1283">
        <f t="shared" si="64"/>
        <v>1090972</v>
      </c>
      <c r="S67" s="1283">
        <f t="shared" si="64"/>
        <v>1152540</v>
      </c>
      <c r="T67" s="1283">
        <f t="shared" si="64"/>
        <v>1167060</v>
      </c>
      <c r="U67" s="1283">
        <f t="shared" si="64"/>
        <v>1186730</v>
      </c>
      <c r="V67" s="1283">
        <f t="shared" si="64"/>
        <v>1169979</v>
      </c>
      <c r="W67" s="1284">
        <f t="shared" si="64"/>
        <v>1211974</v>
      </c>
      <c r="X67" s="1283">
        <f t="shared" si="64"/>
        <v>1211974</v>
      </c>
      <c r="Y67" s="1283">
        <f t="shared" si="64"/>
        <v>1256594</v>
      </c>
      <c r="Z67" s="1283">
        <f t="shared" si="64"/>
        <v>1284376</v>
      </c>
      <c r="AA67" s="1283">
        <f t="shared" si="64"/>
        <v>1312776</v>
      </c>
      <c r="AB67" s="1283">
        <f t="shared" si="64"/>
        <v>1341805</v>
      </c>
      <c r="AC67" s="1283">
        <f t="shared" si="64"/>
        <v>1371474</v>
      </c>
      <c r="AD67" s="1283">
        <f t="shared" si="64"/>
        <v>1401800</v>
      </c>
      <c r="AE67" s="1283">
        <f t="shared" si="64"/>
        <v>1432799</v>
      </c>
      <c r="AF67" s="1283">
        <f t="shared" si="64"/>
        <v>1464484</v>
      </c>
      <c r="AG67" s="1283">
        <f t="shared" si="64"/>
        <v>1496860</v>
      </c>
      <c r="AH67" s="1283"/>
      <c r="AI67" s="1283"/>
      <c r="AJ67" s="1283"/>
      <c r="AK67" s="53"/>
      <c r="AL67" s="1281"/>
      <c r="AM67" s="53"/>
      <c r="AN67" s="1274"/>
    </row>
    <row r="68" spans="1:40">
      <c r="B68" s="1317" t="s">
        <v>302</v>
      </c>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1274"/>
    </row>
    <row r="69" spans="1:40">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1274"/>
    </row>
    <row r="70" spans="1:40">
      <c r="B70" s="53" t="s">
        <v>303</v>
      </c>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1274"/>
    </row>
    <row r="71" spans="1:40">
      <c r="B71" s="53"/>
      <c r="C71" s="53"/>
      <c r="D71" s="53"/>
      <c r="E71" s="53"/>
      <c r="F71" s="53"/>
      <c r="G71" s="53"/>
      <c r="H71" s="53"/>
      <c r="I71" s="53"/>
      <c r="J71" s="53"/>
      <c r="K71" s="53"/>
      <c r="L71" s="53"/>
      <c r="M71" s="53"/>
      <c r="N71" s="53"/>
      <c r="O71" s="53"/>
      <c r="P71" s="53"/>
      <c r="Q71" s="53"/>
      <c r="R71" s="53"/>
      <c r="S71" s="53"/>
      <c r="T71" s="53"/>
      <c r="U71" s="53"/>
      <c r="V71" s="53"/>
      <c r="W71" s="53"/>
      <c r="X71" s="53" t="s">
        <v>194</v>
      </c>
      <c r="Y71" s="53"/>
      <c r="Z71" s="53"/>
      <c r="AA71" s="53" t="s">
        <v>144</v>
      </c>
      <c r="AB71" s="53"/>
      <c r="AC71" s="53"/>
      <c r="AD71" s="53"/>
      <c r="AE71" s="53"/>
      <c r="AF71" s="53"/>
      <c r="AG71" s="53"/>
      <c r="AH71" s="53"/>
      <c r="AI71" s="53"/>
      <c r="AJ71" s="53"/>
      <c r="AK71" s="53"/>
      <c r="AL71" s="53"/>
      <c r="AM71" s="53"/>
      <c r="AN71" s="1274"/>
    </row>
    <row r="72" spans="1:40">
      <c r="B72" s="1270" t="s">
        <v>304</v>
      </c>
      <c r="C72" s="1269" t="s">
        <v>196</v>
      </c>
      <c r="D72" s="1269" t="s">
        <v>197</v>
      </c>
      <c r="E72" s="1269" t="s">
        <v>198</v>
      </c>
      <c r="F72" s="1269" t="s">
        <v>199</v>
      </c>
      <c r="G72" s="1269" t="s">
        <v>200</v>
      </c>
      <c r="H72" s="1269" t="s">
        <v>201</v>
      </c>
      <c r="I72" s="1269" t="s">
        <v>202</v>
      </c>
      <c r="J72" s="1269" t="s">
        <v>203</v>
      </c>
      <c r="K72" s="1269" t="s">
        <v>204</v>
      </c>
      <c r="L72" s="1269" t="s">
        <v>205</v>
      </c>
      <c r="M72" s="1270" t="s">
        <v>206</v>
      </c>
      <c r="N72" s="1270" t="s">
        <v>161</v>
      </c>
      <c r="O72" s="1270" t="s">
        <v>162</v>
      </c>
      <c r="P72" s="1270" t="s">
        <v>163</v>
      </c>
      <c r="Q72" s="1270" t="s">
        <v>164</v>
      </c>
      <c r="R72" s="1270" t="s">
        <v>165</v>
      </c>
      <c r="S72" s="1270" t="s">
        <v>166</v>
      </c>
      <c r="T72" s="1270" t="s">
        <v>167</v>
      </c>
      <c r="U72" s="1270" t="s">
        <v>168</v>
      </c>
      <c r="V72" s="1270" t="s">
        <v>169</v>
      </c>
      <c r="W72" s="1270" t="s">
        <v>81</v>
      </c>
      <c r="X72" s="1271" t="s">
        <v>207</v>
      </c>
      <c r="Y72" s="1270" t="s">
        <v>208</v>
      </c>
      <c r="Z72" s="1270" t="s">
        <v>209</v>
      </c>
      <c r="AA72" s="1270" t="s">
        <v>210</v>
      </c>
      <c r="AB72" s="1270" t="s">
        <v>85</v>
      </c>
      <c r="AC72" s="1270" t="s">
        <v>212</v>
      </c>
      <c r="AD72" s="1270" t="s">
        <v>213</v>
      </c>
      <c r="AE72" s="1270" t="s">
        <v>214</v>
      </c>
      <c r="AF72" s="1270" t="s">
        <v>615</v>
      </c>
      <c r="AG72" s="521" t="s">
        <v>828</v>
      </c>
      <c r="AH72" s="521"/>
      <c r="AI72" s="521"/>
      <c r="AJ72" s="521"/>
      <c r="AK72" s="53"/>
      <c r="AL72" s="53"/>
      <c r="AM72" s="53"/>
      <c r="AN72" s="1274"/>
    </row>
    <row r="73" spans="1:40">
      <c r="B73" s="1267" t="s">
        <v>195</v>
      </c>
      <c r="C73" s="1318" t="s">
        <v>218</v>
      </c>
      <c r="D73" s="1318" t="s">
        <v>219</v>
      </c>
      <c r="E73" s="1318" t="s">
        <v>220</v>
      </c>
      <c r="F73" s="1318" t="s">
        <v>221</v>
      </c>
      <c r="G73" s="1318" t="s">
        <v>222</v>
      </c>
      <c r="H73" s="1318" t="s">
        <v>223</v>
      </c>
      <c r="I73" s="1318" t="s">
        <v>224</v>
      </c>
      <c r="J73" s="1318" t="s">
        <v>225</v>
      </c>
      <c r="K73" s="1318" t="s">
        <v>226</v>
      </c>
      <c r="L73" s="1318" t="s">
        <v>227</v>
      </c>
      <c r="M73" s="443" t="s">
        <v>228</v>
      </c>
      <c r="N73" s="443" t="s">
        <v>229</v>
      </c>
      <c r="O73" s="443" t="s">
        <v>230</v>
      </c>
      <c r="P73" s="443" t="s">
        <v>231</v>
      </c>
      <c r="Q73" s="443" t="s">
        <v>232</v>
      </c>
      <c r="R73" s="443" t="s">
        <v>233</v>
      </c>
      <c r="S73" s="443" t="s">
        <v>234</v>
      </c>
      <c r="T73" s="443" t="s">
        <v>235</v>
      </c>
      <c r="U73" s="443" t="s">
        <v>236</v>
      </c>
      <c r="V73" s="443" t="s">
        <v>237</v>
      </c>
      <c r="W73" s="443" t="s">
        <v>238</v>
      </c>
      <c r="X73" s="1244" t="s">
        <v>239</v>
      </c>
      <c r="Y73" s="443" t="s">
        <v>240</v>
      </c>
      <c r="Z73" s="443" t="s">
        <v>241</v>
      </c>
      <c r="AA73" s="843" t="s">
        <v>242</v>
      </c>
      <c r="AB73" s="843" t="s">
        <v>243</v>
      </c>
      <c r="AC73" s="843" t="s">
        <v>244</v>
      </c>
      <c r="AD73" s="843" t="s">
        <v>245</v>
      </c>
      <c r="AE73" s="843" t="s">
        <v>246</v>
      </c>
      <c r="AF73" s="843" t="s">
        <v>616</v>
      </c>
      <c r="AG73" s="843" t="s">
        <v>829</v>
      </c>
      <c r="AH73" s="843" t="s">
        <v>1181</v>
      </c>
      <c r="AI73" s="843" t="s">
        <v>1182</v>
      </c>
      <c r="AJ73" s="843" t="s">
        <v>1184</v>
      </c>
      <c r="AK73" s="53"/>
      <c r="AL73" s="53"/>
      <c r="AM73" s="53"/>
      <c r="AN73" s="1274"/>
    </row>
    <row r="74" spans="1:40">
      <c r="B74" s="1270" t="s">
        <v>253</v>
      </c>
      <c r="C74" s="173">
        <v>103233</v>
      </c>
      <c r="D74" s="173">
        <v>107556</v>
      </c>
      <c r="E74" s="173">
        <v>113046</v>
      </c>
      <c r="F74" s="173">
        <v>116012</v>
      </c>
      <c r="G74" s="173">
        <v>111441</v>
      </c>
      <c r="H74" s="173">
        <v>90296</v>
      </c>
      <c r="I74" s="173">
        <v>106983</v>
      </c>
      <c r="J74" s="173">
        <v>109039</v>
      </c>
      <c r="K74" s="173">
        <v>130122</v>
      </c>
      <c r="L74" s="173">
        <v>126217</v>
      </c>
      <c r="M74" s="173">
        <v>127317</v>
      </c>
      <c r="N74" s="173">
        <v>122585</v>
      </c>
      <c r="O74" s="173">
        <v>128444</v>
      </c>
      <c r="P74" s="173">
        <v>126104</v>
      </c>
      <c r="Q74" s="173">
        <v>128984</v>
      </c>
      <c r="R74" s="173">
        <v>130320</v>
      </c>
      <c r="S74" s="173">
        <v>136567</v>
      </c>
      <c r="T74" s="173">
        <v>133431</v>
      </c>
      <c r="U74" s="173">
        <v>136943</v>
      </c>
      <c r="V74" s="173">
        <v>139844</v>
      </c>
      <c r="W74" s="173">
        <v>142596</v>
      </c>
      <c r="X74" s="1238">
        <f t="shared" ref="X74:AE74" si="65">X75+X76</f>
        <v>125480.9</v>
      </c>
      <c r="Y74" s="173">
        <f t="shared" si="65"/>
        <v>123043.93</v>
      </c>
      <c r="Z74" s="173">
        <f t="shared" si="65"/>
        <v>127810.16</v>
      </c>
      <c r="AA74" s="421">
        <f t="shared" si="65"/>
        <v>131860.98000000001</v>
      </c>
      <c r="AB74" s="421">
        <f t="shared" si="65"/>
        <v>133256</v>
      </c>
      <c r="AC74" s="421">
        <f t="shared" si="65"/>
        <v>138965</v>
      </c>
      <c r="AD74" s="421">
        <f t="shared" si="65"/>
        <v>134167</v>
      </c>
      <c r="AE74" s="421">
        <f t="shared" si="65"/>
        <v>139047</v>
      </c>
      <c r="AF74" s="421">
        <f>AF75+AF76</f>
        <v>136964</v>
      </c>
      <c r="AG74" s="421">
        <f>AG75+AG76</f>
        <v>136508</v>
      </c>
      <c r="AH74" s="1276"/>
      <c r="AI74" s="1276"/>
      <c r="AJ74" s="1276"/>
      <c r="AK74" s="1319">
        <f>AG74/AF74*100</f>
        <v>99.667065798311967</v>
      </c>
      <c r="AL74" s="53"/>
      <c r="AM74" s="53"/>
      <c r="AN74" s="1274"/>
    </row>
    <row r="75" spans="1:40">
      <c r="B75" s="53" t="s">
        <v>251</v>
      </c>
      <c r="C75" s="270">
        <v>86243</v>
      </c>
      <c r="D75" s="270">
        <v>90132</v>
      </c>
      <c r="E75" s="270">
        <v>95740</v>
      </c>
      <c r="F75" s="270">
        <v>98141</v>
      </c>
      <c r="G75" s="270">
        <v>94440</v>
      </c>
      <c r="H75" s="270">
        <v>78071</v>
      </c>
      <c r="I75" s="270">
        <v>92057</v>
      </c>
      <c r="J75" s="270">
        <v>94181</v>
      </c>
      <c r="K75" s="270">
        <v>113627</v>
      </c>
      <c r="L75" s="270">
        <v>110545</v>
      </c>
      <c r="M75" s="270">
        <v>112127</v>
      </c>
      <c r="N75" s="270">
        <v>107077</v>
      </c>
      <c r="O75" s="270">
        <v>113870</v>
      </c>
      <c r="P75" s="270">
        <v>111499</v>
      </c>
      <c r="Q75" s="270">
        <v>113969</v>
      </c>
      <c r="R75" s="270">
        <v>115236</v>
      </c>
      <c r="S75" s="270">
        <v>120403</v>
      </c>
      <c r="T75" s="270">
        <v>117094</v>
      </c>
      <c r="U75" s="270">
        <v>120101</v>
      </c>
      <c r="V75" s="270">
        <v>123099</v>
      </c>
      <c r="W75" s="270">
        <v>125013</v>
      </c>
      <c r="X75" s="1239">
        <f>110717+X91</f>
        <v>114438.9</v>
      </c>
      <c r="Y75" s="270">
        <f>107906+Y91</f>
        <v>111801.93</v>
      </c>
      <c r="Z75" s="270">
        <f>113234+Z91</f>
        <v>116657.16</v>
      </c>
      <c r="AA75" s="270">
        <f>116789+AA91</f>
        <v>120163</v>
      </c>
      <c r="AB75" s="270">
        <f>121119</f>
        <v>121119</v>
      </c>
      <c r="AC75" s="270">
        <v>125379</v>
      </c>
      <c r="AD75" s="270">
        <v>121505</v>
      </c>
      <c r="AE75" s="270">
        <v>126245</v>
      </c>
      <c r="AF75" s="270">
        <v>124774</v>
      </c>
      <c r="AG75" s="270">
        <v>124668</v>
      </c>
      <c r="AH75" s="270"/>
      <c r="AI75" s="270"/>
      <c r="AJ75" s="270"/>
      <c r="AK75" s="1319">
        <f>AG75/AF75*100</f>
        <v>99.915046403898245</v>
      </c>
      <c r="AL75" s="53"/>
      <c r="AM75" s="53"/>
      <c r="AN75" s="1274"/>
    </row>
    <row r="76" spans="1:40">
      <c r="B76" s="1272" t="s">
        <v>252</v>
      </c>
      <c r="C76" s="175">
        <v>14536</v>
      </c>
      <c r="D76" s="175">
        <v>14784</v>
      </c>
      <c r="E76" s="175">
        <v>14659</v>
      </c>
      <c r="F76" s="175">
        <v>14733</v>
      </c>
      <c r="G76" s="175">
        <v>14452</v>
      </c>
      <c r="H76" s="175">
        <v>10812</v>
      </c>
      <c r="I76" s="175">
        <v>12494</v>
      </c>
      <c r="J76" s="175">
        <v>12245</v>
      </c>
      <c r="K76" s="175">
        <v>13562</v>
      </c>
      <c r="L76" s="175">
        <v>12514</v>
      </c>
      <c r="M76" s="175">
        <v>12139</v>
      </c>
      <c r="N76" s="175">
        <v>12232</v>
      </c>
      <c r="O76" s="175">
        <v>11054</v>
      </c>
      <c r="P76" s="175">
        <v>11097</v>
      </c>
      <c r="Q76" s="175">
        <v>11296</v>
      </c>
      <c r="R76" s="175">
        <v>11650</v>
      </c>
      <c r="S76" s="175">
        <v>12641</v>
      </c>
      <c r="T76" s="175">
        <v>13222</v>
      </c>
      <c r="U76" s="175">
        <v>13457</v>
      </c>
      <c r="V76" s="175">
        <v>13009</v>
      </c>
      <c r="W76" s="175">
        <v>14085</v>
      </c>
      <c r="X76" s="1320">
        <f>12966+X92</f>
        <v>11042</v>
      </c>
      <c r="Y76" s="175">
        <f>13398+Y92</f>
        <v>11242</v>
      </c>
      <c r="Z76" s="175">
        <f>12877+Z92</f>
        <v>11153</v>
      </c>
      <c r="AA76" s="175">
        <f>13482.98+AA92</f>
        <v>11697.98</v>
      </c>
      <c r="AB76" s="175">
        <f>12137</f>
        <v>12137</v>
      </c>
      <c r="AC76" s="175">
        <v>13586</v>
      </c>
      <c r="AD76" s="175">
        <v>12662</v>
      </c>
      <c r="AE76" s="175">
        <v>12802</v>
      </c>
      <c r="AF76" s="175">
        <v>12190</v>
      </c>
      <c r="AG76" s="175">
        <v>11840</v>
      </c>
      <c r="AH76" s="270"/>
      <c r="AI76" s="270"/>
      <c r="AJ76" s="270"/>
      <c r="AK76" s="1319">
        <f>AG76/AF76*100</f>
        <v>97.128794093519275</v>
      </c>
      <c r="AL76" s="53"/>
      <c r="AM76" s="53"/>
      <c r="AN76" s="1274"/>
    </row>
    <row r="77" spans="1:40">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1282"/>
      <c r="AI77" s="1282"/>
      <c r="AJ77" s="1282"/>
      <c r="AK77" s="53"/>
      <c r="AL77" s="53"/>
      <c r="AM77" s="53"/>
      <c r="AN77" s="1274"/>
    </row>
    <row r="78" spans="1:40">
      <c r="B78" s="1270" t="s">
        <v>626</v>
      </c>
      <c r="C78" s="173">
        <v>3342</v>
      </c>
      <c r="D78" s="173">
        <v>3493</v>
      </c>
      <c r="E78" s="173">
        <v>3738</v>
      </c>
      <c r="F78" s="173">
        <v>3969</v>
      </c>
      <c r="G78" s="173">
        <v>3729</v>
      </c>
      <c r="H78" s="173">
        <v>2803</v>
      </c>
      <c r="I78" s="173">
        <v>3624</v>
      </c>
      <c r="J78" s="173">
        <v>3683</v>
      </c>
      <c r="K78" s="173">
        <v>4003</v>
      </c>
      <c r="L78" s="173">
        <v>3862</v>
      </c>
      <c r="M78" s="173">
        <v>4005</v>
      </c>
      <c r="N78" s="173">
        <v>4205</v>
      </c>
      <c r="O78" s="173">
        <v>3450</v>
      </c>
      <c r="P78" s="173">
        <v>3882</v>
      </c>
      <c r="Q78" s="173">
        <v>4354</v>
      </c>
      <c r="R78" s="173">
        <v>4934</v>
      </c>
      <c r="S78" s="173">
        <v>5293</v>
      </c>
      <c r="T78" s="173">
        <v>5601</v>
      </c>
      <c r="U78" s="173">
        <v>5560</v>
      </c>
      <c r="V78" s="173">
        <v>6306</v>
      </c>
      <c r="W78" s="173">
        <v>6399</v>
      </c>
      <c r="X78" s="1238">
        <v>5969</v>
      </c>
      <c r="Y78" s="173">
        <v>6724</v>
      </c>
      <c r="Z78" s="173">
        <v>6712</v>
      </c>
      <c r="AA78" s="1321">
        <v>6767</v>
      </c>
      <c r="AB78" s="1321">
        <v>6134</v>
      </c>
      <c r="AC78" s="1321">
        <v>7422</v>
      </c>
      <c r="AD78" s="1321">
        <f>AD51</f>
        <v>6726</v>
      </c>
      <c r="AE78" s="1321">
        <f>AE51</f>
        <v>6784</v>
      </c>
      <c r="AF78" s="1321">
        <f>AF51</f>
        <v>6572</v>
      </c>
      <c r="AG78" s="1321">
        <f>AG51</f>
        <v>6250.8720000000003</v>
      </c>
      <c r="AH78" s="1322"/>
      <c r="AI78" s="1322"/>
      <c r="AJ78" s="1322"/>
      <c r="AK78" s="53"/>
      <c r="AL78" s="1274"/>
      <c r="AM78" s="53"/>
      <c r="AN78" s="1274"/>
    </row>
    <row r="79" spans="1:40">
      <c r="B79" s="53" t="s">
        <v>291</v>
      </c>
      <c r="C79" s="270">
        <v>5771</v>
      </c>
      <c r="D79" s="270">
        <v>5551</v>
      </c>
      <c r="E79" s="270">
        <v>5170</v>
      </c>
      <c r="F79" s="270">
        <v>4780</v>
      </c>
      <c r="G79" s="270">
        <v>4728</v>
      </c>
      <c r="H79" s="270">
        <v>3356</v>
      </c>
      <c r="I79" s="270">
        <v>3835</v>
      </c>
      <c r="J79" s="270">
        <v>3609</v>
      </c>
      <c r="K79" s="270">
        <v>4420</v>
      </c>
      <c r="L79" s="270">
        <v>4087</v>
      </c>
      <c r="M79" s="270">
        <v>3644</v>
      </c>
      <c r="N79" s="270">
        <v>3398</v>
      </c>
      <c r="O79" s="270">
        <v>3205</v>
      </c>
      <c r="P79" s="270">
        <v>3566</v>
      </c>
      <c r="Q79" s="270">
        <v>3320</v>
      </c>
      <c r="R79" s="270">
        <v>3165</v>
      </c>
      <c r="S79" s="270">
        <v>3466</v>
      </c>
      <c r="T79" s="270">
        <v>3853</v>
      </c>
      <c r="U79" s="270">
        <v>4025</v>
      </c>
      <c r="V79" s="270">
        <v>3523</v>
      </c>
      <c r="W79" s="270">
        <v>3742</v>
      </c>
      <c r="X79" s="1239">
        <v>3451</v>
      </c>
      <c r="Y79" s="270">
        <v>3339</v>
      </c>
      <c r="Z79" s="270">
        <v>2892</v>
      </c>
      <c r="AA79" s="1322">
        <v>3309</v>
      </c>
      <c r="AB79" s="1322">
        <v>3355</v>
      </c>
      <c r="AC79" s="1322">
        <v>3579</v>
      </c>
      <c r="AD79" s="1322">
        <f t="shared" ref="AD79:AG84" si="66">AD52</f>
        <v>3503</v>
      </c>
      <c r="AE79" s="1322">
        <f t="shared" si="66"/>
        <v>3434</v>
      </c>
      <c r="AF79" s="1322">
        <f t="shared" si="66"/>
        <v>3418</v>
      </c>
      <c r="AG79" s="1322">
        <f t="shared" si="66"/>
        <v>3395.8609999999999</v>
      </c>
      <c r="AH79" s="1322"/>
      <c r="AI79" s="1322"/>
      <c r="AJ79" s="1322"/>
      <c r="AK79" s="53"/>
      <c r="AL79" s="1274"/>
      <c r="AM79" s="53"/>
      <c r="AN79" s="1274"/>
    </row>
    <row r="80" spans="1:40">
      <c r="B80" s="53" t="s">
        <v>292</v>
      </c>
      <c r="C80" s="270">
        <v>1748</v>
      </c>
      <c r="D80" s="270">
        <v>1771</v>
      </c>
      <c r="E80" s="270">
        <v>1687</v>
      </c>
      <c r="F80" s="270">
        <v>1653</v>
      </c>
      <c r="G80" s="270">
        <v>2046</v>
      </c>
      <c r="H80" s="270">
        <v>1459</v>
      </c>
      <c r="I80" s="270">
        <v>1333</v>
      </c>
      <c r="J80" s="270">
        <v>1217</v>
      </c>
      <c r="K80" s="270">
        <v>1347</v>
      </c>
      <c r="L80" s="270">
        <v>1131</v>
      </c>
      <c r="M80" s="270">
        <v>1066</v>
      </c>
      <c r="N80" s="270">
        <v>982</v>
      </c>
      <c r="O80" s="270">
        <v>954</v>
      </c>
      <c r="P80" s="270">
        <v>882</v>
      </c>
      <c r="Q80" s="270">
        <v>900</v>
      </c>
      <c r="R80" s="270">
        <v>932</v>
      </c>
      <c r="S80" s="270">
        <v>905</v>
      </c>
      <c r="T80" s="270">
        <v>933</v>
      </c>
      <c r="U80" s="270">
        <v>837</v>
      </c>
      <c r="V80" s="270">
        <v>803</v>
      </c>
      <c r="W80" s="270">
        <v>843</v>
      </c>
      <c r="X80" s="1239">
        <v>764</v>
      </c>
      <c r="Y80" s="270">
        <v>648</v>
      </c>
      <c r="Z80" s="270">
        <v>654</v>
      </c>
      <c r="AA80" s="1322">
        <v>708.13400000000001</v>
      </c>
      <c r="AB80" s="1322">
        <v>727</v>
      </c>
      <c r="AC80" s="1322">
        <v>731</v>
      </c>
      <c r="AD80" s="1322">
        <f t="shared" si="66"/>
        <v>669</v>
      </c>
      <c r="AE80" s="1322">
        <f t="shared" si="66"/>
        <v>687</v>
      </c>
      <c r="AF80" s="1322">
        <f t="shared" si="66"/>
        <v>660</v>
      </c>
      <c r="AG80" s="1322">
        <f t="shared" si="66"/>
        <v>613.96699999999998</v>
      </c>
      <c r="AH80" s="1322"/>
      <c r="AI80" s="1322"/>
      <c r="AJ80" s="1322"/>
      <c r="AK80" s="53"/>
      <c r="AL80" s="1274"/>
      <c r="AM80" s="53"/>
      <c r="AN80" s="1274"/>
    </row>
    <row r="81" spans="2:40">
      <c r="B81" s="53" t="s">
        <v>293</v>
      </c>
      <c r="C81" s="270">
        <v>1227</v>
      </c>
      <c r="D81" s="270">
        <v>1407</v>
      </c>
      <c r="E81" s="270">
        <v>1401</v>
      </c>
      <c r="F81" s="270">
        <v>1476</v>
      </c>
      <c r="G81" s="270">
        <v>1404</v>
      </c>
      <c r="H81" s="270">
        <v>1421</v>
      </c>
      <c r="I81" s="270">
        <v>1467</v>
      </c>
      <c r="J81" s="270">
        <v>1451</v>
      </c>
      <c r="K81" s="270">
        <v>1585</v>
      </c>
      <c r="L81" s="270">
        <v>1554</v>
      </c>
      <c r="M81" s="270">
        <v>1583</v>
      </c>
      <c r="N81" s="270">
        <v>1856</v>
      </c>
      <c r="O81" s="270">
        <v>1831</v>
      </c>
      <c r="P81" s="270">
        <v>1493</v>
      </c>
      <c r="Q81" s="270">
        <v>1318</v>
      </c>
      <c r="R81" s="270">
        <v>1302</v>
      </c>
      <c r="S81" s="270">
        <v>1406</v>
      </c>
      <c r="T81" s="270">
        <v>1375</v>
      </c>
      <c r="U81" s="270">
        <v>1428</v>
      </c>
      <c r="V81" s="270">
        <v>1275</v>
      </c>
      <c r="W81" s="270">
        <v>1543</v>
      </c>
      <c r="X81" s="1239">
        <v>1335</v>
      </c>
      <c r="Y81" s="270">
        <v>1305</v>
      </c>
      <c r="Z81" s="270">
        <v>1372</v>
      </c>
      <c r="AA81" s="1322">
        <v>1311.27</v>
      </c>
      <c r="AB81" s="1322">
        <v>939</v>
      </c>
      <c r="AC81" s="1322">
        <v>797</v>
      </c>
      <c r="AD81" s="1322">
        <f t="shared" si="66"/>
        <v>813</v>
      </c>
      <c r="AE81" s="1322">
        <f t="shared" si="66"/>
        <v>876</v>
      </c>
      <c r="AF81" s="1322">
        <f t="shared" si="66"/>
        <v>764</v>
      </c>
      <c r="AG81" s="1322">
        <f t="shared" si="66"/>
        <v>761.19500000000005</v>
      </c>
      <c r="AH81" s="1322"/>
      <c r="AI81" s="1322"/>
      <c r="AJ81" s="1322"/>
      <c r="AK81" s="53"/>
      <c r="AL81" s="1274"/>
      <c r="AM81" s="53"/>
      <c r="AN81" s="1274"/>
    </row>
    <row r="82" spans="2:40">
      <c r="B82" s="53" t="s">
        <v>627</v>
      </c>
      <c r="C82" s="270">
        <v>45</v>
      </c>
      <c r="D82" s="270">
        <v>43</v>
      </c>
      <c r="E82" s="270">
        <v>38</v>
      </c>
      <c r="F82" s="270">
        <v>29</v>
      </c>
      <c r="G82" s="270">
        <v>22</v>
      </c>
      <c r="H82" s="270">
        <v>17</v>
      </c>
      <c r="I82" s="270">
        <v>28</v>
      </c>
      <c r="J82" s="270">
        <v>23</v>
      </c>
      <c r="K82" s="270">
        <v>15</v>
      </c>
      <c r="L82" s="270">
        <v>10</v>
      </c>
      <c r="M82" s="270">
        <v>8</v>
      </c>
      <c r="N82" s="270">
        <v>4</v>
      </c>
      <c r="O82" s="270">
        <v>4</v>
      </c>
      <c r="P82" s="270">
        <v>4</v>
      </c>
      <c r="Q82" s="270">
        <v>4</v>
      </c>
      <c r="R82" s="270">
        <v>4</v>
      </c>
      <c r="S82" s="270">
        <v>4</v>
      </c>
      <c r="T82" s="270">
        <v>4</v>
      </c>
      <c r="U82" s="270">
        <v>3</v>
      </c>
      <c r="V82" s="270">
        <v>0</v>
      </c>
      <c r="W82" s="270">
        <v>0</v>
      </c>
      <c r="X82" s="1239">
        <v>0</v>
      </c>
      <c r="Y82" s="270">
        <v>17</v>
      </c>
      <c r="Z82" s="270">
        <v>0</v>
      </c>
      <c r="AA82" s="1322">
        <v>0</v>
      </c>
      <c r="AB82" s="1322">
        <v>0</v>
      </c>
      <c r="AC82" s="1322">
        <v>0</v>
      </c>
      <c r="AD82" s="1322">
        <f t="shared" si="66"/>
        <v>0</v>
      </c>
      <c r="AE82" s="1322">
        <f t="shared" si="66"/>
        <v>0</v>
      </c>
      <c r="AF82" s="1322">
        <f t="shared" si="66"/>
        <v>5</v>
      </c>
      <c r="AG82" s="1322">
        <f t="shared" si="66"/>
        <v>4.9939999999999998</v>
      </c>
      <c r="AH82" s="1322"/>
      <c r="AI82" s="1322"/>
      <c r="AJ82" s="1322"/>
      <c r="AK82" s="53"/>
      <c r="AL82" s="1274"/>
      <c r="AM82" s="53"/>
      <c r="AN82" s="1274"/>
    </row>
    <row r="83" spans="2:40">
      <c r="B83" s="53" t="s">
        <v>294</v>
      </c>
      <c r="C83" s="270">
        <v>1343</v>
      </c>
      <c r="D83" s="270">
        <v>1313</v>
      </c>
      <c r="E83" s="270">
        <v>1290</v>
      </c>
      <c r="F83" s="270">
        <v>1417</v>
      </c>
      <c r="G83" s="270">
        <v>1191</v>
      </c>
      <c r="H83" s="270">
        <v>675</v>
      </c>
      <c r="I83" s="270">
        <v>960</v>
      </c>
      <c r="J83" s="270">
        <v>1041</v>
      </c>
      <c r="K83" s="270">
        <v>778</v>
      </c>
      <c r="L83" s="270">
        <v>618</v>
      </c>
      <c r="M83" s="270">
        <v>627</v>
      </c>
      <c r="N83" s="270">
        <v>470</v>
      </c>
      <c r="O83" s="270">
        <v>415</v>
      </c>
      <c r="P83" s="270">
        <v>374</v>
      </c>
      <c r="Q83" s="270">
        <v>517</v>
      </c>
      <c r="R83" s="270">
        <v>312</v>
      </c>
      <c r="S83" s="270">
        <v>580</v>
      </c>
      <c r="T83" s="270">
        <v>466</v>
      </c>
      <c r="U83" s="270">
        <v>464</v>
      </c>
      <c r="V83" s="270">
        <v>283</v>
      </c>
      <c r="W83" s="270">
        <v>302</v>
      </c>
      <c r="X83" s="1239">
        <v>263</v>
      </c>
      <c r="Y83" s="270">
        <v>254</v>
      </c>
      <c r="Z83" s="270">
        <v>194</v>
      </c>
      <c r="AA83" s="1322">
        <v>231</v>
      </c>
      <c r="AB83" s="1322">
        <v>182</v>
      </c>
      <c r="AC83" s="1322">
        <v>112</v>
      </c>
      <c r="AD83" s="1322">
        <f t="shared" si="66"/>
        <v>186</v>
      </c>
      <c r="AE83" s="1322">
        <f t="shared" si="66"/>
        <v>221</v>
      </c>
      <c r="AF83" s="1322">
        <f t="shared" si="66"/>
        <v>145</v>
      </c>
      <c r="AG83" s="1322">
        <f t="shared" si="66"/>
        <v>65.385000000000005</v>
      </c>
      <c r="AH83" s="1322"/>
      <c r="AI83" s="1322"/>
      <c r="AJ83" s="1322"/>
      <c r="AK83" s="53"/>
      <c r="AL83" s="1274"/>
      <c r="AM83" s="53"/>
      <c r="AN83" s="1274"/>
    </row>
    <row r="84" spans="2:40">
      <c r="B84" s="1272" t="s">
        <v>295</v>
      </c>
      <c r="C84" s="270">
        <v>1060</v>
      </c>
      <c r="D84" s="270">
        <v>1206</v>
      </c>
      <c r="E84" s="270">
        <v>1335</v>
      </c>
      <c r="F84" s="270">
        <v>1409</v>
      </c>
      <c r="G84" s="270">
        <v>1332</v>
      </c>
      <c r="H84" s="270">
        <v>1081</v>
      </c>
      <c r="I84" s="270">
        <v>1247</v>
      </c>
      <c r="J84" s="270">
        <v>1221</v>
      </c>
      <c r="K84" s="270">
        <v>1414</v>
      </c>
      <c r="L84" s="270">
        <v>1252</v>
      </c>
      <c r="M84" s="270">
        <v>1206</v>
      </c>
      <c r="N84" s="270">
        <v>1317</v>
      </c>
      <c r="O84" s="270">
        <v>1195</v>
      </c>
      <c r="P84" s="270">
        <v>896</v>
      </c>
      <c r="Q84" s="270">
        <v>883</v>
      </c>
      <c r="R84" s="270">
        <v>1001</v>
      </c>
      <c r="S84" s="270">
        <v>987</v>
      </c>
      <c r="T84" s="270">
        <v>990</v>
      </c>
      <c r="U84" s="270">
        <v>1140</v>
      </c>
      <c r="V84" s="270">
        <v>819</v>
      </c>
      <c r="W84" s="270">
        <v>1256</v>
      </c>
      <c r="X84" s="1239">
        <v>1184</v>
      </c>
      <c r="Y84" s="175">
        <v>1111</v>
      </c>
      <c r="Z84" s="175">
        <v>1053</v>
      </c>
      <c r="AA84" s="1323">
        <v>1157</v>
      </c>
      <c r="AB84" s="1323">
        <v>800</v>
      </c>
      <c r="AC84" s="1323">
        <v>945</v>
      </c>
      <c r="AD84" s="1323">
        <f t="shared" si="66"/>
        <v>765</v>
      </c>
      <c r="AE84" s="1323">
        <f t="shared" si="66"/>
        <v>800</v>
      </c>
      <c r="AF84" s="1323">
        <f t="shared" si="66"/>
        <v>630</v>
      </c>
      <c r="AG84" s="1323">
        <f t="shared" si="66"/>
        <v>746.62099999999998</v>
      </c>
      <c r="AH84" s="1322"/>
      <c r="AI84" s="1322"/>
      <c r="AJ84" s="1322"/>
      <c r="AK84" s="53"/>
      <c r="AL84" s="1274"/>
      <c r="AM84" s="53"/>
      <c r="AN84" s="1274"/>
    </row>
    <row r="85" spans="2:40">
      <c r="B85" s="1282" t="s">
        <v>297</v>
      </c>
      <c r="C85" s="1324">
        <f t="shared" ref="C85:AF85" si="67">SUM(C78:C84)</f>
        <v>14536</v>
      </c>
      <c r="D85" s="1311">
        <f t="shared" si="67"/>
        <v>14784</v>
      </c>
      <c r="E85" s="1311">
        <f t="shared" si="67"/>
        <v>14659</v>
      </c>
      <c r="F85" s="1311">
        <f t="shared" si="67"/>
        <v>14733</v>
      </c>
      <c r="G85" s="1311">
        <f t="shared" si="67"/>
        <v>14452</v>
      </c>
      <c r="H85" s="1311">
        <f t="shared" si="67"/>
        <v>10812</v>
      </c>
      <c r="I85" s="1311">
        <f t="shared" si="67"/>
        <v>12494</v>
      </c>
      <c r="J85" s="1311">
        <f t="shared" si="67"/>
        <v>12245</v>
      </c>
      <c r="K85" s="1311">
        <f t="shared" si="67"/>
        <v>13562</v>
      </c>
      <c r="L85" s="1311">
        <f t="shared" si="67"/>
        <v>12514</v>
      </c>
      <c r="M85" s="1311">
        <f t="shared" si="67"/>
        <v>12139</v>
      </c>
      <c r="N85" s="1311">
        <f t="shared" si="67"/>
        <v>12232</v>
      </c>
      <c r="O85" s="1311">
        <f t="shared" si="67"/>
        <v>11054</v>
      </c>
      <c r="P85" s="1311">
        <f t="shared" si="67"/>
        <v>11097</v>
      </c>
      <c r="Q85" s="1311">
        <f t="shared" si="67"/>
        <v>11296</v>
      </c>
      <c r="R85" s="1311">
        <f t="shared" si="67"/>
        <v>11650</v>
      </c>
      <c r="S85" s="1311">
        <f t="shared" si="67"/>
        <v>12641</v>
      </c>
      <c r="T85" s="1311">
        <f t="shared" si="67"/>
        <v>13222</v>
      </c>
      <c r="U85" s="1311">
        <f t="shared" si="67"/>
        <v>13457</v>
      </c>
      <c r="V85" s="1311">
        <f t="shared" si="67"/>
        <v>13009</v>
      </c>
      <c r="W85" s="1312">
        <f t="shared" si="67"/>
        <v>14085</v>
      </c>
      <c r="X85" s="1311">
        <f t="shared" si="67"/>
        <v>12966</v>
      </c>
      <c r="Y85" s="1311">
        <f t="shared" si="67"/>
        <v>13398</v>
      </c>
      <c r="Z85" s="1311">
        <f t="shared" si="67"/>
        <v>12877</v>
      </c>
      <c r="AA85" s="175">
        <f t="shared" si="67"/>
        <v>13483.404</v>
      </c>
      <c r="AB85" s="175">
        <f t="shared" si="67"/>
        <v>12137</v>
      </c>
      <c r="AC85" s="175">
        <f t="shared" si="67"/>
        <v>13586</v>
      </c>
      <c r="AD85" s="175">
        <f t="shared" si="67"/>
        <v>12662</v>
      </c>
      <c r="AE85" s="175">
        <f t="shared" si="67"/>
        <v>12802</v>
      </c>
      <c r="AF85" s="175">
        <f t="shared" si="67"/>
        <v>12194</v>
      </c>
      <c r="AG85" s="175">
        <f>SUM(AG78:AG84)</f>
        <v>11838.895</v>
      </c>
      <c r="AH85" s="1311"/>
      <c r="AI85" s="1311"/>
      <c r="AJ85" s="1311"/>
      <c r="AK85" s="53"/>
      <c r="AL85" s="53"/>
      <c r="AM85" s="53"/>
      <c r="AN85" s="1274"/>
    </row>
    <row r="86" spans="2:4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N86" s="400"/>
    </row>
    <row r="87" spans="2:40" hidden="1">
      <c r="C87" s="97"/>
      <c r="D87" s="97"/>
      <c r="E87" s="97"/>
      <c r="F87" s="97"/>
      <c r="G87" s="97"/>
      <c r="H87" s="97"/>
      <c r="I87" s="97"/>
      <c r="J87" s="97"/>
      <c r="K87" s="97"/>
      <c r="L87" s="97"/>
      <c r="M87" s="97"/>
      <c r="N87" s="97"/>
      <c r="O87" s="97"/>
      <c r="P87" s="97"/>
      <c r="Q87" s="97"/>
      <c r="R87" s="97"/>
      <c r="S87" s="97"/>
      <c r="T87" s="97"/>
      <c r="U87" s="97"/>
      <c r="V87" s="97"/>
      <c r="W87" s="97"/>
      <c r="X87" s="160"/>
      <c r="Y87" s="160"/>
      <c r="Z87" s="160"/>
      <c r="AA87" s="160"/>
      <c r="AB87" s="160" t="s">
        <v>305</v>
      </c>
      <c r="AC87" s="160"/>
      <c r="AD87" s="160"/>
      <c r="AE87" s="160"/>
      <c r="AF87" s="160"/>
      <c r="AG87" s="160"/>
      <c r="AH87" s="160"/>
      <c r="AI87" s="160"/>
      <c r="AJ87" s="160"/>
      <c r="AN87" s="400"/>
    </row>
    <row r="88" spans="2:40" hidden="1">
      <c r="B88" s="137" t="s">
        <v>306</v>
      </c>
      <c r="C88" s="135" t="s">
        <v>196</v>
      </c>
      <c r="D88" s="135" t="s">
        <v>197</v>
      </c>
      <c r="E88" s="135" t="s">
        <v>198</v>
      </c>
      <c r="F88" s="135" t="s">
        <v>199</v>
      </c>
      <c r="G88" s="135" t="s">
        <v>200</v>
      </c>
      <c r="H88" s="135" t="s">
        <v>201</v>
      </c>
      <c r="I88" s="135" t="s">
        <v>202</v>
      </c>
      <c r="J88" s="135" t="s">
        <v>203</v>
      </c>
      <c r="K88" s="135" t="s">
        <v>204</v>
      </c>
      <c r="L88" s="135" t="s">
        <v>205</v>
      </c>
      <c r="M88" s="136" t="s">
        <v>206</v>
      </c>
      <c r="N88" s="136" t="s">
        <v>161</v>
      </c>
      <c r="O88" s="136" t="s">
        <v>162</v>
      </c>
      <c r="P88" s="136" t="s">
        <v>163</v>
      </c>
      <c r="Q88" s="136" t="s">
        <v>164</v>
      </c>
      <c r="R88" s="136" t="s">
        <v>165</v>
      </c>
      <c r="S88" s="136" t="s">
        <v>166</v>
      </c>
      <c r="T88" s="136" t="s">
        <v>167</v>
      </c>
      <c r="U88" s="136" t="s">
        <v>168</v>
      </c>
      <c r="V88" s="136" t="s">
        <v>169</v>
      </c>
      <c r="W88" s="154" t="s">
        <v>81</v>
      </c>
      <c r="X88" s="136" t="s">
        <v>207</v>
      </c>
      <c r="Y88" s="136" t="s">
        <v>208</v>
      </c>
      <c r="Z88" s="136" t="s">
        <v>209</v>
      </c>
      <c r="AA88" s="136" t="s">
        <v>210</v>
      </c>
      <c r="AB88" s="136" t="s">
        <v>85</v>
      </c>
      <c r="AC88" s="136" t="s">
        <v>212</v>
      </c>
      <c r="AD88" s="136" t="s">
        <v>213</v>
      </c>
      <c r="AE88" s="136" t="s">
        <v>214</v>
      </c>
      <c r="AN88" s="400"/>
    </row>
    <row r="89" spans="2:40" hidden="1">
      <c r="B89" t="s">
        <v>307</v>
      </c>
      <c r="C89" s="165" t="s">
        <v>218</v>
      </c>
      <c r="D89" s="165" t="s">
        <v>219</v>
      </c>
      <c r="E89" s="165" t="s">
        <v>220</v>
      </c>
      <c r="F89" s="165" t="s">
        <v>221</v>
      </c>
      <c r="G89" s="165" t="s">
        <v>222</v>
      </c>
      <c r="H89" s="165" t="s">
        <v>223</v>
      </c>
      <c r="I89" s="165" t="s">
        <v>224</v>
      </c>
      <c r="J89" s="165" t="s">
        <v>225</v>
      </c>
      <c r="K89" s="165" t="s">
        <v>226</v>
      </c>
      <c r="L89" s="165" t="s">
        <v>227</v>
      </c>
      <c r="M89" s="141" t="s">
        <v>228</v>
      </c>
      <c r="N89" s="141" t="s">
        <v>229</v>
      </c>
      <c r="O89" s="141" t="s">
        <v>230</v>
      </c>
      <c r="P89" s="141" t="s">
        <v>231</v>
      </c>
      <c r="Q89" s="141" t="s">
        <v>232</v>
      </c>
      <c r="R89" s="141" t="s">
        <v>233</v>
      </c>
      <c r="S89" s="141" t="s">
        <v>234</v>
      </c>
      <c r="T89" s="141" t="s">
        <v>235</v>
      </c>
      <c r="U89" s="141" t="s">
        <v>236</v>
      </c>
      <c r="V89" s="141" t="s">
        <v>237</v>
      </c>
      <c r="W89" s="170" t="s">
        <v>238</v>
      </c>
      <c r="X89" s="141" t="s">
        <v>239</v>
      </c>
      <c r="Y89" s="141" t="s">
        <v>240</v>
      </c>
      <c r="Z89" s="141" t="s">
        <v>241</v>
      </c>
      <c r="AA89" s="140" t="s">
        <v>242</v>
      </c>
      <c r="AB89" s="140" t="s">
        <v>243</v>
      </c>
      <c r="AC89" s="140" t="s">
        <v>244</v>
      </c>
      <c r="AD89" s="140" t="s">
        <v>245</v>
      </c>
      <c r="AE89" s="140" t="s">
        <v>246</v>
      </c>
      <c r="AF89" s="141"/>
      <c r="AG89" s="141"/>
      <c r="AH89" s="141"/>
      <c r="AI89" s="141"/>
      <c r="AJ89" s="141"/>
      <c r="AN89" s="400"/>
    </row>
    <row r="90" spans="2:40" hidden="1">
      <c r="B90" s="136" t="s">
        <v>253</v>
      </c>
      <c r="C90" s="166"/>
      <c r="D90" s="166"/>
      <c r="E90" s="166"/>
      <c r="F90" s="166"/>
      <c r="G90" s="166"/>
      <c r="H90" s="166"/>
      <c r="I90" s="166"/>
      <c r="J90" s="166"/>
      <c r="K90" s="166"/>
      <c r="L90" s="166"/>
      <c r="M90" s="166"/>
      <c r="N90" s="166"/>
      <c r="O90" s="166"/>
      <c r="P90" s="166"/>
      <c r="Q90" s="166"/>
      <c r="R90" s="166"/>
      <c r="S90" s="166"/>
      <c r="T90" s="166"/>
      <c r="U90" s="166"/>
      <c r="V90" s="166"/>
      <c r="W90" s="171"/>
      <c r="X90" s="421">
        <f>X91+X92</f>
        <v>1797.9</v>
      </c>
      <c r="Y90" s="421">
        <f>Y91+Y92</f>
        <v>1739.9300000000003</v>
      </c>
      <c r="Z90" s="421">
        <f>Z91+Z92</f>
        <v>1699.1599999999999</v>
      </c>
      <c r="AA90" s="421">
        <f>AA91+AA92</f>
        <v>1589</v>
      </c>
      <c r="AB90" s="416"/>
      <c r="AC90" s="416"/>
      <c r="AD90" s="419"/>
      <c r="AE90" s="418"/>
      <c r="AF90" s="418"/>
      <c r="AG90" s="418"/>
      <c r="AH90" s="418"/>
      <c r="AI90" s="418"/>
      <c r="AJ90" s="418"/>
      <c r="AN90" s="400"/>
    </row>
    <row r="91" spans="2:40" hidden="1">
      <c r="B91" s="136" t="s">
        <v>251</v>
      </c>
      <c r="C91" s="169"/>
      <c r="D91" s="169"/>
      <c r="E91" s="169"/>
      <c r="F91" s="169"/>
      <c r="G91" s="169"/>
      <c r="H91" s="169"/>
      <c r="I91" s="169"/>
      <c r="J91" s="169"/>
      <c r="K91" s="169"/>
      <c r="L91" s="169"/>
      <c r="M91" s="169"/>
      <c r="N91" s="169"/>
      <c r="O91" s="169"/>
      <c r="P91" s="169"/>
      <c r="Q91" s="169"/>
      <c r="R91" s="169"/>
      <c r="S91" s="169"/>
      <c r="T91" s="169"/>
      <c r="U91" s="169"/>
      <c r="V91" s="169"/>
      <c r="W91" s="172"/>
      <c r="X91" s="173">
        <v>3721.9</v>
      </c>
      <c r="Y91" s="173">
        <v>3895.9300000000003</v>
      </c>
      <c r="Z91" s="173">
        <v>3423.16</v>
      </c>
      <c r="AA91" s="173">
        <v>3374</v>
      </c>
      <c r="AB91" s="162"/>
      <c r="AC91" s="162"/>
      <c r="AD91" s="162"/>
      <c r="AE91" s="162"/>
      <c r="AF91" s="161"/>
      <c r="AG91" s="161"/>
      <c r="AH91" s="161"/>
      <c r="AI91" s="161"/>
      <c r="AJ91" s="161"/>
      <c r="AN91" s="400"/>
    </row>
    <row r="92" spans="2:40" hidden="1">
      <c r="B92" s="8" t="s">
        <v>252</v>
      </c>
      <c r="C92" s="168"/>
      <c r="D92" s="168"/>
      <c r="E92" s="168"/>
      <c r="F92" s="168"/>
      <c r="G92" s="168"/>
      <c r="H92" s="168"/>
      <c r="I92" s="168"/>
      <c r="J92" s="168"/>
      <c r="K92" s="168"/>
      <c r="L92" s="168"/>
      <c r="M92" s="168"/>
      <c r="N92" s="168"/>
      <c r="O92" s="168"/>
      <c r="P92" s="168"/>
      <c r="Q92" s="168"/>
      <c r="R92" s="168"/>
      <c r="S92" s="168"/>
      <c r="T92" s="168"/>
      <c r="U92" s="168"/>
      <c r="V92" s="168"/>
      <c r="W92" s="174"/>
      <c r="X92" s="175">
        <v>-1924</v>
      </c>
      <c r="Y92" s="175">
        <v>-2156</v>
      </c>
      <c r="Z92" s="175">
        <v>-1724</v>
      </c>
      <c r="AA92" s="175">
        <v>-1785</v>
      </c>
      <c r="AB92" s="164"/>
      <c r="AC92" s="164"/>
      <c r="AD92" s="164"/>
      <c r="AE92" s="164"/>
      <c r="AF92" s="161"/>
      <c r="AG92" s="161"/>
      <c r="AH92" s="161"/>
      <c r="AI92" s="161"/>
      <c r="AJ92" s="161"/>
    </row>
    <row r="93" spans="2:40" hidden="1">
      <c r="X93" t="s">
        <v>308</v>
      </c>
      <c r="Y93" t="s">
        <v>308</v>
      </c>
      <c r="Z93" t="s">
        <v>308</v>
      </c>
      <c r="AA93" t="s">
        <v>308</v>
      </c>
    </row>
    <row r="94" spans="2:40" hidden="1">
      <c r="B94" s="134" t="s">
        <v>191</v>
      </c>
      <c r="C94" s="134"/>
      <c r="D94" s="134"/>
      <c r="E94" s="134"/>
      <c r="F94" s="134"/>
      <c r="G94" s="134"/>
      <c r="H94" s="134"/>
      <c r="I94" s="134"/>
      <c r="J94" s="134"/>
      <c r="K94" s="134"/>
      <c r="L94" s="134"/>
      <c r="T94" t="s">
        <v>192</v>
      </c>
      <c r="W94" t="s">
        <v>144</v>
      </c>
    </row>
    <row r="95" spans="2:40" hidden="1">
      <c r="B95" s="176" t="s">
        <v>193</v>
      </c>
      <c r="C95" s="135" t="s">
        <v>196</v>
      </c>
      <c r="D95" s="135" t="s">
        <v>197</v>
      </c>
      <c r="E95" s="135" t="s">
        <v>198</v>
      </c>
      <c r="F95" s="135" t="s">
        <v>199</v>
      </c>
      <c r="G95" s="135" t="s">
        <v>200</v>
      </c>
      <c r="H95" s="135" t="s">
        <v>201</v>
      </c>
      <c r="I95" s="135" t="s">
        <v>202</v>
      </c>
      <c r="J95" s="135" t="s">
        <v>203</v>
      </c>
      <c r="K95" s="135" t="s">
        <v>204</v>
      </c>
      <c r="L95" s="135" t="s">
        <v>205</v>
      </c>
      <c r="M95" s="136" t="s">
        <v>206</v>
      </c>
      <c r="N95" s="136" t="s">
        <v>161</v>
      </c>
      <c r="O95" s="136" t="s">
        <v>162</v>
      </c>
      <c r="P95" s="136" t="s">
        <v>163</v>
      </c>
      <c r="Q95" s="136" t="s">
        <v>164</v>
      </c>
      <c r="R95" s="136" t="s">
        <v>165</v>
      </c>
      <c r="S95" s="136" t="s">
        <v>166</v>
      </c>
      <c r="T95" s="136" t="s">
        <v>167</v>
      </c>
      <c r="U95" s="136" t="s">
        <v>168</v>
      </c>
      <c r="V95" s="136" t="s">
        <v>169</v>
      </c>
      <c r="W95" s="136" t="s">
        <v>81</v>
      </c>
    </row>
    <row r="96" spans="2:40" hidden="1">
      <c r="B96" s="8" t="s">
        <v>217</v>
      </c>
      <c r="C96" s="139" t="s">
        <v>218</v>
      </c>
      <c r="D96" s="139" t="s">
        <v>219</v>
      </c>
      <c r="E96" s="139" t="s">
        <v>220</v>
      </c>
      <c r="F96" s="139" t="s">
        <v>221</v>
      </c>
      <c r="G96" s="139" t="s">
        <v>222</v>
      </c>
      <c r="H96" s="139" t="s">
        <v>223</v>
      </c>
      <c r="I96" s="139" t="s">
        <v>224</v>
      </c>
      <c r="J96" s="139" t="s">
        <v>225</v>
      </c>
      <c r="K96" s="139" t="s">
        <v>226</v>
      </c>
      <c r="L96" s="139" t="s">
        <v>227</v>
      </c>
      <c r="M96" s="140" t="s">
        <v>228</v>
      </c>
      <c r="N96" s="140" t="s">
        <v>229</v>
      </c>
      <c r="O96" s="140" t="s">
        <v>230</v>
      </c>
      <c r="P96" s="140" t="s">
        <v>231</v>
      </c>
      <c r="Q96" s="140" t="s">
        <v>232</v>
      </c>
      <c r="R96" s="140" t="s">
        <v>233</v>
      </c>
      <c r="S96" s="140" t="s">
        <v>234</v>
      </c>
      <c r="T96" s="140" t="s">
        <v>235</v>
      </c>
      <c r="U96" s="140" t="s">
        <v>236</v>
      </c>
      <c r="V96" s="140" t="s">
        <v>237</v>
      </c>
      <c r="W96" s="140" t="s">
        <v>238</v>
      </c>
    </row>
    <row r="97" spans="2:23" hidden="1">
      <c r="B97" t="s">
        <v>309</v>
      </c>
      <c r="C97" s="400">
        <v>542100</v>
      </c>
      <c r="D97" s="400">
        <v>566500</v>
      </c>
      <c r="E97" s="400">
        <v>634400</v>
      </c>
      <c r="F97" s="400">
        <v>662500</v>
      </c>
      <c r="G97" s="400">
        <v>608000</v>
      </c>
      <c r="H97" s="400">
        <v>497200</v>
      </c>
      <c r="I97" s="400">
        <v>630600</v>
      </c>
      <c r="J97" s="400">
        <v>647600</v>
      </c>
      <c r="K97" s="400">
        <v>759400</v>
      </c>
      <c r="L97" s="400">
        <v>748100</v>
      </c>
      <c r="M97" s="400">
        <v>733800</v>
      </c>
      <c r="N97" s="400">
        <v>703300</v>
      </c>
      <c r="O97" s="400">
        <v>729600</v>
      </c>
      <c r="P97" s="400">
        <v>681100</v>
      </c>
      <c r="Q97" s="400">
        <v>735600</v>
      </c>
      <c r="R97" s="400">
        <v>743200</v>
      </c>
      <c r="S97" s="400">
        <v>781100</v>
      </c>
      <c r="T97" s="400">
        <v>739500</v>
      </c>
      <c r="U97" s="400">
        <v>804300</v>
      </c>
      <c r="V97" s="400">
        <v>792800</v>
      </c>
      <c r="W97" s="403">
        <f>ROUND(V97*W101/V101,0)</f>
        <v>805127</v>
      </c>
    </row>
    <row r="98" spans="2:23" hidden="1">
      <c r="B98" t="s">
        <v>310</v>
      </c>
      <c r="C98" s="400">
        <v>367200</v>
      </c>
      <c r="D98" s="400">
        <v>393300</v>
      </c>
      <c r="E98" s="400">
        <v>389000</v>
      </c>
      <c r="F98" s="400">
        <v>408900</v>
      </c>
      <c r="G98" s="400">
        <v>402700</v>
      </c>
      <c r="H98" s="400">
        <v>287200</v>
      </c>
      <c r="I98" s="400">
        <v>330300</v>
      </c>
      <c r="J98" s="400">
        <v>328500</v>
      </c>
      <c r="K98" s="400">
        <v>360900</v>
      </c>
      <c r="L98" s="400">
        <v>335900</v>
      </c>
      <c r="M98" s="400">
        <v>328000</v>
      </c>
      <c r="N98" s="400">
        <v>348600</v>
      </c>
      <c r="O98" s="400">
        <v>286700</v>
      </c>
      <c r="P98" s="400">
        <v>304100</v>
      </c>
      <c r="Q98" s="400">
        <v>300500</v>
      </c>
      <c r="R98" s="400">
        <v>338300</v>
      </c>
      <c r="S98" s="400">
        <v>361700</v>
      </c>
      <c r="T98" s="400">
        <v>421100</v>
      </c>
      <c r="U98" s="400">
        <v>372400</v>
      </c>
      <c r="V98" s="400">
        <v>367300</v>
      </c>
      <c r="W98" s="403">
        <f>ROUND(V98*W102/V102,0)</f>
        <v>397680</v>
      </c>
    </row>
    <row r="99" spans="2:23" hidden="1">
      <c r="B99" s="142" t="s">
        <v>311</v>
      </c>
      <c r="C99" s="401">
        <f t="shared" ref="C99:W99" si="68">C97+C98</f>
        <v>909300</v>
      </c>
      <c r="D99" s="401">
        <f t="shared" si="68"/>
        <v>959800</v>
      </c>
      <c r="E99" s="401">
        <f t="shared" si="68"/>
        <v>1023400</v>
      </c>
      <c r="F99" s="401">
        <f t="shared" si="68"/>
        <v>1071400</v>
      </c>
      <c r="G99" s="401">
        <f t="shared" si="68"/>
        <v>1010700</v>
      </c>
      <c r="H99" s="401">
        <f t="shared" si="68"/>
        <v>784400</v>
      </c>
      <c r="I99" s="401">
        <f t="shared" si="68"/>
        <v>960900</v>
      </c>
      <c r="J99" s="401">
        <f t="shared" si="68"/>
        <v>976100</v>
      </c>
      <c r="K99" s="401">
        <f t="shared" si="68"/>
        <v>1120300</v>
      </c>
      <c r="L99" s="401">
        <f t="shared" si="68"/>
        <v>1084000</v>
      </c>
      <c r="M99" s="401">
        <f t="shared" si="68"/>
        <v>1061800</v>
      </c>
      <c r="N99" s="401">
        <f t="shared" si="68"/>
        <v>1051900</v>
      </c>
      <c r="O99" s="401">
        <f t="shared" si="68"/>
        <v>1016300</v>
      </c>
      <c r="P99" s="401">
        <f t="shared" si="68"/>
        <v>985200</v>
      </c>
      <c r="Q99" s="401">
        <f t="shared" si="68"/>
        <v>1036100</v>
      </c>
      <c r="R99" s="401">
        <f t="shared" si="68"/>
        <v>1081500</v>
      </c>
      <c r="S99" s="401">
        <f t="shared" si="68"/>
        <v>1142800</v>
      </c>
      <c r="T99" s="401">
        <f t="shared" si="68"/>
        <v>1160600</v>
      </c>
      <c r="U99" s="401">
        <f t="shared" si="68"/>
        <v>1176700</v>
      </c>
      <c r="V99" s="401">
        <f t="shared" si="68"/>
        <v>1160100</v>
      </c>
      <c r="W99" s="401">
        <f t="shared" si="68"/>
        <v>1202807</v>
      </c>
    </row>
    <row r="100" spans="2:23" hidden="1">
      <c r="B100" t="s">
        <v>193</v>
      </c>
      <c r="N100" s="403"/>
      <c r="O100" s="403"/>
      <c r="P100" s="403"/>
      <c r="Q100" s="403"/>
      <c r="R100" s="403"/>
      <c r="S100" s="403"/>
      <c r="T100" s="403"/>
      <c r="U100" s="403"/>
      <c r="V100" s="403"/>
      <c r="W100" s="401"/>
    </row>
    <row r="101" spans="2:23" hidden="1">
      <c r="B101" s="177" t="s">
        <v>251</v>
      </c>
      <c r="C101" s="406">
        <f t="shared" ref="C101:W102" si="69">C75</f>
        <v>86243</v>
      </c>
      <c r="D101" s="406">
        <f t="shared" si="69"/>
        <v>90132</v>
      </c>
      <c r="E101" s="406">
        <f t="shared" si="69"/>
        <v>95740</v>
      </c>
      <c r="F101" s="406">
        <f t="shared" si="69"/>
        <v>98141</v>
      </c>
      <c r="G101" s="406">
        <f t="shared" si="69"/>
        <v>94440</v>
      </c>
      <c r="H101" s="406">
        <f t="shared" si="69"/>
        <v>78071</v>
      </c>
      <c r="I101" s="406">
        <f t="shared" si="69"/>
        <v>92057</v>
      </c>
      <c r="J101" s="406">
        <f t="shared" si="69"/>
        <v>94181</v>
      </c>
      <c r="K101" s="406">
        <f t="shared" si="69"/>
        <v>113627</v>
      </c>
      <c r="L101" s="406">
        <f t="shared" si="69"/>
        <v>110545</v>
      </c>
      <c r="M101" s="406">
        <f t="shared" si="69"/>
        <v>112127</v>
      </c>
      <c r="N101" s="406">
        <f t="shared" si="69"/>
        <v>107077</v>
      </c>
      <c r="O101" s="406">
        <f t="shared" si="69"/>
        <v>113870</v>
      </c>
      <c r="P101" s="406">
        <f t="shared" si="69"/>
        <v>111499</v>
      </c>
      <c r="Q101" s="406">
        <f t="shared" si="69"/>
        <v>113969</v>
      </c>
      <c r="R101" s="406">
        <f t="shared" si="69"/>
        <v>115236</v>
      </c>
      <c r="S101" s="406">
        <f t="shared" si="69"/>
        <v>120403</v>
      </c>
      <c r="T101" s="406">
        <f t="shared" si="69"/>
        <v>117094</v>
      </c>
      <c r="U101" s="406">
        <f t="shared" si="69"/>
        <v>120101</v>
      </c>
      <c r="V101" s="406">
        <f t="shared" si="69"/>
        <v>123099</v>
      </c>
      <c r="W101" s="406">
        <f t="shared" si="69"/>
        <v>125013</v>
      </c>
    </row>
    <row r="102" spans="2:23" hidden="1">
      <c r="B102" s="178" t="s">
        <v>252</v>
      </c>
      <c r="C102" s="407">
        <f t="shared" si="69"/>
        <v>14536</v>
      </c>
      <c r="D102" s="407">
        <f t="shared" si="69"/>
        <v>14784</v>
      </c>
      <c r="E102" s="407">
        <f t="shared" si="69"/>
        <v>14659</v>
      </c>
      <c r="F102" s="407">
        <f t="shared" si="69"/>
        <v>14733</v>
      </c>
      <c r="G102" s="407">
        <f t="shared" si="69"/>
        <v>14452</v>
      </c>
      <c r="H102" s="407">
        <f t="shared" si="69"/>
        <v>10812</v>
      </c>
      <c r="I102" s="407">
        <f t="shared" si="69"/>
        <v>12494</v>
      </c>
      <c r="J102" s="407">
        <f t="shared" si="69"/>
        <v>12245</v>
      </c>
      <c r="K102" s="407">
        <f t="shared" si="69"/>
        <v>13562</v>
      </c>
      <c r="L102" s="407">
        <f t="shared" si="69"/>
        <v>12514</v>
      </c>
      <c r="M102" s="407">
        <f t="shared" si="69"/>
        <v>12139</v>
      </c>
      <c r="N102" s="407">
        <f t="shared" si="69"/>
        <v>12232</v>
      </c>
      <c r="O102" s="407">
        <f t="shared" si="69"/>
        <v>11054</v>
      </c>
      <c r="P102" s="407">
        <f t="shared" si="69"/>
        <v>11097</v>
      </c>
      <c r="Q102" s="407">
        <f t="shared" si="69"/>
        <v>11296</v>
      </c>
      <c r="R102" s="407">
        <f t="shared" si="69"/>
        <v>11650</v>
      </c>
      <c r="S102" s="407">
        <f t="shared" si="69"/>
        <v>12641</v>
      </c>
      <c r="T102" s="407">
        <f t="shared" si="69"/>
        <v>13222</v>
      </c>
      <c r="U102" s="407">
        <f t="shared" si="69"/>
        <v>13457</v>
      </c>
      <c r="V102" s="407">
        <f t="shared" si="69"/>
        <v>13009</v>
      </c>
      <c r="W102" s="407">
        <f t="shared" si="69"/>
        <v>14085</v>
      </c>
    </row>
    <row r="103" spans="2:23" hidden="1">
      <c r="B103" s="179" t="s">
        <v>253</v>
      </c>
      <c r="C103" s="409">
        <f t="shared" ref="C103:W103" si="70">C74</f>
        <v>103233</v>
      </c>
      <c r="D103" s="409">
        <f t="shared" si="70"/>
        <v>107556</v>
      </c>
      <c r="E103" s="409">
        <f t="shared" si="70"/>
        <v>113046</v>
      </c>
      <c r="F103" s="409">
        <f t="shared" si="70"/>
        <v>116012</v>
      </c>
      <c r="G103" s="409">
        <f t="shared" si="70"/>
        <v>111441</v>
      </c>
      <c r="H103" s="409">
        <f t="shared" si="70"/>
        <v>90296</v>
      </c>
      <c r="I103" s="409">
        <f t="shared" si="70"/>
        <v>106983</v>
      </c>
      <c r="J103" s="409">
        <f t="shared" si="70"/>
        <v>109039</v>
      </c>
      <c r="K103" s="409">
        <f t="shared" si="70"/>
        <v>130122</v>
      </c>
      <c r="L103" s="409">
        <f t="shared" si="70"/>
        <v>126217</v>
      </c>
      <c r="M103" s="409">
        <f t="shared" si="70"/>
        <v>127317</v>
      </c>
      <c r="N103" s="409">
        <f t="shared" si="70"/>
        <v>122585</v>
      </c>
      <c r="O103" s="409">
        <f t="shared" si="70"/>
        <v>128444</v>
      </c>
      <c r="P103" s="409">
        <f t="shared" si="70"/>
        <v>126104</v>
      </c>
      <c r="Q103" s="409">
        <f t="shared" si="70"/>
        <v>128984</v>
      </c>
      <c r="R103" s="409">
        <f t="shared" si="70"/>
        <v>130320</v>
      </c>
      <c r="S103" s="409">
        <f t="shared" si="70"/>
        <v>136567</v>
      </c>
      <c r="T103" s="409">
        <f t="shared" si="70"/>
        <v>133431</v>
      </c>
      <c r="U103" s="409">
        <f t="shared" si="70"/>
        <v>136943</v>
      </c>
      <c r="V103" s="409">
        <f t="shared" si="70"/>
        <v>139844</v>
      </c>
      <c r="W103" s="409">
        <f t="shared" si="70"/>
        <v>142596</v>
      </c>
    </row>
    <row r="104" spans="2:23" hidden="1">
      <c r="B104" s="180" t="s">
        <v>193</v>
      </c>
      <c r="C104" s="403"/>
      <c r="D104" s="403"/>
      <c r="E104" s="403"/>
      <c r="F104" s="403"/>
      <c r="G104" s="403"/>
      <c r="H104" s="403"/>
      <c r="I104" s="403"/>
      <c r="J104" s="403"/>
      <c r="K104" s="403"/>
      <c r="L104" s="403"/>
      <c r="M104" s="403"/>
      <c r="N104" s="403"/>
      <c r="O104" s="403"/>
      <c r="P104" s="403"/>
      <c r="Q104" s="403"/>
      <c r="R104" s="403"/>
      <c r="S104" s="403"/>
      <c r="T104" s="403"/>
      <c r="U104" s="403"/>
      <c r="V104" s="403"/>
      <c r="W104" s="403"/>
    </row>
    <row r="105" spans="2:23" hidden="1">
      <c r="B105" s="136" t="s">
        <v>254</v>
      </c>
      <c r="C105" s="405">
        <f t="shared" ref="C105:W105" si="71">ROUND(C101/C25,0)</f>
        <v>63884</v>
      </c>
      <c r="D105" s="405">
        <f t="shared" si="71"/>
        <v>66764</v>
      </c>
      <c r="E105" s="405">
        <f t="shared" si="71"/>
        <v>70919</v>
      </c>
      <c r="F105" s="405">
        <f t="shared" si="71"/>
        <v>72697</v>
      </c>
      <c r="G105" s="405">
        <f t="shared" si="71"/>
        <v>69956</v>
      </c>
      <c r="H105" s="405">
        <f t="shared" si="71"/>
        <v>57830</v>
      </c>
      <c r="I105" s="405">
        <f t="shared" si="71"/>
        <v>68190</v>
      </c>
      <c r="J105" s="405">
        <f t="shared" si="71"/>
        <v>69764</v>
      </c>
      <c r="K105" s="405">
        <f t="shared" si="71"/>
        <v>84168</v>
      </c>
      <c r="L105" s="405">
        <f t="shared" si="71"/>
        <v>81885</v>
      </c>
      <c r="M105" s="405">
        <f t="shared" si="71"/>
        <v>83057</v>
      </c>
      <c r="N105" s="405">
        <f t="shared" si="71"/>
        <v>79316</v>
      </c>
      <c r="O105" s="405">
        <f t="shared" si="71"/>
        <v>84348</v>
      </c>
      <c r="P105" s="405">
        <f t="shared" si="71"/>
        <v>82592</v>
      </c>
      <c r="Q105" s="405">
        <f t="shared" si="71"/>
        <v>84421</v>
      </c>
      <c r="R105" s="405">
        <f t="shared" si="71"/>
        <v>85360</v>
      </c>
      <c r="S105" s="405">
        <f t="shared" si="71"/>
        <v>89187</v>
      </c>
      <c r="T105" s="405">
        <f t="shared" si="71"/>
        <v>86736</v>
      </c>
      <c r="U105" s="405">
        <f t="shared" si="71"/>
        <v>88964</v>
      </c>
      <c r="V105" s="405">
        <f t="shared" si="71"/>
        <v>84314</v>
      </c>
      <c r="W105" s="405">
        <f t="shared" si="71"/>
        <v>82790</v>
      </c>
    </row>
    <row r="106" spans="2:23" hidden="1">
      <c r="B106" s="136" t="s">
        <v>255</v>
      </c>
      <c r="C106" s="405">
        <f t="shared" ref="C106:W106" si="72">ROUND(C105*C112/C111,0)</f>
        <v>26988</v>
      </c>
      <c r="D106" s="405">
        <f t="shared" si="72"/>
        <v>27489</v>
      </c>
      <c r="E106" s="405">
        <f t="shared" si="72"/>
        <v>29801</v>
      </c>
      <c r="F106" s="405">
        <f t="shared" si="72"/>
        <v>32908</v>
      </c>
      <c r="G106" s="405">
        <f t="shared" si="72"/>
        <v>32182</v>
      </c>
      <c r="H106" s="405">
        <f t="shared" si="72"/>
        <v>25511</v>
      </c>
      <c r="I106" s="405">
        <f t="shared" si="72"/>
        <v>29531</v>
      </c>
      <c r="J106" s="405">
        <f t="shared" si="72"/>
        <v>30371</v>
      </c>
      <c r="K106" s="405">
        <f t="shared" si="72"/>
        <v>35400</v>
      </c>
      <c r="L106" s="405">
        <f t="shared" si="72"/>
        <v>35319</v>
      </c>
      <c r="M106" s="405">
        <f t="shared" si="72"/>
        <v>35436</v>
      </c>
      <c r="N106" s="405">
        <f t="shared" si="72"/>
        <v>33306</v>
      </c>
      <c r="O106" s="405">
        <f t="shared" si="72"/>
        <v>35745</v>
      </c>
      <c r="P106" s="405">
        <f t="shared" si="72"/>
        <v>36146</v>
      </c>
      <c r="Q106" s="405">
        <f t="shared" si="72"/>
        <v>36638</v>
      </c>
      <c r="R106" s="405">
        <f t="shared" si="72"/>
        <v>37105</v>
      </c>
      <c r="S106" s="405">
        <f t="shared" si="72"/>
        <v>39467</v>
      </c>
      <c r="T106" s="405">
        <f t="shared" si="72"/>
        <v>37342</v>
      </c>
      <c r="U106" s="405">
        <f t="shared" si="72"/>
        <v>37984</v>
      </c>
      <c r="V106" s="405">
        <f t="shared" si="72"/>
        <v>36799</v>
      </c>
      <c r="W106" s="405">
        <f t="shared" si="72"/>
        <v>36134</v>
      </c>
    </row>
    <row r="107" spans="2:23" hidden="1">
      <c r="B107" s="8" t="s">
        <v>256</v>
      </c>
      <c r="C107" s="402">
        <f t="shared" ref="C107:W107" si="73">ROUND(C105*C113/C111,0)</f>
        <v>36896</v>
      </c>
      <c r="D107" s="402">
        <f t="shared" si="73"/>
        <v>39275</v>
      </c>
      <c r="E107" s="402">
        <f t="shared" si="73"/>
        <v>41118</v>
      </c>
      <c r="F107" s="402">
        <f t="shared" si="73"/>
        <v>39789</v>
      </c>
      <c r="G107" s="402">
        <f t="shared" si="73"/>
        <v>37774</v>
      </c>
      <c r="H107" s="402">
        <f t="shared" si="73"/>
        <v>32319</v>
      </c>
      <c r="I107" s="402">
        <f t="shared" si="73"/>
        <v>38659</v>
      </c>
      <c r="J107" s="402">
        <f t="shared" si="73"/>
        <v>39393</v>
      </c>
      <c r="K107" s="402">
        <f t="shared" si="73"/>
        <v>48768</v>
      </c>
      <c r="L107" s="402">
        <f t="shared" si="73"/>
        <v>46566</v>
      </c>
      <c r="M107" s="402">
        <f t="shared" si="73"/>
        <v>47621</v>
      </c>
      <c r="N107" s="402">
        <f t="shared" si="73"/>
        <v>46010</v>
      </c>
      <c r="O107" s="402">
        <f t="shared" si="73"/>
        <v>48603</v>
      </c>
      <c r="P107" s="402">
        <f t="shared" si="73"/>
        <v>46446</v>
      </c>
      <c r="Q107" s="402">
        <f t="shared" si="73"/>
        <v>47783</v>
      </c>
      <c r="R107" s="402">
        <f t="shared" si="73"/>
        <v>48255</v>
      </c>
      <c r="S107" s="402">
        <f t="shared" si="73"/>
        <v>49720</v>
      </c>
      <c r="T107" s="402">
        <f t="shared" si="73"/>
        <v>49394</v>
      </c>
      <c r="U107" s="402">
        <f t="shared" si="73"/>
        <v>50980</v>
      </c>
      <c r="V107" s="402">
        <f t="shared" si="73"/>
        <v>47515</v>
      </c>
      <c r="W107" s="402">
        <f t="shared" si="73"/>
        <v>46656</v>
      </c>
    </row>
    <row r="108" spans="2:23" hidden="1">
      <c r="B108" s="8" t="s">
        <v>257</v>
      </c>
      <c r="C108" s="402">
        <f t="shared" ref="C108:W108" si="74">ROUND(C102/C35,0)</f>
        <v>8212</v>
      </c>
      <c r="D108" s="402">
        <f t="shared" si="74"/>
        <v>8400</v>
      </c>
      <c r="E108" s="402">
        <f t="shared" si="74"/>
        <v>8425</v>
      </c>
      <c r="F108" s="402">
        <f t="shared" si="74"/>
        <v>8770</v>
      </c>
      <c r="G108" s="402">
        <f t="shared" si="74"/>
        <v>8976</v>
      </c>
      <c r="H108" s="402">
        <f t="shared" si="74"/>
        <v>6758</v>
      </c>
      <c r="I108" s="402">
        <f t="shared" si="74"/>
        <v>7858</v>
      </c>
      <c r="J108" s="402">
        <f t="shared" si="74"/>
        <v>7701</v>
      </c>
      <c r="K108" s="402">
        <f t="shared" si="74"/>
        <v>8584</v>
      </c>
      <c r="L108" s="402">
        <f t="shared" si="74"/>
        <v>8022</v>
      </c>
      <c r="M108" s="402">
        <f t="shared" si="74"/>
        <v>7934</v>
      </c>
      <c r="N108" s="402">
        <f t="shared" si="74"/>
        <v>7841</v>
      </c>
      <c r="O108" s="402">
        <f t="shared" si="74"/>
        <v>6952</v>
      </c>
      <c r="P108" s="402">
        <f t="shared" si="74"/>
        <v>7113</v>
      </c>
      <c r="Q108" s="402">
        <f t="shared" si="74"/>
        <v>7288</v>
      </c>
      <c r="R108" s="402">
        <f t="shared" si="74"/>
        <v>7565</v>
      </c>
      <c r="S108" s="402">
        <f t="shared" si="74"/>
        <v>7901</v>
      </c>
      <c r="T108" s="402">
        <f t="shared" si="74"/>
        <v>8264</v>
      </c>
      <c r="U108" s="402">
        <f t="shared" si="74"/>
        <v>8517</v>
      </c>
      <c r="V108" s="402">
        <f t="shared" si="74"/>
        <v>8447</v>
      </c>
      <c r="W108" s="402">
        <f t="shared" si="74"/>
        <v>9029</v>
      </c>
    </row>
    <row r="109" spans="2:23" hidden="1">
      <c r="B109" t="s">
        <v>193</v>
      </c>
      <c r="C109" s="403"/>
      <c r="D109" s="403"/>
      <c r="E109" s="403"/>
      <c r="F109" s="403"/>
      <c r="G109" s="403"/>
      <c r="H109" s="403"/>
      <c r="I109" s="403"/>
      <c r="J109" s="403"/>
      <c r="K109" s="403"/>
      <c r="L109" s="403"/>
      <c r="M109" s="403"/>
      <c r="N109" s="403"/>
      <c r="O109" s="403"/>
      <c r="P109" s="403"/>
      <c r="Q109" s="403"/>
      <c r="R109" s="403"/>
      <c r="S109" s="403"/>
      <c r="T109" s="403"/>
      <c r="U109" s="403"/>
      <c r="V109" s="403"/>
      <c r="W109" s="403"/>
    </row>
    <row r="110" spans="2:23" hidden="1">
      <c r="B110" s="181" t="s">
        <v>258</v>
      </c>
      <c r="C110" s="182" t="s">
        <v>218</v>
      </c>
      <c r="D110" s="149" t="s">
        <v>219</v>
      </c>
      <c r="E110" s="149" t="s">
        <v>220</v>
      </c>
      <c r="F110" s="149" t="s">
        <v>221</v>
      </c>
      <c r="G110" s="149" t="s">
        <v>222</v>
      </c>
      <c r="H110" s="149" t="s">
        <v>223</v>
      </c>
      <c r="I110" s="149" t="s">
        <v>224</v>
      </c>
      <c r="J110" s="149" t="s">
        <v>225</v>
      </c>
      <c r="K110" s="149" t="s">
        <v>226</v>
      </c>
      <c r="L110" s="183" t="s">
        <v>227</v>
      </c>
      <c r="M110" s="150" t="s">
        <v>228</v>
      </c>
      <c r="N110" s="150" t="s">
        <v>229</v>
      </c>
      <c r="O110" s="151" t="s">
        <v>259</v>
      </c>
      <c r="P110" s="151" t="s">
        <v>231</v>
      </c>
      <c r="Q110" s="151" t="s">
        <v>232</v>
      </c>
      <c r="R110" s="151" t="s">
        <v>233</v>
      </c>
      <c r="S110" s="151" t="s">
        <v>234</v>
      </c>
      <c r="T110" s="151" t="s">
        <v>235</v>
      </c>
      <c r="U110" s="151" t="s">
        <v>236</v>
      </c>
      <c r="V110" s="151" t="s">
        <v>237</v>
      </c>
      <c r="W110" s="151" t="s">
        <v>238</v>
      </c>
    </row>
    <row r="111" spans="2:23" hidden="1">
      <c r="B111" s="153" t="s">
        <v>260</v>
      </c>
      <c r="C111" s="422">
        <v>55002</v>
      </c>
      <c r="D111" s="417">
        <v>55759</v>
      </c>
      <c r="E111" s="417">
        <v>59549</v>
      </c>
      <c r="F111" s="417">
        <v>60119</v>
      </c>
      <c r="G111" s="417">
        <v>58800</v>
      </c>
      <c r="H111" s="417">
        <v>48450</v>
      </c>
      <c r="I111" s="417">
        <v>55203</v>
      </c>
      <c r="J111" s="417">
        <v>55988</v>
      </c>
      <c r="K111" s="417">
        <v>65870</v>
      </c>
      <c r="L111" s="423">
        <v>63662</v>
      </c>
      <c r="M111" s="424">
        <v>64934</v>
      </c>
      <c r="N111" s="417">
        <v>63981</v>
      </c>
      <c r="O111" s="417">
        <v>68514</v>
      </c>
      <c r="P111" s="417">
        <v>66869</v>
      </c>
      <c r="Q111" s="417">
        <v>69734</v>
      </c>
      <c r="R111" s="417">
        <v>70991</v>
      </c>
      <c r="S111" s="417">
        <v>73531</v>
      </c>
      <c r="T111" s="417">
        <v>72980</v>
      </c>
      <c r="U111" s="417">
        <v>72103</v>
      </c>
      <c r="V111" s="417">
        <v>71674</v>
      </c>
      <c r="W111" s="415">
        <f>ROUND(V111*$AM$22/$AL$22,0)</f>
        <v>73259</v>
      </c>
    </row>
    <row r="112" spans="2:23" hidden="1">
      <c r="B112" s="154" t="s">
        <v>261</v>
      </c>
      <c r="C112" s="425">
        <v>23236</v>
      </c>
      <c r="D112" s="415">
        <v>22958</v>
      </c>
      <c r="E112" s="415">
        <v>25023</v>
      </c>
      <c r="F112" s="415">
        <v>27214</v>
      </c>
      <c r="G112" s="415">
        <v>27050</v>
      </c>
      <c r="H112" s="415">
        <v>21373</v>
      </c>
      <c r="I112" s="415">
        <v>23907</v>
      </c>
      <c r="J112" s="415">
        <v>24374</v>
      </c>
      <c r="K112" s="415">
        <v>27704</v>
      </c>
      <c r="L112" s="426">
        <v>27459</v>
      </c>
      <c r="M112" s="427">
        <v>27704</v>
      </c>
      <c r="N112" s="415">
        <v>26867</v>
      </c>
      <c r="O112" s="415">
        <v>29035</v>
      </c>
      <c r="P112" s="415">
        <v>29265</v>
      </c>
      <c r="Q112" s="415">
        <v>30264</v>
      </c>
      <c r="R112" s="415">
        <v>30859</v>
      </c>
      <c r="S112" s="415">
        <v>32539</v>
      </c>
      <c r="T112" s="415">
        <v>31420</v>
      </c>
      <c r="U112" s="415">
        <v>30785</v>
      </c>
      <c r="V112" s="415">
        <v>31282</v>
      </c>
      <c r="W112" s="415">
        <f>ROUND(V112*$AM$22/$AL$22,0)</f>
        <v>31974</v>
      </c>
    </row>
    <row r="113" spans="2:23" hidden="1">
      <c r="B113" s="155" t="s">
        <v>262</v>
      </c>
      <c r="C113" s="428">
        <f>C111-C112</f>
        <v>31766</v>
      </c>
      <c r="D113" s="402">
        <f t="shared" ref="D113:V113" si="75">D111-D112</f>
        <v>32801</v>
      </c>
      <c r="E113" s="402">
        <f t="shared" si="75"/>
        <v>34526</v>
      </c>
      <c r="F113" s="402">
        <f t="shared" si="75"/>
        <v>32905</v>
      </c>
      <c r="G113" s="402">
        <f t="shared" si="75"/>
        <v>31750</v>
      </c>
      <c r="H113" s="402">
        <f t="shared" si="75"/>
        <v>27077</v>
      </c>
      <c r="I113" s="402">
        <f t="shared" si="75"/>
        <v>31296</v>
      </c>
      <c r="J113" s="402">
        <f t="shared" si="75"/>
        <v>31614</v>
      </c>
      <c r="K113" s="402">
        <f t="shared" si="75"/>
        <v>38166</v>
      </c>
      <c r="L113" s="420">
        <f t="shared" si="75"/>
        <v>36203</v>
      </c>
      <c r="M113" s="402">
        <f t="shared" si="75"/>
        <v>37230</v>
      </c>
      <c r="N113" s="402">
        <f t="shared" si="75"/>
        <v>37114</v>
      </c>
      <c r="O113" s="402">
        <f t="shared" si="75"/>
        <v>39479</v>
      </c>
      <c r="P113" s="402">
        <f t="shared" si="75"/>
        <v>37604</v>
      </c>
      <c r="Q113" s="402">
        <f t="shared" si="75"/>
        <v>39470</v>
      </c>
      <c r="R113" s="402">
        <f t="shared" si="75"/>
        <v>40132</v>
      </c>
      <c r="S113" s="402">
        <f t="shared" si="75"/>
        <v>40992</v>
      </c>
      <c r="T113" s="402">
        <f t="shared" si="75"/>
        <v>41560</v>
      </c>
      <c r="U113" s="402">
        <f t="shared" si="75"/>
        <v>41318</v>
      </c>
      <c r="V113" s="402">
        <f t="shared" si="75"/>
        <v>40392</v>
      </c>
      <c r="W113" s="407">
        <f>ROUND(V113*$AM$22/$AL$22,0)</f>
        <v>41285</v>
      </c>
    </row>
    <row r="114" spans="2:23" hidden="1">
      <c r="B114" s="156" t="s">
        <v>263</v>
      </c>
      <c r="C114" s="404">
        <v>46766</v>
      </c>
      <c r="D114" s="403">
        <v>49677</v>
      </c>
      <c r="E114" s="403">
        <v>51371</v>
      </c>
      <c r="F114" s="403">
        <v>52836</v>
      </c>
      <c r="G114" s="403">
        <v>50068</v>
      </c>
      <c r="H114" s="403">
        <v>40432</v>
      </c>
      <c r="I114" s="403">
        <v>49346</v>
      </c>
      <c r="J114" s="403">
        <v>50435</v>
      </c>
      <c r="K114" s="403">
        <v>61259</v>
      </c>
      <c r="L114" s="414">
        <v>58986</v>
      </c>
      <c r="M114" s="429">
        <v>58844</v>
      </c>
      <c r="N114" s="401">
        <v>55197</v>
      </c>
      <c r="O114" s="401">
        <v>54843</v>
      </c>
      <c r="P114" s="401">
        <v>54806</v>
      </c>
      <c r="Q114" s="401">
        <v>54301</v>
      </c>
      <c r="R114" s="401">
        <v>55690</v>
      </c>
      <c r="S114" s="401">
        <v>59745</v>
      </c>
      <c r="T114" s="401">
        <v>59151</v>
      </c>
      <c r="U114" s="401">
        <v>62459</v>
      </c>
      <c r="V114" s="401">
        <v>64413</v>
      </c>
      <c r="W114" s="407">
        <f>ROUND(V114*$AM$22/$AL$22,0)</f>
        <v>65837</v>
      </c>
    </row>
    <row r="115" spans="2:23" hidden="1">
      <c r="B115" s="155" t="s">
        <v>264</v>
      </c>
      <c r="C115" s="408">
        <f t="shared" ref="C115:W115" si="76">C114+C111</f>
        <v>101768</v>
      </c>
      <c r="D115" s="401">
        <f t="shared" si="76"/>
        <v>105436</v>
      </c>
      <c r="E115" s="401">
        <f t="shared" si="76"/>
        <v>110920</v>
      </c>
      <c r="F115" s="401">
        <f t="shared" si="76"/>
        <v>112955</v>
      </c>
      <c r="G115" s="401">
        <f t="shared" si="76"/>
        <v>108868</v>
      </c>
      <c r="H115" s="401">
        <f t="shared" si="76"/>
        <v>88882</v>
      </c>
      <c r="I115" s="401">
        <f t="shared" si="76"/>
        <v>104549</v>
      </c>
      <c r="J115" s="401">
        <f t="shared" si="76"/>
        <v>106423</v>
      </c>
      <c r="K115" s="401">
        <f t="shared" si="76"/>
        <v>127129</v>
      </c>
      <c r="L115" s="430">
        <f t="shared" si="76"/>
        <v>122648</v>
      </c>
      <c r="M115" s="402">
        <f t="shared" si="76"/>
        <v>123778</v>
      </c>
      <c r="N115" s="402">
        <f t="shared" si="76"/>
        <v>119178</v>
      </c>
      <c r="O115" s="402">
        <f t="shared" si="76"/>
        <v>123357</v>
      </c>
      <c r="P115" s="402">
        <f t="shared" si="76"/>
        <v>121675</v>
      </c>
      <c r="Q115" s="402">
        <f t="shared" si="76"/>
        <v>124035</v>
      </c>
      <c r="R115" s="402">
        <f t="shared" si="76"/>
        <v>126681</v>
      </c>
      <c r="S115" s="402">
        <f t="shared" si="76"/>
        <v>133276</v>
      </c>
      <c r="T115" s="402">
        <f t="shared" si="76"/>
        <v>132131</v>
      </c>
      <c r="U115" s="402">
        <f t="shared" si="76"/>
        <v>134562</v>
      </c>
      <c r="V115" s="402">
        <f t="shared" si="76"/>
        <v>136087</v>
      </c>
      <c r="W115" s="407">
        <f t="shared" si="76"/>
        <v>139096</v>
      </c>
    </row>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W93"/>
  <sheetViews>
    <sheetView topLeftCell="G3" workbookViewId="0">
      <pane xSplit="3" ySplit="13" topLeftCell="J28" activePane="bottomRight" state="frozen"/>
      <selection activeCell="G3" sqref="G3"/>
      <selection pane="topRight" activeCell="J3" sqref="J3"/>
      <selection pane="bottomLeft" activeCell="G16" sqref="G16"/>
      <selection pane="bottomRight" activeCell="T43" sqref="T43"/>
    </sheetView>
  </sheetViews>
  <sheetFormatPr defaultColWidth="7.625" defaultRowHeight="12.75"/>
  <cols>
    <col min="1" max="5" width="7.625" style="1099" hidden="1" customWidth="1"/>
    <col min="6" max="6" width="1.5" style="1099" hidden="1" customWidth="1"/>
    <col min="7" max="7" width="1.5" style="1099" customWidth="1"/>
    <col min="8" max="8" width="18.25" style="1100" customWidth="1"/>
    <col min="9" max="9" width="21.625" style="1100" hidden="1" customWidth="1"/>
    <col min="10" max="22" width="11.625" style="1100" customWidth="1"/>
    <col min="23" max="23" width="2.25" style="1100" customWidth="1"/>
    <col min="24" max="256" width="7.625" style="1099"/>
    <col min="257" max="262" width="0" style="1099" hidden="1" customWidth="1"/>
    <col min="263" max="263" width="1.5" style="1099" customWidth="1"/>
    <col min="264" max="265" width="21.625" style="1099" customWidth="1"/>
    <col min="266" max="270" width="17.25" style="1099" customWidth="1"/>
    <col min="271" max="278" width="16.375" style="1099" customWidth="1"/>
    <col min="279" max="279" width="2.25" style="1099" customWidth="1"/>
    <col min="280" max="512" width="7.625" style="1099"/>
    <col min="513" max="518" width="0" style="1099" hidden="1" customWidth="1"/>
    <col min="519" max="519" width="1.5" style="1099" customWidth="1"/>
    <col min="520" max="521" width="21.625" style="1099" customWidth="1"/>
    <col min="522" max="526" width="17.25" style="1099" customWidth="1"/>
    <col min="527" max="534" width="16.375" style="1099" customWidth="1"/>
    <col min="535" max="535" width="2.25" style="1099" customWidth="1"/>
    <col min="536" max="768" width="7.625" style="1099"/>
    <col min="769" max="774" width="0" style="1099" hidden="1" customWidth="1"/>
    <col min="775" max="775" width="1.5" style="1099" customWidth="1"/>
    <col min="776" max="777" width="21.625" style="1099" customWidth="1"/>
    <col min="778" max="782" width="17.25" style="1099" customWidth="1"/>
    <col min="783" max="790" width="16.375" style="1099" customWidth="1"/>
    <col min="791" max="791" width="2.25" style="1099" customWidth="1"/>
    <col min="792" max="1024" width="7.625" style="1099"/>
    <col min="1025" max="1030" width="0" style="1099" hidden="1" customWidth="1"/>
    <col min="1031" max="1031" width="1.5" style="1099" customWidth="1"/>
    <col min="1032" max="1033" width="21.625" style="1099" customWidth="1"/>
    <col min="1034" max="1038" width="17.25" style="1099" customWidth="1"/>
    <col min="1039" max="1046" width="16.375" style="1099" customWidth="1"/>
    <col min="1047" max="1047" width="2.25" style="1099" customWidth="1"/>
    <col min="1048" max="1280" width="7.625" style="1099"/>
    <col min="1281" max="1286" width="0" style="1099" hidden="1" customWidth="1"/>
    <col min="1287" max="1287" width="1.5" style="1099" customWidth="1"/>
    <col min="1288" max="1289" width="21.625" style="1099" customWidth="1"/>
    <col min="1290" max="1294" width="17.25" style="1099" customWidth="1"/>
    <col min="1295" max="1302" width="16.375" style="1099" customWidth="1"/>
    <col min="1303" max="1303" width="2.25" style="1099" customWidth="1"/>
    <col min="1304" max="1536" width="7.625" style="1099"/>
    <col min="1537" max="1542" width="0" style="1099" hidden="1" customWidth="1"/>
    <col min="1543" max="1543" width="1.5" style="1099" customWidth="1"/>
    <col min="1544" max="1545" width="21.625" style="1099" customWidth="1"/>
    <col min="1546" max="1550" width="17.25" style="1099" customWidth="1"/>
    <col min="1551" max="1558" width="16.375" style="1099" customWidth="1"/>
    <col min="1559" max="1559" width="2.25" style="1099" customWidth="1"/>
    <col min="1560" max="1792" width="7.625" style="1099"/>
    <col min="1793" max="1798" width="0" style="1099" hidden="1" customWidth="1"/>
    <col min="1799" max="1799" width="1.5" style="1099" customWidth="1"/>
    <col min="1800" max="1801" width="21.625" style="1099" customWidth="1"/>
    <col min="1802" max="1806" width="17.25" style="1099" customWidth="1"/>
    <col min="1807" max="1814" width="16.375" style="1099" customWidth="1"/>
    <col min="1815" max="1815" width="2.25" style="1099" customWidth="1"/>
    <col min="1816" max="2048" width="7.625" style="1099"/>
    <col min="2049" max="2054" width="0" style="1099" hidden="1" customWidth="1"/>
    <col min="2055" max="2055" width="1.5" style="1099" customWidth="1"/>
    <col min="2056" max="2057" width="21.625" style="1099" customWidth="1"/>
    <col min="2058" max="2062" width="17.25" style="1099" customWidth="1"/>
    <col min="2063" max="2070" width="16.375" style="1099" customWidth="1"/>
    <col min="2071" max="2071" width="2.25" style="1099" customWidth="1"/>
    <col min="2072" max="2304" width="7.625" style="1099"/>
    <col min="2305" max="2310" width="0" style="1099" hidden="1" customWidth="1"/>
    <col min="2311" max="2311" width="1.5" style="1099" customWidth="1"/>
    <col min="2312" max="2313" width="21.625" style="1099" customWidth="1"/>
    <col min="2314" max="2318" width="17.25" style="1099" customWidth="1"/>
    <col min="2319" max="2326" width="16.375" style="1099" customWidth="1"/>
    <col min="2327" max="2327" width="2.25" style="1099" customWidth="1"/>
    <col min="2328" max="2560" width="7.625" style="1099"/>
    <col min="2561" max="2566" width="0" style="1099" hidden="1" customWidth="1"/>
    <col min="2567" max="2567" width="1.5" style="1099" customWidth="1"/>
    <col min="2568" max="2569" width="21.625" style="1099" customWidth="1"/>
    <col min="2570" max="2574" width="17.25" style="1099" customWidth="1"/>
    <col min="2575" max="2582" width="16.375" style="1099" customWidth="1"/>
    <col min="2583" max="2583" width="2.25" style="1099" customWidth="1"/>
    <col min="2584" max="2816" width="7.625" style="1099"/>
    <col min="2817" max="2822" width="0" style="1099" hidden="1" customWidth="1"/>
    <col min="2823" max="2823" width="1.5" style="1099" customWidth="1"/>
    <col min="2824" max="2825" width="21.625" style="1099" customWidth="1"/>
    <col min="2826" max="2830" width="17.25" style="1099" customWidth="1"/>
    <col min="2831" max="2838" width="16.375" style="1099" customWidth="1"/>
    <col min="2839" max="2839" width="2.25" style="1099" customWidth="1"/>
    <col min="2840" max="3072" width="7.625" style="1099"/>
    <col min="3073" max="3078" width="0" style="1099" hidden="1" customWidth="1"/>
    <col min="3079" max="3079" width="1.5" style="1099" customWidth="1"/>
    <col min="3080" max="3081" width="21.625" style="1099" customWidth="1"/>
    <col min="3082" max="3086" width="17.25" style="1099" customWidth="1"/>
    <col min="3087" max="3094" width="16.375" style="1099" customWidth="1"/>
    <col min="3095" max="3095" width="2.25" style="1099" customWidth="1"/>
    <col min="3096" max="3328" width="7.625" style="1099"/>
    <col min="3329" max="3334" width="0" style="1099" hidden="1" customWidth="1"/>
    <col min="3335" max="3335" width="1.5" style="1099" customWidth="1"/>
    <col min="3336" max="3337" width="21.625" style="1099" customWidth="1"/>
    <col min="3338" max="3342" width="17.25" style="1099" customWidth="1"/>
    <col min="3343" max="3350" width="16.375" style="1099" customWidth="1"/>
    <col min="3351" max="3351" width="2.25" style="1099" customWidth="1"/>
    <col min="3352" max="3584" width="7.625" style="1099"/>
    <col min="3585" max="3590" width="0" style="1099" hidden="1" customWidth="1"/>
    <col min="3591" max="3591" width="1.5" style="1099" customWidth="1"/>
    <col min="3592" max="3593" width="21.625" style="1099" customWidth="1"/>
    <col min="3594" max="3598" width="17.25" style="1099" customWidth="1"/>
    <col min="3599" max="3606" width="16.375" style="1099" customWidth="1"/>
    <col min="3607" max="3607" width="2.25" style="1099" customWidth="1"/>
    <col min="3608" max="3840" width="7.625" style="1099"/>
    <col min="3841" max="3846" width="0" style="1099" hidden="1" customWidth="1"/>
    <col min="3847" max="3847" width="1.5" style="1099" customWidth="1"/>
    <col min="3848" max="3849" width="21.625" style="1099" customWidth="1"/>
    <col min="3850" max="3854" width="17.25" style="1099" customWidth="1"/>
    <col min="3855" max="3862" width="16.375" style="1099" customWidth="1"/>
    <col min="3863" max="3863" width="2.25" style="1099" customWidth="1"/>
    <col min="3864" max="4096" width="7.625" style="1099"/>
    <col min="4097" max="4102" width="0" style="1099" hidden="1" customWidth="1"/>
    <col min="4103" max="4103" width="1.5" style="1099" customWidth="1"/>
    <col min="4104" max="4105" width="21.625" style="1099" customWidth="1"/>
    <col min="4106" max="4110" width="17.25" style="1099" customWidth="1"/>
    <col min="4111" max="4118" width="16.375" style="1099" customWidth="1"/>
    <col min="4119" max="4119" width="2.25" style="1099" customWidth="1"/>
    <col min="4120" max="4352" width="7.625" style="1099"/>
    <col min="4353" max="4358" width="0" style="1099" hidden="1" customWidth="1"/>
    <col min="4359" max="4359" width="1.5" style="1099" customWidth="1"/>
    <col min="4360" max="4361" width="21.625" style="1099" customWidth="1"/>
    <col min="4362" max="4366" width="17.25" style="1099" customWidth="1"/>
    <col min="4367" max="4374" width="16.375" style="1099" customWidth="1"/>
    <col min="4375" max="4375" width="2.25" style="1099" customWidth="1"/>
    <col min="4376" max="4608" width="7.625" style="1099"/>
    <col min="4609" max="4614" width="0" style="1099" hidden="1" customWidth="1"/>
    <col min="4615" max="4615" width="1.5" style="1099" customWidth="1"/>
    <col min="4616" max="4617" width="21.625" style="1099" customWidth="1"/>
    <col min="4618" max="4622" width="17.25" style="1099" customWidth="1"/>
    <col min="4623" max="4630" width="16.375" style="1099" customWidth="1"/>
    <col min="4631" max="4631" width="2.25" style="1099" customWidth="1"/>
    <col min="4632" max="4864" width="7.625" style="1099"/>
    <col min="4865" max="4870" width="0" style="1099" hidden="1" customWidth="1"/>
    <col min="4871" max="4871" width="1.5" style="1099" customWidth="1"/>
    <col min="4872" max="4873" width="21.625" style="1099" customWidth="1"/>
    <col min="4874" max="4878" width="17.25" style="1099" customWidth="1"/>
    <col min="4879" max="4886" width="16.375" style="1099" customWidth="1"/>
    <col min="4887" max="4887" width="2.25" style="1099" customWidth="1"/>
    <col min="4888" max="5120" width="7.625" style="1099"/>
    <col min="5121" max="5126" width="0" style="1099" hidden="1" customWidth="1"/>
    <col min="5127" max="5127" width="1.5" style="1099" customWidth="1"/>
    <col min="5128" max="5129" width="21.625" style="1099" customWidth="1"/>
    <col min="5130" max="5134" width="17.25" style="1099" customWidth="1"/>
    <col min="5135" max="5142" width="16.375" style="1099" customWidth="1"/>
    <col min="5143" max="5143" width="2.25" style="1099" customWidth="1"/>
    <col min="5144" max="5376" width="7.625" style="1099"/>
    <col min="5377" max="5382" width="0" style="1099" hidden="1" customWidth="1"/>
    <col min="5383" max="5383" width="1.5" style="1099" customWidth="1"/>
    <col min="5384" max="5385" width="21.625" style="1099" customWidth="1"/>
    <col min="5386" max="5390" width="17.25" style="1099" customWidth="1"/>
    <col min="5391" max="5398" width="16.375" style="1099" customWidth="1"/>
    <col min="5399" max="5399" width="2.25" style="1099" customWidth="1"/>
    <col min="5400" max="5632" width="7.625" style="1099"/>
    <col min="5633" max="5638" width="0" style="1099" hidden="1" customWidth="1"/>
    <col min="5639" max="5639" width="1.5" style="1099" customWidth="1"/>
    <col min="5640" max="5641" width="21.625" style="1099" customWidth="1"/>
    <col min="5642" max="5646" width="17.25" style="1099" customWidth="1"/>
    <col min="5647" max="5654" width="16.375" style="1099" customWidth="1"/>
    <col min="5655" max="5655" width="2.25" style="1099" customWidth="1"/>
    <col min="5656" max="5888" width="7.625" style="1099"/>
    <col min="5889" max="5894" width="0" style="1099" hidden="1" customWidth="1"/>
    <col min="5895" max="5895" width="1.5" style="1099" customWidth="1"/>
    <col min="5896" max="5897" width="21.625" style="1099" customWidth="1"/>
    <col min="5898" max="5902" width="17.25" style="1099" customWidth="1"/>
    <col min="5903" max="5910" width="16.375" style="1099" customWidth="1"/>
    <col min="5911" max="5911" width="2.25" style="1099" customWidth="1"/>
    <col min="5912" max="6144" width="7.625" style="1099"/>
    <col min="6145" max="6150" width="0" style="1099" hidden="1" customWidth="1"/>
    <col min="6151" max="6151" width="1.5" style="1099" customWidth="1"/>
    <col min="6152" max="6153" width="21.625" style="1099" customWidth="1"/>
    <col min="6154" max="6158" width="17.25" style="1099" customWidth="1"/>
    <col min="6159" max="6166" width="16.375" style="1099" customWidth="1"/>
    <col min="6167" max="6167" width="2.25" style="1099" customWidth="1"/>
    <col min="6168" max="6400" width="7.625" style="1099"/>
    <col min="6401" max="6406" width="0" style="1099" hidden="1" customWidth="1"/>
    <col min="6407" max="6407" width="1.5" style="1099" customWidth="1"/>
    <col min="6408" max="6409" width="21.625" style="1099" customWidth="1"/>
    <col min="6410" max="6414" width="17.25" style="1099" customWidth="1"/>
    <col min="6415" max="6422" width="16.375" style="1099" customWidth="1"/>
    <col min="6423" max="6423" width="2.25" style="1099" customWidth="1"/>
    <col min="6424" max="6656" width="7.625" style="1099"/>
    <col min="6657" max="6662" width="0" style="1099" hidden="1" customWidth="1"/>
    <col min="6663" max="6663" width="1.5" style="1099" customWidth="1"/>
    <col min="6664" max="6665" width="21.625" style="1099" customWidth="1"/>
    <col min="6666" max="6670" width="17.25" style="1099" customWidth="1"/>
    <col min="6671" max="6678" width="16.375" style="1099" customWidth="1"/>
    <col min="6679" max="6679" width="2.25" style="1099" customWidth="1"/>
    <col min="6680" max="6912" width="7.625" style="1099"/>
    <col min="6913" max="6918" width="0" style="1099" hidden="1" customWidth="1"/>
    <col min="6919" max="6919" width="1.5" style="1099" customWidth="1"/>
    <col min="6920" max="6921" width="21.625" style="1099" customWidth="1"/>
    <col min="6922" max="6926" width="17.25" style="1099" customWidth="1"/>
    <col min="6927" max="6934" width="16.375" style="1099" customWidth="1"/>
    <col min="6935" max="6935" width="2.25" style="1099" customWidth="1"/>
    <col min="6936" max="7168" width="7.625" style="1099"/>
    <col min="7169" max="7174" width="0" style="1099" hidden="1" customWidth="1"/>
    <col min="7175" max="7175" width="1.5" style="1099" customWidth="1"/>
    <col min="7176" max="7177" width="21.625" style="1099" customWidth="1"/>
    <col min="7178" max="7182" width="17.25" style="1099" customWidth="1"/>
    <col min="7183" max="7190" width="16.375" style="1099" customWidth="1"/>
    <col min="7191" max="7191" width="2.25" style="1099" customWidth="1"/>
    <col min="7192" max="7424" width="7.625" style="1099"/>
    <col min="7425" max="7430" width="0" style="1099" hidden="1" customWidth="1"/>
    <col min="7431" max="7431" width="1.5" style="1099" customWidth="1"/>
    <col min="7432" max="7433" width="21.625" style="1099" customWidth="1"/>
    <col min="7434" max="7438" width="17.25" style="1099" customWidth="1"/>
    <col min="7439" max="7446" width="16.375" style="1099" customWidth="1"/>
    <col min="7447" max="7447" width="2.25" style="1099" customWidth="1"/>
    <col min="7448" max="7680" width="7.625" style="1099"/>
    <col min="7681" max="7686" width="0" style="1099" hidden="1" customWidth="1"/>
    <col min="7687" max="7687" width="1.5" style="1099" customWidth="1"/>
    <col min="7688" max="7689" width="21.625" style="1099" customWidth="1"/>
    <col min="7690" max="7694" width="17.25" style="1099" customWidth="1"/>
    <col min="7695" max="7702" width="16.375" style="1099" customWidth="1"/>
    <col min="7703" max="7703" width="2.25" style="1099" customWidth="1"/>
    <col min="7704" max="7936" width="7.625" style="1099"/>
    <col min="7937" max="7942" width="0" style="1099" hidden="1" customWidth="1"/>
    <col min="7943" max="7943" width="1.5" style="1099" customWidth="1"/>
    <col min="7944" max="7945" width="21.625" style="1099" customWidth="1"/>
    <col min="7946" max="7950" width="17.25" style="1099" customWidth="1"/>
    <col min="7951" max="7958" width="16.375" style="1099" customWidth="1"/>
    <col min="7959" max="7959" width="2.25" style="1099" customWidth="1"/>
    <col min="7960" max="8192" width="7.625" style="1099"/>
    <col min="8193" max="8198" width="0" style="1099" hidden="1" customWidth="1"/>
    <col min="8199" max="8199" width="1.5" style="1099" customWidth="1"/>
    <col min="8200" max="8201" width="21.625" style="1099" customWidth="1"/>
    <col min="8202" max="8206" width="17.25" style="1099" customWidth="1"/>
    <col min="8207" max="8214" width="16.375" style="1099" customWidth="1"/>
    <col min="8215" max="8215" width="2.25" style="1099" customWidth="1"/>
    <col min="8216" max="8448" width="7.625" style="1099"/>
    <col min="8449" max="8454" width="0" style="1099" hidden="1" customWidth="1"/>
    <col min="8455" max="8455" width="1.5" style="1099" customWidth="1"/>
    <col min="8456" max="8457" width="21.625" style="1099" customWidth="1"/>
    <col min="8458" max="8462" width="17.25" style="1099" customWidth="1"/>
    <col min="8463" max="8470" width="16.375" style="1099" customWidth="1"/>
    <col min="8471" max="8471" width="2.25" style="1099" customWidth="1"/>
    <col min="8472" max="8704" width="7.625" style="1099"/>
    <col min="8705" max="8710" width="0" style="1099" hidden="1" customWidth="1"/>
    <col min="8711" max="8711" width="1.5" style="1099" customWidth="1"/>
    <col min="8712" max="8713" width="21.625" style="1099" customWidth="1"/>
    <col min="8714" max="8718" width="17.25" style="1099" customWidth="1"/>
    <col min="8719" max="8726" width="16.375" style="1099" customWidth="1"/>
    <col min="8727" max="8727" width="2.25" style="1099" customWidth="1"/>
    <col min="8728" max="8960" width="7.625" style="1099"/>
    <col min="8961" max="8966" width="0" style="1099" hidden="1" customWidth="1"/>
    <col min="8967" max="8967" width="1.5" style="1099" customWidth="1"/>
    <col min="8968" max="8969" width="21.625" style="1099" customWidth="1"/>
    <col min="8970" max="8974" width="17.25" style="1099" customWidth="1"/>
    <col min="8975" max="8982" width="16.375" style="1099" customWidth="1"/>
    <col min="8983" max="8983" width="2.25" style="1099" customWidth="1"/>
    <col min="8984" max="9216" width="7.625" style="1099"/>
    <col min="9217" max="9222" width="0" style="1099" hidden="1" customWidth="1"/>
    <col min="9223" max="9223" width="1.5" style="1099" customWidth="1"/>
    <col min="9224" max="9225" width="21.625" style="1099" customWidth="1"/>
    <col min="9226" max="9230" width="17.25" style="1099" customWidth="1"/>
    <col min="9231" max="9238" width="16.375" style="1099" customWidth="1"/>
    <col min="9239" max="9239" width="2.25" style="1099" customWidth="1"/>
    <col min="9240" max="9472" width="7.625" style="1099"/>
    <col min="9473" max="9478" width="0" style="1099" hidden="1" customWidth="1"/>
    <col min="9479" max="9479" width="1.5" style="1099" customWidth="1"/>
    <col min="9480" max="9481" width="21.625" style="1099" customWidth="1"/>
    <col min="9482" max="9486" width="17.25" style="1099" customWidth="1"/>
    <col min="9487" max="9494" width="16.375" style="1099" customWidth="1"/>
    <col min="9495" max="9495" width="2.25" style="1099" customWidth="1"/>
    <col min="9496" max="9728" width="7.625" style="1099"/>
    <col min="9729" max="9734" width="0" style="1099" hidden="1" customWidth="1"/>
    <col min="9735" max="9735" width="1.5" style="1099" customWidth="1"/>
    <col min="9736" max="9737" width="21.625" style="1099" customWidth="1"/>
    <col min="9738" max="9742" width="17.25" style="1099" customWidth="1"/>
    <col min="9743" max="9750" width="16.375" style="1099" customWidth="1"/>
    <col min="9751" max="9751" width="2.25" style="1099" customWidth="1"/>
    <col min="9752" max="9984" width="7.625" style="1099"/>
    <col min="9985" max="9990" width="0" style="1099" hidden="1" customWidth="1"/>
    <col min="9991" max="9991" width="1.5" style="1099" customWidth="1"/>
    <col min="9992" max="9993" width="21.625" style="1099" customWidth="1"/>
    <col min="9994" max="9998" width="17.25" style="1099" customWidth="1"/>
    <col min="9999" max="10006" width="16.375" style="1099" customWidth="1"/>
    <col min="10007" max="10007" width="2.25" style="1099" customWidth="1"/>
    <col min="10008" max="10240" width="7.625" style="1099"/>
    <col min="10241" max="10246" width="0" style="1099" hidden="1" customWidth="1"/>
    <col min="10247" max="10247" width="1.5" style="1099" customWidth="1"/>
    <col min="10248" max="10249" width="21.625" style="1099" customWidth="1"/>
    <col min="10250" max="10254" width="17.25" style="1099" customWidth="1"/>
    <col min="10255" max="10262" width="16.375" style="1099" customWidth="1"/>
    <col min="10263" max="10263" width="2.25" style="1099" customWidth="1"/>
    <col min="10264" max="10496" width="7.625" style="1099"/>
    <col min="10497" max="10502" width="0" style="1099" hidden="1" customWidth="1"/>
    <col min="10503" max="10503" width="1.5" style="1099" customWidth="1"/>
    <col min="10504" max="10505" width="21.625" style="1099" customWidth="1"/>
    <col min="10506" max="10510" width="17.25" style="1099" customWidth="1"/>
    <col min="10511" max="10518" width="16.375" style="1099" customWidth="1"/>
    <col min="10519" max="10519" width="2.25" style="1099" customWidth="1"/>
    <col min="10520" max="10752" width="7.625" style="1099"/>
    <col min="10753" max="10758" width="0" style="1099" hidden="1" customWidth="1"/>
    <col min="10759" max="10759" width="1.5" style="1099" customWidth="1"/>
    <col min="10760" max="10761" width="21.625" style="1099" customWidth="1"/>
    <col min="10762" max="10766" width="17.25" style="1099" customWidth="1"/>
    <col min="10767" max="10774" width="16.375" style="1099" customWidth="1"/>
    <col min="10775" max="10775" width="2.25" style="1099" customWidth="1"/>
    <col min="10776" max="11008" width="7.625" style="1099"/>
    <col min="11009" max="11014" width="0" style="1099" hidden="1" customWidth="1"/>
    <col min="11015" max="11015" width="1.5" style="1099" customWidth="1"/>
    <col min="11016" max="11017" width="21.625" style="1099" customWidth="1"/>
    <col min="11018" max="11022" width="17.25" style="1099" customWidth="1"/>
    <col min="11023" max="11030" width="16.375" style="1099" customWidth="1"/>
    <col min="11031" max="11031" width="2.25" style="1099" customWidth="1"/>
    <col min="11032" max="11264" width="7.625" style="1099"/>
    <col min="11265" max="11270" width="0" style="1099" hidden="1" customWidth="1"/>
    <col min="11271" max="11271" width="1.5" style="1099" customWidth="1"/>
    <col min="11272" max="11273" width="21.625" style="1099" customWidth="1"/>
    <col min="11274" max="11278" width="17.25" style="1099" customWidth="1"/>
    <col min="11279" max="11286" width="16.375" style="1099" customWidth="1"/>
    <col min="11287" max="11287" width="2.25" style="1099" customWidth="1"/>
    <col min="11288" max="11520" width="7.625" style="1099"/>
    <col min="11521" max="11526" width="0" style="1099" hidden="1" customWidth="1"/>
    <col min="11527" max="11527" width="1.5" style="1099" customWidth="1"/>
    <col min="11528" max="11529" width="21.625" style="1099" customWidth="1"/>
    <col min="11530" max="11534" width="17.25" style="1099" customWidth="1"/>
    <col min="11535" max="11542" width="16.375" style="1099" customWidth="1"/>
    <col min="11543" max="11543" width="2.25" style="1099" customWidth="1"/>
    <col min="11544" max="11776" width="7.625" style="1099"/>
    <col min="11777" max="11782" width="0" style="1099" hidden="1" customWidth="1"/>
    <col min="11783" max="11783" width="1.5" style="1099" customWidth="1"/>
    <col min="11784" max="11785" width="21.625" style="1099" customWidth="1"/>
    <col min="11786" max="11790" width="17.25" style="1099" customWidth="1"/>
    <col min="11791" max="11798" width="16.375" style="1099" customWidth="1"/>
    <col min="11799" max="11799" width="2.25" style="1099" customWidth="1"/>
    <col min="11800" max="12032" width="7.625" style="1099"/>
    <col min="12033" max="12038" width="0" style="1099" hidden="1" customWidth="1"/>
    <col min="12039" max="12039" width="1.5" style="1099" customWidth="1"/>
    <col min="12040" max="12041" width="21.625" style="1099" customWidth="1"/>
    <col min="12042" max="12046" width="17.25" style="1099" customWidth="1"/>
    <col min="12047" max="12054" width="16.375" style="1099" customWidth="1"/>
    <col min="12055" max="12055" width="2.25" style="1099" customWidth="1"/>
    <col min="12056" max="12288" width="7.625" style="1099"/>
    <col min="12289" max="12294" width="0" style="1099" hidden="1" customWidth="1"/>
    <col min="12295" max="12295" width="1.5" style="1099" customWidth="1"/>
    <col min="12296" max="12297" width="21.625" style="1099" customWidth="1"/>
    <col min="12298" max="12302" width="17.25" style="1099" customWidth="1"/>
    <col min="12303" max="12310" width="16.375" style="1099" customWidth="1"/>
    <col min="12311" max="12311" width="2.25" style="1099" customWidth="1"/>
    <col min="12312" max="12544" width="7.625" style="1099"/>
    <col min="12545" max="12550" width="0" style="1099" hidden="1" customWidth="1"/>
    <col min="12551" max="12551" width="1.5" style="1099" customWidth="1"/>
    <col min="12552" max="12553" width="21.625" style="1099" customWidth="1"/>
    <col min="12554" max="12558" width="17.25" style="1099" customWidth="1"/>
    <col min="12559" max="12566" width="16.375" style="1099" customWidth="1"/>
    <col min="12567" max="12567" width="2.25" style="1099" customWidth="1"/>
    <col min="12568" max="12800" width="7.625" style="1099"/>
    <col min="12801" max="12806" width="0" style="1099" hidden="1" customWidth="1"/>
    <col min="12807" max="12807" width="1.5" style="1099" customWidth="1"/>
    <col min="12808" max="12809" width="21.625" style="1099" customWidth="1"/>
    <col min="12810" max="12814" width="17.25" style="1099" customWidth="1"/>
    <col min="12815" max="12822" width="16.375" style="1099" customWidth="1"/>
    <col min="12823" max="12823" width="2.25" style="1099" customWidth="1"/>
    <col min="12824" max="13056" width="7.625" style="1099"/>
    <col min="13057" max="13062" width="0" style="1099" hidden="1" customWidth="1"/>
    <col min="13063" max="13063" width="1.5" style="1099" customWidth="1"/>
    <col min="13064" max="13065" width="21.625" style="1099" customWidth="1"/>
    <col min="13066" max="13070" width="17.25" style="1099" customWidth="1"/>
    <col min="13071" max="13078" width="16.375" style="1099" customWidth="1"/>
    <col min="13079" max="13079" width="2.25" style="1099" customWidth="1"/>
    <col min="13080" max="13312" width="7.625" style="1099"/>
    <col min="13313" max="13318" width="0" style="1099" hidden="1" customWidth="1"/>
    <col min="13319" max="13319" width="1.5" style="1099" customWidth="1"/>
    <col min="13320" max="13321" width="21.625" style="1099" customWidth="1"/>
    <col min="13322" max="13326" width="17.25" style="1099" customWidth="1"/>
    <col min="13327" max="13334" width="16.375" style="1099" customWidth="1"/>
    <col min="13335" max="13335" width="2.25" style="1099" customWidth="1"/>
    <col min="13336" max="13568" width="7.625" style="1099"/>
    <col min="13569" max="13574" width="0" style="1099" hidden="1" customWidth="1"/>
    <col min="13575" max="13575" width="1.5" style="1099" customWidth="1"/>
    <col min="13576" max="13577" width="21.625" style="1099" customWidth="1"/>
    <col min="13578" max="13582" width="17.25" style="1099" customWidth="1"/>
    <col min="13583" max="13590" width="16.375" style="1099" customWidth="1"/>
    <col min="13591" max="13591" width="2.25" style="1099" customWidth="1"/>
    <col min="13592" max="13824" width="7.625" style="1099"/>
    <col min="13825" max="13830" width="0" style="1099" hidden="1" customWidth="1"/>
    <col min="13831" max="13831" width="1.5" style="1099" customWidth="1"/>
    <col min="13832" max="13833" width="21.625" style="1099" customWidth="1"/>
    <col min="13834" max="13838" width="17.25" style="1099" customWidth="1"/>
    <col min="13839" max="13846" width="16.375" style="1099" customWidth="1"/>
    <col min="13847" max="13847" width="2.25" style="1099" customWidth="1"/>
    <col min="13848" max="14080" width="7.625" style="1099"/>
    <col min="14081" max="14086" width="0" style="1099" hidden="1" customWidth="1"/>
    <col min="14087" max="14087" width="1.5" style="1099" customWidth="1"/>
    <col min="14088" max="14089" width="21.625" style="1099" customWidth="1"/>
    <col min="14090" max="14094" width="17.25" style="1099" customWidth="1"/>
    <col min="14095" max="14102" width="16.375" style="1099" customWidth="1"/>
    <col min="14103" max="14103" width="2.25" style="1099" customWidth="1"/>
    <col min="14104" max="14336" width="7.625" style="1099"/>
    <col min="14337" max="14342" width="0" style="1099" hidden="1" customWidth="1"/>
    <col min="14343" max="14343" width="1.5" style="1099" customWidth="1"/>
    <col min="14344" max="14345" width="21.625" style="1099" customWidth="1"/>
    <col min="14346" max="14350" width="17.25" style="1099" customWidth="1"/>
    <col min="14351" max="14358" width="16.375" style="1099" customWidth="1"/>
    <col min="14359" max="14359" width="2.25" style="1099" customWidth="1"/>
    <col min="14360" max="14592" width="7.625" style="1099"/>
    <col min="14593" max="14598" width="0" style="1099" hidden="1" customWidth="1"/>
    <col min="14599" max="14599" width="1.5" style="1099" customWidth="1"/>
    <col min="14600" max="14601" width="21.625" style="1099" customWidth="1"/>
    <col min="14602" max="14606" width="17.25" style="1099" customWidth="1"/>
    <col min="14607" max="14614" width="16.375" style="1099" customWidth="1"/>
    <col min="14615" max="14615" width="2.25" style="1099" customWidth="1"/>
    <col min="14616" max="14848" width="7.625" style="1099"/>
    <col min="14849" max="14854" width="0" style="1099" hidden="1" customWidth="1"/>
    <col min="14855" max="14855" width="1.5" style="1099" customWidth="1"/>
    <col min="14856" max="14857" width="21.625" style="1099" customWidth="1"/>
    <col min="14858" max="14862" width="17.25" style="1099" customWidth="1"/>
    <col min="14863" max="14870" width="16.375" style="1099" customWidth="1"/>
    <col min="14871" max="14871" width="2.25" style="1099" customWidth="1"/>
    <col min="14872" max="15104" width="7.625" style="1099"/>
    <col min="15105" max="15110" width="0" style="1099" hidden="1" customWidth="1"/>
    <col min="15111" max="15111" width="1.5" style="1099" customWidth="1"/>
    <col min="15112" max="15113" width="21.625" style="1099" customWidth="1"/>
    <col min="15114" max="15118" width="17.25" style="1099" customWidth="1"/>
    <col min="15119" max="15126" width="16.375" style="1099" customWidth="1"/>
    <col min="15127" max="15127" width="2.25" style="1099" customWidth="1"/>
    <col min="15128" max="15360" width="7.625" style="1099"/>
    <col min="15361" max="15366" width="0" style="1099" hidden="1" customWidth="1"/>
    <col min="15367" max="15367" width="1.5" style="1099" customWidth="1"/>
    <col min="15368" max="15369" width="21.625" style="1099" customWidth="1"/>
    <col min="15370" max="15374" width="17.25" style="1099" customWidth="1"/>
    <col min="15375" max="15382" width="16.375" style="1099" customWidth="1"/>
    <col min="15383" max="15383" width="2.25" style="1099" customWidth="1"/>
    <col min="15384" max="15616" width="7.625" style="1099"/>
    <col min="15617" max="15622" width="0" style="1099" hidden="1" customWidth="1"/>
    <col min="15623" max="15623" width="1.5" style="1099" customWidth="1"/>
    <col min="15624" max="15625" width="21.625" style="1099" customWidth="1"/>
    <col min="15626" max="15630" width="17.25" style="1099" customWidth="1"/>
    <col min="15631" max="15638" width="16.375" style="1099" customWidth="1"/>
    <col min="15639" max="15639" width="2.25" style="1099" customWidth="1"/>
    <col min="15640" max="15872" width="7.625" style="1099"/>
    <col min="15873" max="15878" width="0" style="1099" hidden="1" customWidth="1"/>
    <col min="15879" max="15879" width="1.5" style="1099" customWidth="1"/>
    <col min="15880" max="15881" width="21.625" style="1099" customWidth="1"/>
    <col min="15882" max="15886" width="17.25" style="1099" customWidth="1"/>
    <col min="15887" max="15894" width="16.375" style="1099" customWidth="1"/>
    <col min="15895" max="15895" width="2.25" style="1099" customWidth="1"/>
    <col min="15896" max="16128" width="7.625" style="1099"/>
    <col min="16129" max="16134" width="0" style="1099" hidden="1" customWidth="1"/>
    <col min="16135" max="16135" width="1.5" style="1099" customWidth="1"/>
    <col min="16136" max="16137" width="21.625" style="1099" customWidth="1"/>
    <col min="16138" max="16142" width="17.25" style="1099" customWidth="1"/>
    <col min="16143" max="16150" width="16.375" style="1099" customWidth="1"/>
    <col min="16151" max="16151" width="2.25" style="1099" customWidth="1"/>
    <col min="16152" max="16384" width="7.625" style="1099"/>
  </cols>
  <sheetData>
    <row r="1" spans="6:23" ht="12" hidden="1" customHeight="1">
      <c r="J1" s="1100">
        <v>1</v>
      </c>
      <c r="K1" s="1100">
        <v>2</v>
      </c>
      <c r="L1" s="1100">
        <v>3</v>
      </c>
      <c r="M1" s="1100">
        <v>4</v>
      </c>
      <c r="N1" s="1100">
        <v>5</v>
      </c>
      <c r="O1" s="1100">
        <v>6</v>
      </c>
      <c r="P1" s="1100">
        <v>7</v>
      </c>
      <c r="Q1" s="1100">
        <v>8</v>
      </c>
      <c r="R1" s="1100">
        <v>9</v>
      </c>
      <c r="S1" s="1100">
        <v>10</v>
      </c>
      <c r="T1" s="1100">
        <v>11</v>
      </c>
      <c r="U1" s="1100">
        <v>12</v>
      </c>
      <c r="V1" s="1100">
        <v>13</v>
      </c>
    </row>
    <row r="2" spans="6:23" s="1101" customFormat="1" ht="11.25" hidden="1" customHeight="1">
      <c r="H2" s="1102"/>
      <c r="I2" s="1102"/>
      <c r="J2" s="1103">
        <v>1</v>
      </c>
      <c r="K2" s="1103">
        <v>2</v>
      </c>
      <c r="L2" s="1103">
        <v>3</v>
      </c>
      <c r="M2" s="1103">
        <v>4</v>
      </c>
      <c r="N2" s="1103">
        <v>5</v>
      </c>
      <c r="O2" s="1103">
        <v>6</v>
      </c>
      <c r="P2" s="1103">
        <v>7</v>
      </c>
      <c r="Q2" s="1103">
        <v>8</v>
      </c>
      <c r="R2" s="1103">
        <v>9</v>
      </c>
      <c r="S2" s="1103">
        <v>10</v>
      </c>
      <c r="T2" s="1103">
        <v>11</v>
      </c>
      <c r="U2" s="1103">
        <v>12</v>
      </c>
      <c r="V2" s="1103">
        <v>13</v>
      </c>
      <c r="W2" s="1104"/>
    </row>
    <row r="3" spans="6:23" s="1101" customFormat="1" ht="11.25" customHeight="1">
      <c r="H3" s="1102" t="s">
        <v>587</v>
      </c>
      <c r="I3" s="1102"/>
      <c r="J3" s="1102"/>
      <c r="K3" s="1102"/>
      <c r="L3" s="1102"/>
      <c r="M3" s="1102"/>
      <c r="N3" s="1102"/>
      <c r="O3" s="1102"/>
      <c r="P3" s="1102"/>
      <c r="Q3" s="1102"/>
      <c r="R3" s="1102"/>
      <c r="S3" s="1102"/>
      <c r="T3" s="1102"/>
      <c r="U3" s="1102"/>
      <c r="V3" s="1102"/>
      <c r="W3" s="1102"/>
    </row>
    <row r="4" spans="6:23" s="1101" customFormat="1" ht="17.25" customHeight="1">
      <c r="F4" s="1105"/>
      <c r="H4" s="1102"/>
      <c r="I4" s="1102"/>
      <c r="J4" s="1102"/>
      <c r="K4" s="1102"/>
      <c r="L4" s="1102"/>
      <c r="M4" s="1102"/>
      <c r="N4" s="1106" t="s">
        <v>452</v>
      </c>
      <c r="O4" s="1100" t="s">
        <v>584</v>
      </c>
      <c r="P4" s="1102"/>
      <c r="Q4" s="1106"/>
      <c r="R4" s="1102"/>
      <c r="S4" s="1102"/>
      <c r="T4" s="1102"/>
      <c r="U4" s="1102"/>
      <c r="V4" s="1102"/>
      <c r="W4" s="1102"/>
    </row>
    <row r="5" spans="6:23" s="1101" customFormat="1" ht="7.5" customHeight="1">
      <c r="F5" s="1105"/>
      <c r="H5" s="1102"/>
      <c r="I5" s="1102"/>
      <c r="J5" s="1102"/>
      <c r="K5" s="1102"/>
      <c r="L5" s="1102"/>
      <c r="M5" s="1102"/>
      <c r="N5" s="1102"/>
      <c r="O5" s="1102"/>
      <c r="P5" s="1102"/>
      <c r="Q5" s="1102"/>
      <c r="R5" s="1102"/>
      <c r="S5" s="1102"/>
      <c r="T5" s="1102"/>
      <c r="U5" s="1102"/>
      <c r="V5" s="1102"/>
      <c r="W5" s="1102"/>
    </row>
    <row r="6" spans="6:23" s="1101" customFormat="1" ht="15.75" hidden="1" customHeight="1">
      <c r="F6" s="1105"/>
      <c r="H6" s="1102"/>
      <c r="I6" s="1102"/>
      <c r="J6" s="1102"/>
      <c r="K6" s="1102"/>
      <c r="L6" s="1102"/>
      <c r="M6" s="1102"/>
      <c r="N6" s="1106" t="s">
        <v>453</v>
      </c>
      <c r="O6" s="1100" t="s">
        <v>763</v>
      </c>
      <c r="P6" s="1102"/>
      <c r="Q6" s="1106"/>
      <c r="R6" s="1102"/>
      <c r="S6" s="1102"/>
      <c r="T6" s="1102"/>
      <c r="U6" s="1102"/>
      <c r="V6" s="1102"/>
      <c r="W6" s="1102"/>
    </row>
    <row r="7" spans="6:23" s="1101" customFormat="1" ht="7.5" customHeight="1">
      <c r="F7" s="1105"/>
      <c r="H7" s="1102"/>
      <c r="I7" s="1102"/>
      <c r="J7" s="1102"/>
      <c r="K7" s="1102"/>
      <c r="L7" s="1102"/>
      <c r="M7" s="1102"/>
      <c r="N7" s="1102"/>
      <c r="O7" s="1102"/>
      <c r="P7" s="1102"/>
      <c r="Q7" s="1102"/>
      <c r="R7" s="1102"/>
      <c r="S7" s="1102"/>
      <c r="T7" s="1102"/>
      <c r="U7" s="1102"/>
      <c r="V7" s="1102"/>
      <c r="W7" s="1102"/>
    </row>
    <row r="8" spans="6:23" s="1101" customFormat="1" ht="12" customHeight="1">
      <c r="F8" s="1105"/>
      <c r="H8" s="1423" t="s">
        <v>454</v>
      </c>
      <c r="I8" s="1424"/>
      <c r="J8" s="1107" t="s">
        <v>455</v>
      </c>
      <c r="K8" s="1107"/>
      <c r="L8" s="1107"/>
      <c r="M8" s="1107"/>
      <c r="N8" s="1107"/>
      <c r="O8" s="1108" t="s">
        <v>456</v>
      </c>
      <c r="P8" s="1108"/>
      <c r="Q8" s="1108"/>
      <c r="R8" s="1108"/>
      <c r="S8" s="1108"/>
      <c r="T8" s="1108"/>
      <c r="U8" s="1109"/>
      <c r="V8" s="1427" t="s">
        <v>457</v>
      </c>
      <c r="W8" s="1102"/>
    </row>
    <row r="9" spans="6:23" s="1101" customFormat="1" ht="12" customHeight="1">
      <c r="F9" s="1105"/>
      <c r="H9" s="1425"/>
      <c r="I9" s="1426"/>
      <c r="J9" s="1110" t="s">
        <v>458</v>
      </c>
      <c r="K9" s="1111" t="s">
        <v>1298</v>
      </c>
      <c r="L9" s="1112"/>
      <c r="M9" s="1113"/>
      <c r="N9" s="1114"/>
      <c r="O9" s="1112" t="s">
        <v>1299</v>
      </c>
      <c r="P9" s="1112"/>
      <c r="Q9" s="1112"/>
      <c r="R9" s="1112"/>
      <c r="S9" s="1112"/>
      <c r="T9" s="1112"/>
      <c r="U9" s="1113"/>
      <c r="V9" s="1428"/>
      <c r="W9" s="1102"/>
    </row>
    <row r="10" spans="6:23" s="1101" customFormat="1" ht="12" customHeight="1">
      <c r="F10" s="1105"/>
      <c r="H10" s="1425"/>
      <c r="I10" s="1426"/>
      <c r="J10" s="1115"/>
      <c r="K10" s="1116" t="s">
        <v>459</v>
      </c>
      <c r="L10" s="1116" t="s">
        <v>460</v>
      </c>
      <c r="M10" s="1116" t="s">
        <v>461</v>
      </c>
      <c r="N10" s="1116" t="s">
        <v>459</v>
      </c>
      <c r="O10" s="1117" t="s">
        <v>462</v>
      </c>
      <c r="P10" s="1118" t="s">
        <v>1300</v>
      </c>
      <c r="Q10" s="1112"/>
      <c r="R10" s="1107"/>
      <c r="S10" s="1107"/>
      <c r="T10" s="1119"/>
      <c r="U10" s="1116" t="s">
        <v>463</v>
      </c>
      <c r="V10" s="1120"/>
      <c r="W10" s="1102"/>
    </row>
    <row r="11" spans="6:23" s="1101" customFormat="1" ht="12" customHeight="1">
      <c r="F11" s="1105"/>
      <c r="H11" s="1425"/>
      <c r="I11" s="1426"/>
      <c r="J11" s="1115"/>
      <c r="K11" s="1121"/>
      <c r="L11" s="1121"/>
      <c r="M11" s="1121"/>
      <c r="N11" s="1121"/>
      <c r="O11" s="1122"/>
      <c r="P11" s="1116" t="s">
        <v>464</v>
      </c>
      <c r="Q11" s="1116" t="s">
        <v>465</v>
      </c>
      <c r="R11" s="1116" t="s">
        <v>466</v>
      </c>
      <c r="S11" s="1116" t="s">
        <v>467</v>
      </c>
      <c r="T11" s="1116" t="s">
        <v>468</v>
      </c>
      <c r="U11" s="1121"/>
      <c r="V11" s="1123"/>
      <c r="W11" s="1102"/>
    </row>
    <row r="12" spans="6:23" s="1101" customFormat="1" ht="12" hidden="1" customHeight="1">
      <c r="F12" s="1105"/>
      <c r="H12" s="1429" t="s">
        <v>469</v>
      </c>
      <c r="I12" s="1430"/>
      <c r="J12" s="1115"/>
      <c r="K12" s="1121"/>
      <c r="L12" s="1121"/>
      <c r="M12" s="1124"/>
      <c r="N12" s="1121"/>
      <c r="O12" s="1122"/>
      <c r="P12" s="1125"/>
      <c r="Q12" s="1125"/>
      <c r="R12" s="1126"/>
      <c r="S12" s="1126"/>
      <c r="T12" s="1126"/>
      <c r="U12" s="1121"/>
      <c r="V12" s="1123"/>
      <c r="W12" s="1102"/>
    </row>
    <row r="13" spans="6:23" s="1101" customFormat="1" ht="12" hidden="1" customHeight="1">
      <c r="F13" s="1105"/>
      <c r="H13" s="1429"/>
      <c r="I13" s="1430"/>
      <c r="J13" s="1127"/>
      <c r="K13" s="1128"/>
      <c r="L13" s="1433" t="s">
        <v>470</v>
      </c>
      <c r="M13" s="1433" t="s">
        <v>471</v>
      </c>
      <c r="N13" s="1128"/>
      <c r="O13" s="1434" t="s">
        <v>472</v>
      </c>
      <c r="P13" s="1128"/>
      <c r="Q13" s="1128"/>
      <c r="R13" s="1128"/>
      <c r="S13" s="1128"/>
      <c r="T13" s="1128"/>
      <c r="U13" s="1129"/>
      <c r="V13" s="1435" t="s">
        <v>473</v>
      </c>
      <c r="W13" s="1102"/>
    </row>
    <row r="14" spans="6:23" s="1101" customFormat="1" ht="12" hidden="1" customHeight="1">
      <c r="F14" s="1105"/>
      <c r="H14" s="1429"/>
      <c r="I14" s="1430"/>
      <c r="J14" s="1127" t="s">
        <v>474</v>
      </c>
      <c r="K14" s="1128" t="s">
        <v>474</v>
      </c>
      <c r="L14" s="1433"/>
      <c r="M14" s="1433"/>
      <c r="N14" s="1128" t="s">
        <v>474</v>
      </c>
      <c r="O14" s="1434"/>
      <c r="P14" s="1128" t="s">
        <v>474</v>
      </c>
      <c r="Q14" s="1128" t="s">
        <v>475</v>
      </c>
      <c r="R14" s="1128" t="s">
        <v>476</v>
      </c>
      <c r="S14" s="1128" t="s">
        <v>477</v>
      </c>
      <c r="T14" s="1128" t="s">
        <v>478</v>
      </c>
      <c r="U14" s="1128" t="s">
        <v>479</v>
      </c>
      <c r="V14" s="1435"/>
      <c r="W14" s="1102"/>
    </row>
    <row r="15" spans="6:23" s="1101" customFormat="1" ht="12" customHeight="1">
      <c r="F15" s="1105"/>
      <c r="H15" s="1431"/>
      <c r="I15" s="1432"/>
      <c r="J15" s="1130"/>
      <c r="K15" s="1131"/>
      <c r="L15" s="1131"/>
      <c r="M15" s="1131"/>
      <c r="N15" s="1131"/>
      <c r="O15" s="1132"/>
      <c r="P15" s="1131"/>
      <c r="Q15" s="1131"/>
      <c r="R15" s="1131"/>
      <c r="S15" s="1131"/>
      <c r="T15" s="1131"/>
      <c r="U15" s="1131"/>
      <c r="V15" s="1133"/>
      <c r="W15" s="1102"/>
    </row>
    <row r="16" spans="6:23" s="1135" customFormat="1" ht="7.5" customHeight="1">
      <c r="F16" s="1134"/>
      <c r="H16" s="1136"/>
      <c r="I16" s="1137"/>
      <c r="J16" s="1138"/>
      <c r="K16" s="1138"/>
      <c r="L16" s="1138"/>
      <c r="M16" s="1138"/>
      <c r="N16" s="1138"/>
      <c r="O16" s="1139"/>
      <c r="P16" s="1138"/>
      <c r="Q16" s="1138"/>
      <c r="R16" s="1138"/>
      <c r="S16" s="1138"/>
      <c r="T16" s="1138"/>
      <c r="U16" s="1138"/>
      <c r="V16" s="1138"/>
      <c r="W16" s="1136"/>
    </row>
    <row r="17" spans="1:22" ht="12" customHeight="1">
      <c r="A17" s="1099" t="s">
        <v>480</v>
      </c>
      <c r="B17" s="1099" t="s">
        <v>481</v>
      </c>
      <c r="C17" s="1099" t="s">
        <v>482</v>
      </c>
      <c r="D17" s="1099" t="s">
        <v>483</v>
      </c>
      <c r="F17" s="1140">
        <v>1</v>
      </c>
      <c r="H17" s="1141" t="s">
        <v>484</v>
      </c>
      <c r="I17" s="1142" t="s">
        <v>764</v>
      </c>
      <c r="J17" s="1143">
        <v>828290</v>
      </c>
      <c r="K17" s="1143">
        <v>717080</v>
      </c>
      <c r="L17" s="1143">
        <v>714240</v>
      </c>
      <c r="M17" s="1143">
        <v>2830</v>
      </c>
      <c r="N17" s="1143">
        <v>111210</v>
      </c>
      <c r="O17" s="1144">
        <v>2290</v>
      </c>
      <c r="P17" s="1143">
        <v>108100</v>
      </c>
      <c r="Q17" s="1143">
        <v>3970</v>
      </c>
      <c r="R17" s="1143">
        <v>58710</v>
      </c>
      <c r="S17" s="1143">
        <v>8260</v>
      </c>
      <c r="T17" s="1143">
        <v>37160</v>
      </c>
      <c r="U17" s="1143">
        <v>820</v>
      </c>
      <c r="V17" s="1143">
        <v>570</v>
      </c>
    </row>
    <row r="18" spans="1:22" ht="12" customHeight="1">
      <c r="A18" s="1099" t="s">
        <v>480</v>
      </c>
      <c r="B18" s="1099" t="s">
        <v>485</v>
      </c>
      <c r="C18" s="1099" t="s">
        <v>482</v>
      </c>
      <c r="D18" s="1099" t="s">
        <v>483</v>
      </c>
      <c r="F18" s="1140">
        <v>1</v>
      </c>
      <c r="H18" s="1141" t="s">
        <v>486</v>
      </c>
      <c r="I18" s="1142" t="s">
        <v>765</v>
      </c>
      <c r="J18" s="1143">
        <v>111750</v>
      </c>
      <c r="K18" s="1143">
        <v>97440</v>
      </c>
      <c r="L18" s="1143">
        <v>97130</v>
      </c>
      <c r="M18" s="1143">
        <v>320</v>
      </c>
      <c r="N18" s="1143">
        <v>14310</v>
      </c>
      <c r="O18" s="1144">
        <v>410</v>
      </c>
      <c r="P18" s="1143">
        <v>13840</v>
      </c>
      <c r="Q18" s="1143">
        <v>490</v>
      </c>
      <c r="R18" s="1143">
        <v>5830</v>
      </c>
      <c r="S18" s="1143">
        <v>4010</v>
      </c>
      <c r="T18" s="1143">
        <v>3510</v>
      </c>
      <c r="U18" s="1143">
        <v>70</v>
      </c>
      <c r="V18" s="1143">
        <v>120</v>
      </c>
    </row>
    <row r="19" spans="1:22" ht="12" customHeight="1">
      <c r="A19" s="1099" t="s">
        <v>480</v>
      </c>
      <c r="B19" s="1099" t="s">
        <v>487</v>
      </c>
      <c r="C19" s="1099" t="s">
        <v>482</v>
      </c>
      <c r="D19" s="1099" t="s">
        <v>483</v>
      </c>
      <c r="F19" s="1140">
        <v>1</v>
      </c>
      <c r="H19" s="1141" t="s">
        <v>488</v>
      </c>
      <c r="I19" s="1142" t="s">
        <v>766</v>
      </c>
      <c r="J19" s="1143">
        <v>77890</v>
      </c>
      <c r="K19" s="1143">
        <v>66600</v>
      </c>
      <c r="L19" s="1143">
        <v>66260</v>
      </c>
      <c r="M19" s="1143">
        <v>340</v>
      </c>
      <c r="N19" s="1143">
        <v>11290</v>
      </c>
      <c r="O19" s="1144">
        <v>90</v>
      </c>
      <c r="P19" s="1143">
        <v>11090</v>
      </c>
      <c r="Q19" s="1143">
        <v>180</v>
      </c>
      <c r="R19" s="1143">
        <v>7070</v>
      </c>
      <c r="S19" s="1143">
        <v>430</v>
      </c>
      <c r="T19" s="1143">
        <v>3420</v>
      </c>
      <c r="U19" s="1143">
        <v>110</v>
      </c>
      <c r="V19" s="1143">
        <v>40</v>
      </c>
    </row>
    <row r="20" spans="1:22" ht="12" customHeight="1">
      <c r="A20" s="1099" t="s">
        <v>480</v>
      </c>
      <c r="B20" s="1099" t="s">
        <v>489</v>
      </c>
      <c r="C20" s="1099" t="s">
        <v>482</v>
      </c>
      <c r="D20" s="1099" t="s">
        <v>483</v>
      </c>
      <c r="F20" s="1140">
        <v>1</v>
      </c>
      <c r="H20" s="1141" t="s">
        <v>490</v>
      </c>
      <c r="I20" s="1142" t="s">
        <v>767</v>
      </c>
      <c r="J20" s="1143">
        <v>67430</v>
      </c>
      <c r="K20" s="1143">
        <v>56240</v>
      </c>
      <c r="L20" s="1143">
        <v>55840</v>
      </c>
      <c r="M20" s="1143">
        <v>400</v>
      </c>
      <c r="N20" s="1143">
        <v>11190</v>
      </c>
      <c r="O20" s="1144">
        <v>40</v>
      </c>
      <c r="P20" s="1143">
        <v>11100</v>
      </c>
      <c r="Q20" s="1143">
        <v>210</v>
      </c>
      <c r="R20" s="1143">
        <v>6530</v>
      </c>
      <c r="S20" s="1143">
        <v>290</v>
      </c>
      <c r="T20" s="1143">
        <v>4060</v>
      </c>
      <c r="U20" s="1143">
        <v>50</v>
      </c>
      <c r="V20" s="1143">
        <v>50</v>
      </c>
    </row>
    <row r="21" spans="1:22" ht="12" customHeight="1">
      <c r="A21" s="1099" t="s">
        <v>480</v>
      </c>
      <c r="B21" s="1099" t="s">
        <v>491</v>
      </c>
      <c r="C21" s="1099" t="s">
        <v>482</v>
      </c>
      <c r="D21" s="1099" t="s">
        <v>483</v>
      </c>
      <c r="F21" s="1140">
        <v>1</v>
      </c>
      <c r="H21" s="1141" t="s">
        <v>492</v>
      </c>
      <c r="I21" s="1142" t="s">
        <v>768</v>
      </c>
      <c r="J21" s="1143">
        <v>61940</v>
      </c>
      <c r="K21" s="1143">
        <v>50270</v>
      </c>
      <c r="L21" s="1143">
        <v>49970</v>
      </c>
      <c r="M21" s="1143">
        <v>300</v>
      </c>
      <c r="N21" s="1143">
        <v>11670</v>
      </c>
      <c r="O21" s="1144">
        <v>500</v>
      </c>
      <c r="P21" s="1143">
        <v>11140</v>
      </c>
      <c r="Q21" s="1143">
        <v>200</v>
      </c>
      <c r="R21" s="1143">
        <v>5420</v>
      </c>
      <c r="S21" s="1143">
        <v>800</v>
      </c>
      <c r="T21" s="1143">
        <v>4720</v>
      </c>
      <c r="U21" s="1143">
        <v>30</v>
      </c>
      <c r="V21" s="1143">
        <v>70</v>
      </c>
    </row>
    <row r="22" spans="1:22" ht="12" customHeight="1">
      <c r="A22" s="1099" t="s">
        <v>480</v>
      </c>
      <c r="B22" s="1099" t="s">
        <v>493</v>
      </c>
      <c r="C22" s="1099" t="s">
        <v>482</v>
      </c>
      <c r="D22" s="1099" t="s">
        <v>483</v>
      </c>
      <c r="F22" s="1140">
        <v>1</v>
      </c>
      <c r="H22" s="1141" t="s">
        <v>494</v>
      </c>
      <c r="I22" s="1142" t="s">
        <v>769</v>
      </c>
      <c r="J22" s="1143">
        <v>88360</v>
      </c>
      <c r="K22" s="1143">
        <v>77670</v>
      </c>
      <c r="L22" s="1143">
        <v>77210</v>
      </c>
      <c r="M22" s="1143">
        <v>460</v>
      </c>
      <c r="N22" s="1143">
        <v>10690</v>
      </c>
      <c r="O22" s="1144">
        <v>210</v>
      </c>
      <c r="P22" s="1143">
        <v>10430</v>
      </c>
      <c r="Q22" s="1143">
        <v>300</v>
      </c>
      <c r="R22" s="1143">
        <v>5780</v>
      </c>
      <c r="S22" s="1143">
        <v>670</v>
      </c>
      <c r="T22" s="1143">
        <v>3680</v>
      </c>
      <c r="U22" s="1143">
        <v>50</v>
      </c>
      <c r="V22" s="1143" t="s">
        <v>706</v>
      </c>
    </row>
    <row r="23" spans="1:22" ht="12" customHeight="1">
      <c r="A23" s="1099" t="s">
        <v>480</v>
      </c>
      <c r="B23" s="1099" t="s">
        <v>495</v>
      </c>
      <c r="C23" s="1099" t="s">
        <v>482</v>
      </c>
      <c r="D23" s="1099" t="s">
        <v>483</v>
      </c>
      <c r="F23" s="1140">
        <v>1</v>
      </c>
      <c r="H23" s="1141" t="s">
        <v>496</v>
      </c>
      <c r="I23" s="1142" t="s">
        <v>770</v>
      </c>
      <c r="J23" s="1143">
        <v>112420</v>
      </c>
      <c r="K23" s="1143">
        <v>97800</v>
      </c>
      <c r="L23" s="1143">
        <v>97380</v>
      </c>
      <c r="M23" s="1143">
        <v>420</v>
      </c>
      <c r="N23" s="1143">
        <v>14620</v>
      </c>
      <c r="O23" s="1144">
        <v>220</v>
      </c>
      <c r="P23" s="1143">
        <v>14380</v>
      </c>
      <c r="Q23" s="1143">
        <v>340</v>
      </c>
      <c r="R23" s="1143">
        <v>7740</v>
      </c>
      <c r="S23" s="1143">
        <v>740</v>
      </c>
      <c r="T23" s="1143">
        <v>5560</v>
      </c>
      <c r="U23" s="1143">
        <v>20</v>
      </c>
      <c r="V23" s="1143">
        <v>100</v>
      </c>
    </row>
    <row r="24" spans="1:22" ht="12" customHeight="1">
      <c r="A24" s="1099" t="s">
        <v>480</v>
      </c>
      <c r="B24" s="1099" t="s">
        <v>497</v>
      </c>
      <c r="C24" s="1099" t="s">
        <v>482</v>
      </c>
      <c r="D24" s="1099" t="s">
        <v>483</v>
      </c>
      <c r="F24" s="1140">
        <v>1</v>
      </c>
      <c r="H24" s="1141" t="s">
        <v>498</v>
      </c>
      <c r="I24" s="1142" t="s">
        <v>771</v>
      </c>
      <c r="J24" s="1143">
        <v>100410</v>
      </c>
      <c r="K24" s="1143">
        <v>87880</v>
      </c>
      <c r="L24" s="1143">
        <v>87840</v>
      </c>
      <c r="M24" s="1143">
        <v>40</v>
      </c>
      <c r="N24" s="1143">
        <v>12520</v>
      </c>
      <c r="O24" s="1144">
        <v>270</v>
      </c>
      <c r="P24" s="1143">
        <v>12130</v>
      </c>
      <c r="Q24" s="1143">
        <v>840</v>
      </c>
      <c r="R24" s="1143">
        <v>6530</v>
      </c>
      <c r="S24" s="1143">
        <v>350</v>
      </c>
      <c r="T24" s="1143">
        <v>4410</v>
      </c>
      <c r="U24" s="1143">
        <v>130</v>
      </c>
      <c r="V24" s="1143">
        <v>80</v>
      </c>
    </row>
    <row r="25" spans="1:22" ht="12" customHeight="1">
      <c r="A25" s="1099" t="s">
        <v>480</v>
      </c>
      <c r="B25" s="1099" t="s">
        <v>499</v>
      </c>
      <c r="C25" s="1099" t="s">
        <v>482</v>
      </c>
      <c r="D25" s="1099" t="s">
        <v>483</v>
      </c>
      <c r="F25" s="1140">
        <v>1</v>
      </c>
      <c r="H25" s="1141" t="s">
        <v>500</v>
      </c>
      <c r="I25" s="1142" t="s">
        <v>772</v>
      </c>
      <c r="J25" s="1143">
        <v>98930</v>
      </c>
      <c r="K25" s="1143">
        <v>84160</v>
      </c>
      <c r="L25" s="1143">
        <v>84110</v>
      </c>
      <c r="M25" s="1143">
        <v>50</v>
      </c>
      <c r="N25" s="1143">
        <v>14770</v>
      </c>
      <c r="O25" s="1144">
        <v>430</v>
      </c>
      <c r="P25" s="1143">
        <v>14050</v>
      </c>
      <c r="Q25" s="1143">
        <v>760</v>
      </c>
      <c r="R25" s="1143">
        <v>8150</v>
      </c>
      <c r="S25" s="1143">
        <v>440</v>
      </c>
      <c r="T25" s="1143">
        <v>4700</v>
      </c>
      <c r="U25" s="1143">
        <v>290</v>
      </c>
      <c r="V25" s="1143">
        <v>20</v>
      </c>
    </row>
    <row r="26" spans="1:22" ht="12" customHeight="1">
      <c r="A26" s="1099" t="s">
        <v>480</v>
      </c>
      <c r="B26" s="1099" t="s">
        <v>501</v>
      </c>
      <c r="C26" s="1099" t="s">
        <v>482</v>
      </c>
      <c r="D26" s="1099" t="s">
        <v>483</v>
      </c>
      <c r="F26" s="1140">
        <v>1</v>
      </c>
      <c r="H26" s="1141" t="s">
        <v>502</v>
      </c>
      <c r="I26" s="1142" t="s">
        <v>773</v>
      </c>
      <c r="J26" s="1143">
        <v>109150</v>
      </c>
      <c r="K26" s="1143">
        <v>99010</v>
      </c>
      <c r="L26" s="1143">
        <v>98500</v>
      </c>
      <c r="M26" s="1143">
        <v>500</v>
      </c>
      <c r="N26" s="1143">
        <v>10140</v>
      </c>
      <c r="O26" s="1144">
        <v>130</v>
      </c>
      <c r="P26" s="1143">
        <v>9950</v>
      </c>
      <c r="Q26" s="1143">
        <v>650</v>
      </c>
      <c r="R26" s="1143">
        <v>5660</v>
      </c>
      <c r="S26" s="1143">
        <v>540</v>
      </c>
      <c r="T26" s="1143">
        <v>3100</v>
      </c>
      <c r="U26" s="1143">
        <v>70</v>
      </c>
      <c r="V26" s="1143">
        <v>80</v>
      </c>
    </row>
    <row r="27" spans="1:22" ht="12" customHeight="1">
      <c r="A27" s="1099" t="s">
        <v>480</v>
      </c>
      <c r="B27" s="1099" t="s">
        <v>503</v>
      </c>
      <c r="C27" s="1099" t="s">
        <v>482</v>
      </c>
      <c r="D27" s="1099" t="s">
        <v>483</v>
      </c>
      <c r="F27" s="1140">
        <v>1</v>
      </c>
      <c r="H27" s="1141" t="s">
        <v>504</v>
      </c>
      <c r="I27" s="1142" t="s">
        <v>774</v>
      </c>
      <c r="J27" s="1143">
        <v>252310</v>
      </c>
      <c r="K27" s="1143">
        <v>215870</v>
      </c>
      <c r="L27" s="1143">
        <v>214630</v>
      </c>
      <c r="M27" s="1143">
        <v>1240</v>
      </c>
      <c r="N27" s="1143">
        <v>36440</v>
      </c>
      <c r="O27" s="1144">
        <v>450</v>
      </c>
      <c r="P27" s="1143">
        <v>35770</v>
      </c>
      <c r="Q27" s="1143">
        <v>700</v>
      </c>
      <c r="R27" s="1143">
        <v>16080</v>
      </c>
      <c r="S27" s="1143">
        <v>1830</v>
      </c>
      <c r="T27" s="1143">
        <v>17160</v>
      </c>
      <c r="U27" s="1143">
        <v>220</v>
      </c>
      <c r="V27" s="1143">
        <v>360</v>
      </c>
    </row>
    <row r="28" spans="1:22" ht="12" customHeight="1">
      <c r="A28" s="1099" t="s">
        <v>480</v>
      </c>
      <c r="B28" s="1099" t="s">
        <v>505</v>
      </c>
      <c r="C28" s="1099" t="s">
        <v>482</v>
      </c>
      <c r="D28" s="1099" t="s">
        <v>483</v>
      </c>
      <c r="F28" s="1140">
        <v>1</v>
      </c>
      <c r="H28" s="1141" t="s">
        <v>506</v>
      </c>
      <c r="I28" s="1142" t="s">
        <v>775</v>
      </c>
      <c r="J28" s="1143">
        <v>257660</v>
      </c>
      <c r="K28" s="1143">
        <v>218400</v>
      </c>
      <c r="L28" s="1143">
        <v>217360</v>
      </c>
      <c r="M28" s="1143">
        <v>1040</v>
      </c>
      <c r="N28" s="1143">
        <v>39250</v>
      </c>
      <c r="O28" s="1144">
        <v>430</v>
      </c>
      <c r="P28" s="1143">
        <v>38610</v>
      </c>
      <c r="Q28" s="1143">
        <v>210</v>
      </c>
      <c r="R28" s="1143">
        <v>26760</v>
      </c>
      <c r="S28" s="1143">
        <v>2810</v>
      </c>
      <c r="T28" s="1143">
        <v>8830</v>
      </c>
      <c r="U28" s="1143">
        <v>210</v>
      </c>
      <c r="V28" s="1143">
        <v>30</v>
      </c>
    </row>
    <row r="29" spans="1:22" ht="12" customHeight="1">
      <c r="A29" s="1099" t="s">
        <v>480</v>
      </c>
      <c r="B29" s="1099" t="s">
        <v>507</v>
      </c>
      <c r="C29" s="1099" t="s">
        <v>482</v>
      </c>
      <c r="D29" s="1099" t="s">
        <v>483</v>
      </c>
      <c r="F29" s="1140">
        <v>1</v>
      </c>
      <c r="H29" s="1141" t="s">
        <v>508</v>
      </c>
      <c r="I29" s="1142" t="s">
        <v>776</v>
      </c>
      <c r="J29" s="1143">
        <v>142310</v>
      </c>
      <c r="K29" s="1143">
        <v>123880</v>
      </c>
      <c r="L29" s="1143">
        <v>122480</v>
      </c>
      <c r="M29" s="1143">
        <v>1400</v>
      </c>
      <c r="N29" s="1143">
        <v>18430</v>
      </c>
      <c r="O29" s="1144">
        <v>310</v>
      </c>
      <c r="P29" s="1143">
        <v>17940</v>
      </c>
      <c r="Q29" s="1143">
        <v>460</v>
      </c>
      <c r="R29" s="1143">
        <v>9980</v>
      </c>
      <c r="S29" s="1143">
        <v>850</v>
      </c>
      <c r="T29" s="1143">
        <v>6640</v>
      </c>
      <c r="U29" s="1143">
        <v>180</v>
      </c>
      <c r="V29" s="1143">
        <v>50</v>
      </c>
    </row>
    <row r="30" spans="1:22" ht="12" customHeight="1">
      <c r="A30" s="1099" t="s">
        <v>480</v>
      </c>
      <c r="B30" s="1099" t="s">
        <v>509</v>
      </c>
      <c r="C30" s="1099" t="s">
        <v>482</v>
      </c>
      <c r="D30" s="1099" t="s">
        <v>483</v>
      </c>
      <c r="F30" s="1140">
        <v>1</v>
      </c>
      <c r="H30" s="1141" t="s">
        <v>510</v>
      </c>
      <c r="I30" s="1142" t="s">
        <v>777</v>
      </c>
      <c r="J30" s="1143">
        <v>257020</v>
      </c>
      <c r="K30" s="1143">
        <v>232790</v>
      </c>
      <c r="L30" s="1143">
        <v>231520</v>
      </c>
      <c r="M30" s="1143">
        <v>1270</v>
      </c>
      <c r="N30" s="1143">
        <v>24230</v>
      </c>
      <c r="O30" s="1144">
        <v>30</v>
      </c>
      <c r="P30" s="1143">
        <v>24050</v>
      </c>
      <c r="Q30" s="1143">
        <v>790</v>
      </c>
      <c r="R30" s="1143">
        <v>12760</v>
      </c>
      <c r="S30" s="1143">
        <v>1630</v>
      </c>
      <c r="T30" s="1143">
        <v>8880</v>
      </c>
      <c r="U30" s="1143">
        <v>150</v>
      </c>
      <c r="V30" s="1143">
        <v>120</v>
      </c>
    </row>
    <row r="31" spans="1:22" ht="12" customHeight="1">
      <c r="A31" s="1099" t="s">
        <v>480</v>
      </c>
      <c r="B31" s="1099" t="s">
        <v>511</v>
      </c>
      <c r="C31" s="1099" t="s">
        <v>482</v>
      </c>
      <c r="D31" s="1099" t="s">
        <v>483</v>
      </c>
      <c r="F31" s="1140">
        <v>1</v>
      </c>
      <c r="H31" s="1141" t="s">
        <v>512</v>
      </c>
      <c r="I31" s="1142" t="s">
        <v>778</v>
      </c>
      <c r="J31" s="1143">
        <v>24110</v>
      </c>
      <c r="K31" s="1143">
        <v>17920</v>
      </c>
      <c r="L31" s="1143">
        <v>17820</v>
      </c>
      <c r="M31" s="1143">
        <v>100</v>
      </c>
      <c r="N31" s="1143">
        <v>6190</v>
      </c>
      <c r="O31" s="1144">
        <v>120</v>
      </c>
      <c r="P31" s="1143">
        <v>6040</v>
      </c>
      <c r="Q31" s="1143">
        <v>920</v>
      </c>
      <c r="R31" s="1143">
        <v>2070</v>
      </c>
      <c r="S31" s="1143">
        <v>150</v>
      </c>
      <c r="T31" s="1143">
        <v>2890</v>
      </c>
      <c r="U31" s="1143">
        <v>40</v>
      </c>
      <c r="V31" s="1143">
        <v>10</v>
      </c>
    </row>
    <row r="32" spans="1:22" ht="12" customHeight="1">
      <c r="A32" s="1099" t="s">
        <v>480</v>
      </c>
      <c r="B32" s="1099" t="s">
        <v>513</v>
      </c>
      <c r="C32" s="1099" t="s">
        <v>482</v>
      </c>
      <c r="D32" s="1099" t="s">
        <v>483</v>
      </c>
      <c r="F32" s="1140">
        <v>1</v>
      </c>
      <c r="H32" s="1141" t="s">
        <v>514</v>
      </c>
      <c r="I32" s="1142" t="s">
        <v>779</v>
      </c>
      <c r="J32" s="1143">
        <v>46880</v>
      </c>
      <c r="K32" s="1143">
        <v>41030</v>
      </c>
      <c r="L32" s="1143">
        <v>40670</v>
      </c>
      <c r="M32" s="1143">
        <v>360</v>
      </c>
      <c r="N32" s="1143">
        <v>5850</v>
      </c>
      <c r="O32" s="1144">
        <v>190</v>
      </c>
      <c r="P32" s="1143">
        <v>5570</v>
      </c>
      <c r="Q32" s="1143">
        <v>350</v>
      </c>
      <c r="R32" s="1143">
        <v>2500</v>
      </c>
      <c r="S32" s="1143">
        <v>640</v>
      </c>
      <c r="T32" s="1143">
        <v>2090</v>
      </c>
      <c r="U32" s="1143">
        <v>90</v>
      </c>
      <c r="V32" s="1143">
        <v>20</v>
      </c>
    </row>
    <row r="33" spans="1:22" ht="12" customHeight="1">
      <c r="A33" s="1099" t="s">
        <v>480</v>
      </c>
      <c r="B33" s="1099" t="s">
        <v>515</v>
      </c>
      <c r="C33" s="1099" t="s">
        <v>482</v>
      </c>
      <c r="D33" s="1099" t="s">
        <v>483</v>
      </c>
      <c r="F33" s="1140">
        <v>1</v>
      </c>
      <c r="H33" s="1141" t="s">
        <v>516</v>
      </c>
      <c r="I33" s="1142" t="s">
        <v>780</v>
      </c>
      <c r="J33" s="1143">
        <v>94500</v>
      </c>
      <c r="K33" s="1143">
        <v>82020</v>
      </c>
      <c r="L33" s="1143">
        <v>81840</v>
      </c>
      <c r="M33" s="1143">
        <v>170</v>
      </c>
      <c r="N33" s="1143">
        <v>12480</v>
      </c>
      <c r="O33" s="1144">
        <v>120</v>
      </c>
      <c r="P33" s="1143">
        <v>12360</v>
      </c>
      <c r="Q33" s="1143">
        <v>150</v>
      </c>
      <c r="R33" s="1143">
        <v>7450</v>
      </c>
      <c r="S33" s="1143">
        <v>450</v>
      </c>
      <c r="T33" s="1143">
        <v>4300</v>
      </c>
      <c r="U33" s="1143" t="s">
        <v>706</v>
      </c>
      <c r="V33" s="1143">
        <v>60</v>
      </c>
    </row>
    <row r="34" spans="1:22" ht="12" customHeight="1">
      <c r="A34" s="1099" t="s">
        <v>480</v>
      </c>
      <c r="B34" s="1099" t="s">
        <v>517</v>
      </c>
      <c r="C34" s="1099" t="s">
        <v>482</v>
      </c>
      <c r="D34" s="1099" t="s">
        <v>483</v>
      </c>
      <c r="F34" s="1140">
        <v>1</v>
      </c>
      <c r="H34" s="1141" t="s">
        <v>518</v>
      </c>
      <c r="I34" s="1142" t="s">
        <v>781</v>
      </c>
      <c r="J34" s="1143">
        <v>14320</v>
      </c>
      <c r="K34" s="1143">
        <v>11720</v>
      </c>
      <c r="L34" s="1143">
        <v>11620</v>
      </c>
      <c r="M34" s="1143">
        <v>100</v>
      </c>
      <c r="N34" s="1143">
        <v>2600</v>
      </c>
      <c r="O34" s="1144">
        <v>150</v>
      </c>
      <c r="P34" s="1143">
        <v>2450</v>
      </c>
      <c r="Q34" s="1143">
        <v>10</v>
      </c>
      <c r="R34" s="1143">
        <v>900</v>
      </c>
      <c r="S34" s="1143">
        <v>20</v>
      </c>
      <c r="T34" s="1143">
        <v>1510</v>
      </c>
      <c r="U34" s="1143">
        <v>10</v>
      </c>
      <c r="V34" s="1143">
        <v>10</v>
      </c>
    </row>
    <row r="35" spans="1:22" ht="12" customHeight="1">
      <c r="A35" s="1099" t="s">
        <v>480</v>
      </c>
      <c r="B35" s="1099" t="s">
        <v>519</v>
      </c>
      <c r="C35" s="1099" t="s">
        <v>482</v>
      </c>
      <c r="D35" s="1099" t="s">
        <v>483</v>
      </c>
      <c r="F35" s="1140">
        <v>1</v>
      </c>
      <c r="H35" s="1141" t="s">
        <v>520</v>
      </c>
      <c r="I35" s="1142" t="s">
        <v>782</v>
      </c>
      <c r="J35" s="1143">
        <v>34340</v>
      </c>
      <c r="K35" s="1143">
        <v>28470</v>
      </c>
      <c r="L35" s="1143">
        <v>28430</v>
      </c>
      <c r="M35" s="1143">
        <v>40</v>
      </c>
      <c r="N35" s="1143">
        <v>5880</v>
      </c>
      <c r="O35" s="1144">
        <v>150</v>
      </c>
      <c r="P35" s="1143">
        <v>5690</v>
      </c>
      <c r="Q35" s="1143">
        <v>460</v>
      </c>
      <c r="R35" s="1143">
        <v>1810</v>
      </c>
      <c r="S35" s="1143">
        <v>150</v>
      </c>
      <c r="T35" s="1143">
        <v>3270</v>
      </c>
      <c r="U35" s="1143">
        <v>30</v>
      </c>
      <c r="V35" s="1143">
        <v>110</v>
      </c>
    </row>
    <row r="36" spans="1:22" ht="12" customHeight="1">
      <c r="A36" s="1099" t="s">
        <v>480</v>
      </c>
      <c r="B36" s="1099" t="s">
        <v>521</v>
      </c>
      <c r="C36" s="1099" t="s">
        <v>482</v>
      </c>
      <c r="D36" s="1099" t="s">
        <v>483</v>
      </c>
      <c r="F36" s="1140">
        <v>1</v>
      </c>
      <c r="H36" s="1141" t="s">
        <v>522</v>
      </c>
      <c r="I36" s="1142" t="s">
        <v>783</v>
      </c>
      <c r="J36" s="1143">
        <v>114470</v>
      </c>
      <c r="K36" s="1143">
        <v>102430</v>
      </c>
      <c r="L36" s="1143">
        <v>101480</v>
      </c>
      <c r="M36" s="1143">
        <v>950</v>
      </c>
      <c r="N36" s="1143">
        <v>12030</v>
      </c>
      <c r="O36" s="1144">
        <v>330</v>
      </c>
      <c r="P36" s="1143">
        <v>11600</v>
      </c>
      <c r="Q36" s="1143">
        <v>730</v>
      </c>
      <c r="R36" s="1143">
        <v>4090</v>
      </c>
      <c r="S36" s="1143">
        <v>660</v>
      </c>
      <c r="T36" s="1143">
        <v>6130</v>
      </c>
      <c r="U36" s="1143">
        <v>100</v>
      </c>
      <c r="V36" s="1143">
        <v>190</v>
      </c>
    </row>
    <row r="37" spans="1:22" ht="12" customHeight="1">
      <c r="A37" s="1099" t="s">
        <v>480</v>
      </c>
      <c r="B37" s="1099" t="s">
        <v>523</v>
      </c>
      <c r="C37" s="1099" t="s">
        <v>482</v>
      </c>
      <c r="D37" s="1099" t="s">
        <v>483</v>
      </c>
      <c r="F37" s="1140">
        <v>1</v>
      </c>
      <c r="H37" s="1141" t="s">
        <v>524</v>
      </c>
      <c r="I37" s="1142" t="s">
        <v>784</v>
      </c>
      <c r="J37" s="1143">
        <v>21840</v>
      </c>
      <c r="K37" s="1143">
        <v>18150</v>
      </c>
      <c r="L37" s="1143">
        <v>18030</v>
      </c>
      <c r="M37" s="1143">
        <v>120</v>
      </c>
      <c r="N37" s="1143">
        <v>3680</v>
      </c>
      <c r="O37" s="1144">
        <v>110</v>
      </c>
      <c r="P37" s="1143">
        <v>3570</v>
      </c>
      <c r="Q37" s="1143">
        <v>550</v>
      </c>
      <c r="R37" s="1143">
        <v>1350</v>
      </c>
      <c r="S37" s="1143">
        <v>70</v>
      </c>
      <c r="T37" s="1143">
        <v>1600</v>
      </c>
      <c r="U37" s="1143">
        <v>10</v>
      </c>
      <c r="V37" s="1143">
        <v>40</v>
      </c>
    </row>
    <row r="38" spans="1:22" ht="12" customHeight="1">
      <c r="A38" s="1099" t="s">
        <v>480</v>
      </c>
      <c r="B38" s="1099" t="s">
        <v>525</v>
      </c>
      <c r="C38" s="1099" t="s">
        <v>482</v>
      </c>
      <c r="D38" s="1099" t="s">
        <v>483</v>
      </c>
      <c r="F38" s="1140">
        <v>1</v>
      </c>
      <c r="H38" s="1141" t="s">
        <v>526</v>
      </c>
      <c r="I38" s="1142" t="s">
        <v>785</v>
      </c>
      <c r="J38" s="1143">
        <v>18040</v>
      </c>
      <c r="K38" s="1143">
        <v>14810</v>
      </c>
      <c r="L38" s="1143">
        <v>14750</v>
      </c>
      <c r="M38" s="1143">
        <v>60</v>
      </c>
      <c r="N38" s="1143">
        <v>3230</v>
      </c>
      <c r="O38" s="1144">
        <v>70</v>
      </c>
      <c r="P38" s="1143">
        <v>3100</v>
      </c>
      <c r="Q38" s="1143">
        <v>130</v>
      </c>
      <c r="R38" s="1143">
        <v>1130</v>
      </c>
      <c r="S38" s="1143">
        <v>30</v>
      </c>
      <c r="T38" s="1143">
        <v>1800</v>
      </c>
      <c r="U38" s="1143">
        <v>50</v>
      </c>
      <c r="V38" s="1143">
        <v>40</v>
      </c>
    </row>
    <row r="39" spans="1:22" ht="12" customHeight="1">
      <c r="A39" s="1099" t="s">
        <v>480</v>
      </c>
      <c r="B39" s="1099" t="s">
        <v>527</v>
      </c>
      <c r="C39" s="1099" t="s">
        <v>482</v>
      </c>
      <c r="D39" s="1099" t="s">
        <v>483</v>
      </c>
      <c r="F39" s="1140">
        <v>1</v>
      </c>
      <c r="H39" s="1141" t="s">
        <v>528</v>
      </c>
      <c r="I39" s="1142" t="s">
        <v>786</v>
      </c>
      <c r="J39" s="1143">
        <v>113990</v>
      </c>
      <c r="K39" s="1143">
        <v>101900</v>
      </c>
      <c r="L39" s="1143">
        <v>101340</v>
      </c>
      <c r="M39" s="1143">
        <v>560</v>
      </c>
      <c r="N39" s="1143">
        <v>12090</v>
      </c>
      <c r="O39" s="1144">
        <v>200</v>
      </c>
      <c r="P39" s="1143">
        <v>11820</v>
      </c>
      <c r="Q39" s="1143">
        <v>150</v>
      </c>
      <c r="R39" s="1143">
        <v>5530</v>
      </c>
      <c r="S39" s="1143">
        <v>470</v>
      </c>
      <c r="T39" s="1143">
        <v>5670</v>
      </c>
      <c r="U39" s="1143">
        <v>80</v>
      </c>
      <c r="V39" s="1143">
        <v>40</v>
      </c>
    </row>
    <row r="40" spans="1:22" ht="12" customHeight="1">
      <c r="A40" s="1099" t="s">
        <v>480</v>
      </c>
      <c r="B40" s="1099" t="s">
        <v>529</v>
      </c>
      <c r="C40" s="1099" t="s">
        <v>482</v>
      </c>
      <c r="D40" s="1099" t="s">
        <v>483</v>
      </c>
      <c r="F40" s="1140">
        <v>1</v>
      </c>
      <c r="H40" s="1141" t="s">
        <v>530</v>
      </c>
      <c r="I40" s="1142" t="s">
        <v>787</v>
      </c>
      <c r="J40" s="1143">
        <v>33020</v>
      </c>
      <c r="K40" s="1143">
        <v>29530</v>
      </c>
      <c r="L40" s="1143">
        <v>29450</v>
      </c>
      <c r="M40" s="1143">
        <v>80</v>
      </c>
      <c r="N40" s="1143">
        <v>3500</v>
      </c>
      <c r="O40" s="1144">
        <v>120</v>
      </c>
      <c r="P40" s="1143">
        <v>3370</v>
      </c>
      <c r="Q40" s="1143">
        <v>60</v>
      </c>
      <c r="R40" s="1143">
        <v>740</v>
      </c>
      <c r="S40" s="1143">
        <v>90</v>
      </c>
      <c r="T40" s="1143">
        <v>2490</v>
      </c>
      <c r="U40" s="1143">
        <v>10</v>
      </c>
      <c r="V40" s="1143">
        <v>10</v>
      </c>
    </row>
    <row r="41" spans="1:22" ht="12" customHeight="1">
      <c r="A41" s="1099" t="s">
        <v>480</v>
      </c>
      <c r="B41" s="1099" t="s">
        <v>531</v>
      </c>
      <c r="C41" s="1099" t="s">
        <v>482</v>
      </c>
      <c r="D41" s="1099" t="s">
        <v>483</v>
      </c>
      <c r="F41" s="1140">
        <v>1</v>
      </c>
      <c r="H41" s="1141" t="s">
        <v>532</v>
      </c>
      <c r="I41" s="1142" t="s">
        <v>788</v>
      </c>
      <c r="J41" s="1143">
        <v>42220</v>
      </c>
      <c r="K41" s="1143">
        <v>36600</v>
      </c>
      <c r="L41" s="1143">
        <v>36070</v>
      </c>
      <c r="M41" s="1143">
        <v>530</v>
      </c>
      <c r="N41" s="1143">
        <v>5620</v>
      </c>
      <c r="O41" s="1144">
        <v>20</v>
      </c>
      <c r="P41" s="1143">
        <v>5540</v>
      </c>
      <c r="Q41" s="1143">
        <v>80</v>
      </c>
      <c r="R41" s="1143">
        <v>3220</v>
      </c>
      <c r="S41" s="1143">
        <v>200</v>
      </c>
      <c r="T41" s="1143">
        <v>2030</v>
      </c>
      <c r="U41" s="1143">
        <v>70</v>
      </c>
      <c r="V41" s="1143">
        <v>20</v>
      </c>
    </row>
    <row r="42" spans="1:22" ht="12" customHeight="1">
      <c r="A42" s="1099" t="s">
        <v>480</v>
      </c>
      <c r="B42" s="1099" t="s">
        <v>533</v>
      </c>
      <c r="C42" s="1099" t="s">
        <v>482</v>
      </c>
      <c r="D42" s="1099" t="s">
        <v>483</v>
      </c>
      <c r="F42" s="1140">
        <v>1</v>
      </c>
      <c r="H42" s="1141" t="s">
        <v>534</v>
      </c>
      <c r="I42" s="1142" t="s">
        <v>789</v>
      </c>
      <c r="J42" s="1143">
        <v>73150</v>
      </c>
      <c r="K42" s="1143">
        <v>64500</v>
      </c>
      <c r="L42" s="1143">
        <v>63900</v>
      </c>
      <c r="M42" s="1143">
        <v>600</v>
      </c>
      <c r="N42" s="1143">
        <v>8650</v>
      </c>
      <c r="O42" s="1144">
        <v>240</v>
      </c>
      <c r="P42" s="1143">
        <v>8250</v>
      </c>
      <c r="Q42" s="1143">
        <v>200</v>
      </c>
      <c r="R42" s="1143">
        <v>3460</v>
      </c>
      <c r="S42" s="1143">
        <v>350</v>
      </c>
      <c r="T42" s="1143">
        <v>4250</v>
      </c>
      <c r="U42" s="1143">
        <v>160</v>
      </c>
      <c r="V42" s="1143">
        <v>50</v>
      </c>
    </row>
    <row r="43" spans="1:22" ht="12" customHeight="1">
      <c r="A43" s="1099" t="s">
        <v>480</v>
      </c>
      <c r="B43" s="1099" t="s">
        <v>535</v>
      </c>
      <c r="C43" s="1099" t="s">
        <v>482</v>
      </c>
      <c r="D43" s="1099" t="s">
        <v>483</v>
      </c>
      <c r="F43" s="1140">
        <v>1</v>
      </c>
      <c r="H43" s="1141" t="s">
        <v>536</v>
      </c>
      <c r="I43" s="1142" t="s">
        <v>790</v>
      </c>
      <c r="J43" s="1143">
        <v>19730</v>
      </c>
      <c r="K43" s="1143">
        <v>17080</v>
      </c>
      <c r="L43" s="1143">
        <v>17000</v>
      </c>
      <c r="M43" s="1143">
        <v>80</v>
      </c>
      <c r="N43" s="1143">
        <v>2640</v>
      </c>
      <c r="O43" s="1144">
        <v>20</v>
      </c>
      <c r="P43" s="1143">
        <v>2620</v>
      </c>
      <c r="Q43" s="1143">
        <v>60</v>
      </c>
      <c r="R43" s="1143">
        <v>1460</v>
      </c>
      <c r="S43" s="1143">
        <v>180</v>
      </c>
      <c r="T43" s="1143">
        <v>920</v>
      </c>
      <c r="U43" s="1143">
        <v>10</v>
      </c>
      <c r="V43" s="1143">
        <v>20</v>
      </c>
    </row>
    <row r="44" spans="1:22" ht="12" customHeight="1">
      <c r="A44" s="1099" t="s">
        <v>480</v>
      </c>
      <c r="B44" s="1099" t="s">
        <v>537</v>
      </c>
      <c r="C44" s="1099" t="s">
        <v>482</v>
      </c>
      <c r="D44" s="1099" t="s">
        <v>483</v>
      </c>
      <c r="F44" s="1140">
        <v>1</v>
      </c>
      <c r="H44" s="1141" t="s">
        <v>538</v>
      </c>
      <c r="I44" s="1142" t="s">
        <v>791</v>
      </c>
      <c r="J44" s="1143">
        <v>48310</v>
      </c>
      <c r="K44" s="1143">
        <v>42980</v>
      </c>
      <c r="L44" s="1143">
        <v>42750</v>
      </c>
      <c r="M44" s="1143">
        <v>230</v>
      </c>
      <c r="N44" s="1143">
        <v>5330</v>
      </c>
      <c r="O44" s="1144">
        <v>60</v>
      </c>
      <c r="P44" s="1143">
        <v>5240</v>
      </c>
      <c r="Q44" s="1143">
        <v>920</v>
      </c>
      <c r="R44" s="1143">
        <v>1210</v>
      </c>
      <c r="S44" s="1143">
        <v>1200</v>
      </c>
      <c r="T44" s="1143">
        <v>1920</v>
      </c>
      <c r="U44" s="1143">
        <v>40</v>
      </c>
      <c r="V44" s="1143">
        <v>20</v>
      </c>
    </row>
    <row r="45" spans="1:22" ht="12" customHeight="1">
      <c r="A45" s="1099" t="s">
        <v>480</v>
      </c>
      <c r="B45" s="1099" t="s">
        <v>539</v>
      </c>
      <c r="C45" s="1099" t="s">
        <v>482</v>
      </c>
      <c r="D45" s="1099" t="s">
        <v>483</v>
      </c>
      <c r="F45" s="1140">
        <v>1</v>
      </c>
      <c r="H45" s="1141" t="s">
        <v>540</v>
      </c>
      <c r="I45" s="1142" t="s">
        <v>792</v>
      </c>
      <c r="J45" s="1143">
        <v>16350</v>
      </c>
      <c r="K45" s="1143">
        <v>14600</v>
      </c>
      <c r="L45" s="1143">
        <v>14600</v>
      </c>
      <c r="M45" s="1143" t="s">
        <v>706</v>
      </c>
      <c r="N45" s="1143">
        <v>1760</v>
      </c>
      <c r="O45" s="1144">
        <v>0</v>
      </c>
      <c r="P45" s="1143">
        <v>1760</v>
      </c>
      <c r="Q45" s="1143">
        <v>10</v>
      </c>
      <c r="R45" s="1143">
        <v>360</v>
      </c>
      <c r="S45" s="1143">
        <v>60</v>
      </c>
      <c r="T45" s="1143">
        <v>1340</v>
      </c>
      <c r="U45" s="1143" t="s">
        <v>706</v>
      </c>
      <c r="V45" s="1143">
        <v>50</v>
      </c>
    </row>
    <row r="46" spans="1:22" ht="12" customHeight="1">
      <c r="A46" s="1099" t="s">
        <v>480</v>
      </c>
      <c r="B46" s="1099" t="s">
        <v>541</v>
      </c>
      <c r="C46" s="1099" t="s">
        <v>482</v>
      </c>
      <c r="D46" s="1099" t="s">
        <v>483</v>
      </c>
      <c r="F46" s="1140">
        <v>1</v>
      </c>
      <c r="H46" s="1141" t="s">
        <v>762</v>
      </c>
      <c r="I46" s="1142" t="s">
        <v>793</v>
      </c>
      <c r="J46" s="1143">
        <v>17970</v>
      </c>
      <c r="K46" s="1143">
        <v>14970</v>
      </c>
      <c r="L46" s="1143">
        <v>14940</v>
      </c>
      <c r="M46" s="1143">
        <v>30</v>
      </c>
      <c r="N46" s="1143">
        <v>3010</v>
      </c>
      <c r="O46" s="1144">
        <v>0</v>
      </c>
      <c r="P46" s="1143">
        <v>2960</v>
      </c>
      <c r="Q46" s="1143">
        <v>580</v>
      </c>
      <c r="R46" s="1143">
        <v>710</v>
      </c>
      <c r="S46" s="1143">
        <v>50</v>
      </c>
      <c r="T46" s="1143">
        <v>1630</v>
      </c>
      <c r="U46" s="1143">
        <v>40</v>
      </c>
      <c r="V46" s="1143">
        <v>40</v>
      </c>
    </row>
    <row r="47" spans="1:22" ht="12" customHeight="1">
      <c r="A47" s="1099" t="s">
        <v>480</v>
      </c>
      <c r="B47" s="1099" t="s">
        <v>542</v>
      </c>
      <c r="C47" s="1099" t="s">
        <v>482</v>
      </c>
      <c r="D47" s="1099" t="s">
        <v>483</v>
      </c>
      <c r="F47" s="1140">
        <v>1</v>
      </c>
      <c r="H47" s="1141" t="s">
        <v>543</v>
      </c>
      <c r="I47" s="1142" t="s">
        <v>794</v>
      </c>
      <c r="J47" s="1143">
        <v>11000</v>
      </c>
      <c r="K47" s="1143">
        <v>8740</v>
      </c>
      <c r="L47" s="1143">
        <v>8690</v>
      </c>
      <c r="M47" s="1143">
        <v>60</v>
      </c>
      <c r="N47" s="1143">
        <v>2260</v>
      </c>
      <c r="O47" s="1144">
        <v>40</v>
      </c>
      <c r="P47" s="1143">
        <v>2210</v>
      </c>
      <c r="Q47" s="1143">
        <v>90</v>
      </c>
      <c r="R47" s="1143">
        <v>260</v>
      </c>
      <c r="S47" s="1143">
        <v>40</v>
      </c>
      <c r="T47" s="1143">
        <v>1820</v>
      </c>
      <c r="U47" s="1143">
        <v>10</v>
      </c>
      <c r="V47" s="1143">
        <v>30</v>
      </c>
    </row>
    <row r="48" spans="1:22" ht="12" customHeight="1">
      <c r="A48" s="1099" t="s">
        <v>480</v>
      </c>
      <c r="B48" s="1099" t="s">
        <v>544</v>
      </c>
      <c r="C48" s="1099" t="s">
        <v>482</v>
      </c>
      <c r="D48" s="1099" t="s">
        <v>483</v>
      </c>
      <c r="F48" s="1140">
        <v>1</v>
      </c>
      <c r="H48" s="1141" t="s">
        <v>545</v>
      </c>
      <c r="I48" s="1142" t="s">
        <v>795</v>
      </c>
      <c r="J48" s="1143">
        <v>26700</v>
      </c>
      <c r="K48" s="1143">
        <v>22370</v>
      </c>
      <c r="L48" s="1143">
        <v>22330</v>
      </c>
      <c r="M48" s="1143">
        <v>40</v>
      </c>
      <c r="N48" s="1143">
        <v>4330</v>
      </c>
      <c r="O48" s="1144">
        <v>20</v>
      </c>
      <c r="P48" s="1143">
        <v>4290</v>
      </c>
      <c r="Q48" s="1143">
        <v>400</v>
      </c>
      <c r="R48" s="1143">
        <v>990</v>
      </c>
      <c r="S48" s="1143">
        <v>90</v>
      </c>
      <c r="T48" s="1143">
        <v>2810</v>
      </c>
      <c r="U48" s="1143">
        <v>20</v>
      </c>
      <c r="V48" s="1143">
        <v>90</v>
      </c>
    </row>
    <row r="49" spans="1:22" ht="12" customHeight="1">
      <c r="A49" s="1099" t="s">
        <v>480</v>
      </c>
      <c r="B49" s="1099" t="s">
        <v>546</v>
      </c>
      <c r="C49" s="1099" t="s">
        <v>482</v>
      </c>
      <c r="D49" s="1099" t="s">
        <v>483</v>
      </c>
      <c r="F49" s="1140">
        <v>1</v>
      </c>
      <c r="H49" s="1141" t="s">
        <v>547</v>
      </c>
      <c r="I49" s="1142" t="s">
        <v>796</v>
      </c>
      <c r="J49" s="1143">
        <v>19940</v>
      </c>
      <c r="K49" s="1143">
        <v>16430</v>
      </c>
      <c r="L49" s="1143">
        <v>16360</v>
      </c>
      <c r="M49" s="1143">
        <v>70</v>
      </c>
      <c r="N49" s="1143">
        <v>3510</v>
      </c>
      <c r="O49" s="1144">
        <v>250</v>
      </c>
      <c r="P49" s="1143">
        <v>3260</v>
      </c>
      <c r="Q49" s="1143">
        <v>230</v>
      </c>
      <c r="R49" s="1143">
        <v>930</v>
      </c>
      <c r="S49" s="1143">
        <v>10</v>
      </c>
      <c r="T49" s="1143">
        <v>2090</v>
      </c>
      <c r="U49" s="1143" t="s">
        <v>706</v>
      </c>
      <c r="V49" s="1143">
        <v>80</v>
      </c>
    </row>
    <row r="50" spans="1:22" ht="12" customHeight="1">
      <c r="A50" s="1099" t="s">
        <v>480</v>
      </c>
      <c r="B50" s="1099" t="s">
        <v>548</v>
      </c>
      <c r="C50" s="1099" t="s">
        <v>482</v>
      </c>
      <c r="D50" s="1099" t="s">
        <v>483</v>
      </c>
      <c r="F50" s="1140">
        <v>1</v>
      </c>
      <c r="H50" s="1141" t="s">
        <v>549</v>
      </c>
      <c r="I50" s="1142" t="s">
        <v>797</v>
      </c>
      <c r="J50" s="1143">
        <v>14190</v>
      </c>
      <c r="K50" s="1143">
        <v>11630</v>
      </c>
      <c r="L50" s="1143">
        <v>11600</v>
      </c>
      <c r="M50" s="1143">
        <v>40</v>
      </c>
      <c r="N50" s="1143">
        <v>2550</v>
      </c>
      <c r="O50" s="1144">
        <v>30</v>
      </c>
      <c r="P50" s="1143">
        <v>2510</v>
      </c>
      <c r="Q50" s="1143">
        <v>200</v>
      </c>
      <c r="R50" s="1143">
        <v>670</v>
      </c>
      <c r="S50" s="1143">
        <v>100</v>
      </c>
      <c r="T50" s="1143">
        <v>1540</v>
      </c>
      <c r="U50" s="1143">
        <v>20</v>
      </c>
      <c r="V50" s="1143">
        <v>40</v>
      </c>
    </row>
    <row r="51" spans="1:22" ht="12" customHeight="1">
      <c r="A51" s="1099" t="s">
        <v>480</v>
      </c>
      <c r="B51" s="1099" t="s">
        <v>550</v>
      </c>
      <c r="C51" s="1099" t="s">
        <v>482</v>
      </c>
      <c r="D51" s="1099" t="s">
        <v>483</v>
      </c>
      <c r="F51" s="1140">
        <v>1</v>
      </c>
      <c r="H51" s="1141" t="s">
        <v>551</v>
      </c>
      <c r="I51" s="1142" t="s">
        <v>798</v>
      </c>
      <c r="J51" s="1143">
        <v>21810</v>
      </c>
      <c r="K51" s="1143">
        <v>16930</v>
      </c>
      <c r="L51" s="1143">
        <v>16850</v>
      </c>
      <c r="M51" s="1143">
        <v>80</v>
      </c>
      <c r="N51" s="1143">
        <v>4880</v>
      </c>
      <c r="O51" s="1144">
        <v>40</v>
      </c>
      <c r="P51" s="1143">
        <v>4800</v>
      </c>
      <c r="Q51" s="1143">
        <v>470</v>
      </c>
      <c r="R51" s="1143">
        <v>1330</v>
      </c>
      <c r="S51" s="1143">
        <v>70</v>
      </c>
      <c r="T51" s="1143">
        <v>2930</v>
      </c>
      <c r="U51" s="1143">
        <v>40</v>
      </c>
      <c r="V51" s="1143">
        <v>40</v>
      </c>
    </row>
    <row r="52" spans="1:22" ht="12" customHeight="1">
      <c r="A52" s="1099" t="s">
        <v>480</v>
      </c>
      <c r="B52" s="1099" t="s">
        <v>552</v>
      </c>
      <c r="C52" s="1099" t="s">
        <v>482</v>
      </c>
      <c r="D52" s="1099" t="s">
        <v>483</v>
      </c>
      <c r="F52" s="1140">
        <v>1</v>
      </c>
      <c r="H52" s="1141" t="s">
        <v>553</v>
      </c>
      <c r="I52" s="1142" t="s">
        <v>799</v>
      </c>
      <c r="J52" s="1143">
        <v>14950</v>
      </c>
      <c r="K52" s="1143">
        <v>12750</v>
      </c>
      <c r="L52" s="1143">
        <v>12730</v>
      </c>
      <c r="M52" s="1143">
        <v>30</v>
      </c>
      <c r="N52" s="1143">
        <v>2200</v>
      </c>
      <c r="O52" s="1144">
        <v>80</v>
      </c>
      <c r="P52" s="1143">
        <v>2100</v>
      </c>
      <c r="Q52" s="1143">
        <v>210</v>
      </c>
      <c r="R52" s="1143">
        <v>380</v>
      </c>
      <c r="S52" s="1143">
        <v>30</v>
      </c>
      <c r="T52" s="1143">
        <v>1470</v>
      </c>
      <c r="U52" s="1143">
        <v>20</v>
      </c>
      <c r="V52" s="1143">
        <v>20</v>
      </c>
    </row>
    <row r="53" spans="1:22" ht="12" customHeight="1">
      <c r="A53" s="1099" t="s">
        <v>480</v>
      </c>
      <c r="B53" s="1099" t="s">
        <v>554</v>
      </c>
      <c r="C53" s="1099" t="s">
        <v>482</v>
      </c>
      <c r="D53" s="1099" t="s">
        <v>483</v>
      </c>
      <c r="F53" s="1140">
        <v>1</v>
      </c>
      <c r="H53" s="1141" t="s">
        <v>555</v>
      </c>
      <c r="I53" s="1142" t="s">
        <v>800</v>
      </c>
      <c r="J53" s="1143">
        <v>19970</v>
      </c>
      <c r="K53" s="1143">
        <v>14260</v>
      </c>
      <c r="L53" s="1143">
        <v>14260</v>
      </c>
      <c r="M53" s="1143" t="s">
        <v>706</v>
      </c>
      <c r="N53" s="1143">
        <v>5710</v>
      </c>
      <c r="O53" s="1144">
        <v>110</v>
      </c>
      <c r="P53" s="1143">
        <v>5590</v>
      </c>
      <c r="Q53" s="1143">
        <v>1150</v>
      </c>
      <c r="R53" s="1143">
        <v>2380</v>
      </c>
      <c r="S53" s="1143">
        <v>330</v>
      </c>
      <c r="T53" s="1143">
        <v>1730</v>
      </c>
      <c r="U53" s="1143">
        <v>10</v>
      </c>
      <c r="V53" s="1143">
        <v>30</v>
      </c>
    </row>
    <row r="54" spans="1:22" ht="12" customHeight="1">
      <c r="A54" s="1099" t="s">
        <v>480</v>
      </c>
      <c r="B54" s="1099" t="s">
        <v>556</v>
      </c>
      <c r="C54" s="1099" t="s">
        <v>482</v>
      </c>
      <c r="D54" s="1099" t="s">
        <v>483</v>
      </c>
      <c r="F54" s="1140">
        <v>1</v>
      </c>
      <c r="H54" s="1141" t="s">
        <v>557</v>
      </c>
      <c r="I54" s="1142" t="s">
        <v>801</v>
      </c>
      <c r="J54" s="1143">
        <v>31330</v>
      </c>
      <c r="K54" s="1143">
        <v>27760</v>
      </c>
      <c r="L54" s="1143">
        <v>27690</v>
      </c>
      <c r="M54" s="1143">
        <v>70</v>
      </c>
      <c r="N54" s="1143">
        <v>3580</v>
      </c>
      <c r="O54" s="1144">
        <v>100</v>
      </c>
      <c r="P54" s="1143">
        <v>3410</v>
      </c>
      <c r="Q54" s="1143">
        <v>80</v>
      </c>
      <c r="R54" s="1143">
        <v>830</v>
      </c>
      <c r="S54" s="1143">
        <v>100</v>
      </c>
      <c r="T54" s="1143">
        <v>2400</v>
      </c>
      <c r="U54" s="1143">
        <v>70</v>
      </c>
      <c r="V54" s="1143">
        <v>120</v>
      </c>
    </row>
    <row r="55" spans="1:22" ht="12" customHeight="1">
      <c r="A55" s="1099" t="s">
        <v>480</v>
      </c>
      <c r="B55" s="1099" t="s">
        <v>558</v>
      </c>
      <c r="C55" s="1099" t="s">
        <v>482</v>
      </c>
      <c r="D55" s="1099" t="s">
        <v>483</v>
      </c>
      <c r="F55" s="1140">
        <v>1</v>
      </c>
      <c r="H55" s="1141" t="s">
        <v>559</v>
      </c>
      <c r="I55" s="1142" t="s">
        <v>802</v>
      </c>
      <c r="J55" s="1143">
        <v>12890</v>
      </c>
      <c r="K55" s="1143">
        <v>12190</v>
      </c>
      <c r="L55" s="1143">
        <v>12130</v>
      </c>
      <c r="M55" s="1143">
        <v>60</v>
      </c>
      <c r="N55" s="1143">
        <v>700</v>
      </c>
      <c r="O55" s="1144">
        <v>70</v>
      </c>
      <c r="P55" s="1143">
        <v>630</v>
      </c>
      <c r="Q55" s="1143">
        <v>40</v>
      </c>
      <c r="R55" s="1143">
        <v>10</v>
      </c>
      <c r="S55" s="1143">
        <v>60</v>
      </c>
      <c r="T55" s="1143">
        <v>520</v>
      </c>
      <c r="U55" s="1143" t="s">
        <v>706</v>
      </c>
      <c r="V55" s="1143" t="s">
        <v>706</v>
      </c>
    </row>
    <row r="56" spans="1:22" ht="12" customHeight="1">
      <c r="A56" s="1099" t="s">
        <v>480</v>
      </c>
      <c r="B56" s="1099" t="s">
        <v>560</v>
      </c>
      <c r="C56" s="1099" t="s">
        <v>482</v>
      </c>
      <c r="D56" s="1099" t="s">
        <v>483</v>
      </c>
      <c r="F56" s="1140">
        <v>1</v>
      </c>
      <c r="H56" s="1141" t="s">
        <v>561</v>
      </c>
      <c r="I56" s="1142" t="s">
        <v>803</v>
      </c>
      <c r="J56" s="1143">
        <v>7350</v>
      </c>
      <c r="K56" s="1143">
        <v>6560</v>
      </c>
      <c r="L56" s="1143">
        <v>6550</v>
      </c>
      <c r="M56" s="1143">
        <v>10</v>
      </c>
      <c r="N56" s="1143">
        <v>790</v>
      </c>
      <c r="O56" s="1144">
        <v>0</v>
      </c>
      <c r="P56" s="1143">
        <v>790</v>
      </c>
      <c r="Q56" s="1143">
        <v>120</v>
      </c>
      <c r="R56" s="1143">
        <v>30</v>
      </c>
      <c r="S56" s="1143">
        <v>40</v>
      </c>
      <c r="T56" s="1143">
        <v>600</v>
      </c>
      <c r="U56" s="1143" t="s">
        <v>706</v>
      </c>
      <c r="V56" s="1143">
        <v>30</v>
      </c>
    </row>
    <row r="57" spans="1:22" ht="12" customHeight="1">
      <c r="A57" s="1099" t="s">
        <v>480</v>
      </c>
      <c r="B57" s="1099" t="s">
        <v>562</v>
      </c>
      <c r="C57" s="1099" t="s">
        <v>482</v>
      </c>
      <c r="D57" s="1099" t="s">
        <v>483</v>
      </c>
      <c r="F57" s="1140">
        <v>1</v>
      </c>
      <c r="H57" s="1141" t="s">
        <v>563</v>
      </c>
      <c r="I57" s="1142" t="s">
        <v>804</v>
      </c>
      <c r="J57" s="1143">
        <v>11130</v>
      </c>
      <c r="K57" s="1143">
        <v>10490</v>
      </c>
      <c r="L57" s="1143">
        <v>10210</v>
      </c>
      <c r="M57" s="1143">
        <v>280</v>
      </c>
      <c r="N57" s="1143">
        <v>640</v>
      </c>
      <c r="O57" s="1144">
        <v>20</v>
      </c>
      <c r="P57" s="1143">
        <v>620</v>
      </c>
      <c r="Q57" s="1143">
        <v>20</v>
      </c>
      <c r="R57" s="1143">
        <v>100</v>
      </c>
      <c r="S57" s="1143" t="s">
        <v>706</v>
      </c>
      <c r="T57" s="1143">
        <v>510</v>
      </c>
      <c r="U57" s="1143" t="s">
        <v>706</v>
      </c>
      <c r="V57" s="1143" t="s">
        <v>706</v>
      </c>
    </row>
    <row r="58" spans="1:22" ht="12" customHeight="1">
      <c r="A58" s="1099" t="s">
        <v>480</v>
      </c>
      <c r="B58" s="1099" t="s">
        <v>564</v>
      </c>
      <c r="C58" s="1099" t="s">
        <v>482</v>
      </c>
      <c r="D58" s="1099" t="s">
        <v>483</v>
      </c>
      <c r="F58" s="1140">
        <v>1</v>
      </c>
      <c r="H58" s="1141" t="s">
        <v>565</v>
      </c>
      <c r="I58" s="1142" t="s">
        <v>805</v>
      </c>
      <c r="J58" s="1143">
        <v>13830</v>
      </c>
      <c r="K58" s="1143">
        <v>12420</v>
      </c>
      <c r="L58" s="1143">
        <v>12360</v>
      </c>
      <c r="M58" s="1143">
        <v>60</v>
      </c>
      <c r="N58" s="1143">
        <v>1410</v>
      </c>
      <c r="O58" s="1144">
        <v>0</v>
      </c>
      <c r="P58" s="1143">
        <v>1370</v>
      </c>
      <c r="Q58" s="1143">
        <v>30</v>
      </c>
      <c r="R58" s="1143">
        <v>440</v>
      </c>
      <c r="S58" s="1143">
        <v>110</v>
      </c>
      <c r="T58" s="1143">
        <v>790</v>
      </c>
      <c r="U58" s="1143">
        <v>40</v>
      </c>
      <c r="V58" s="1143" t="s">
        <v>706</v>
      </c>
    </row>
    <row r="59" spans="1:22" ht="12" customHeight="1">
      <c r="A59" s="1099" t="s">
        <v>480</v>
      </c>
      <c r="B59" s="1099" t="s">
        <v>566</v>
      </c>
      <c r="C59" s="1099" t="s">
        <v>482</v>
      </c>
      <c r="D59" s="1099" t="s">
        <v>483</v>
      </c>
      <c r="F59" s="1140">
        <v>1</v>
      </c>
      <c r="H59" s="1141" t="s">
        <v>567</v>
      </c>
      <c r="I59" s="1142" t="s">
        <v>806</v>
      </c>
      <c r="J59" s="1143">
        <v>7080</v>
      </c>
      <c r="K59" s="1143">
        <v>6250</v>
      </c>
      <c r="L59" s="1143">
        <v>6200</v>
      </c>
      <c r="M59" s="1143">
        <v>50</v>
      </c>
      <c r="N59" s="1143">
        <v>830</v>
      </c>
      <c r="O59" s="1144">
        <v>0</v>
      </c>
      <c r="P59" s="1143">
        <v>830</v>
      </c>
      <c r="Q59" s="1143" t="s">
        <v>706</v>
      </c>
      <c r="R59" s="1143">
        <v>450</v>
      </c>
      <c r="S59" s="1143">
        <v>30</v>
      </c>
      <c r="T59" s="1143">
        <v>350</v>
      </c>
      <c r="U59" s="1143" t="s">
        <v>706</v>
      </c>
      <c r="V59" s="1143">
        <v>20</v>
      </c>
    </row>
    <row r="60" spans="1:22" ht="12" customHeight="1">
      <c r="A60" s="1099" t="s">
        <v>480</v>
      </c>
      <c r="B60" s="1099" t="s">
        <v>568</v>
      </c>
      <c r="C60" s="1099" t="s">
        <v>482</v>
      </c>
      <c r="D60" s="1099" t="s">
        <v>483</v>
      </c>
      <c r="F60" s="1140">
        <v>1</v>
      </c>
      <c r="H60" s="1141" t="s">
        <v>569</v>
      </c>
      <c r="I60" s="1142" t="s">
        <v>807</v>
      </c>
      <c r="J60" s="1143">
        <v>12870</v>
      </c>
      <c r="K60" s="1143">
        <v>11660</v>
      </c>
      <c r="L60" s="1143">
        <v>11560</v>
      </c>
      <c r="M60" s="1143">
        <v>100</v>
      </c>
      <c r="N60" s="1143">
        <v>1210</v>
      </c>
      <c r="O60" s="1144">
        <v>0</v>
      </c>
      <c r="P60" s="1143">
        <v>1210</v>
      </c>
      <c r="Q60" s="1143">
        <v>20</v>
      </c>
      <c r="R60" s="1143">
        <v>440</v>
      </c>
      <c r="S60" s="1143">
        <v>60</v>
      </c>
      <c r="T60" s="1143">
        <v>690</v>
      </c>
      <c r="U60" s="1143" t="s">
        <v>706</v>
      </c>
      <c r="V60" s="1143" t="s">
        <v>706</v>
      </c>
    </row>
    <row r="61" spans="1:22" ht="12" customHeight="1">
      <c r="A61" s="1099" t="s">
        <v>480</v>
      </c>
      <c r="B61" s="1099" t="s">
        <v>570</v>
      </c>
      <c r="C61" s="1099" t="s">
        <v>482</v>
      </c>
      <c r="D61" s="1099" t="s">
        <v>483</v>
      </c>
      <c r="F61" s="1140">
        <v>1</v>
      </c>
      <c r="H61" s="1141" t="s">
        <v>571</v>
      </c>
      <c r="I61" s="1142" t="s">
        <v>808</v>
      </c>
      <c r="J61" s="1143">
        <v>6750</v>
      </c>
      <c r="K61" s="1143">
        <v>5390</v>
      </c>
      <c r="L61" s="1143">
        <v>5320</v>
      </c>
      <c r="M61" s="1143">
        <v>70</v>
      </c>
      <c r="N61" s="1143">
        <v>1360</v>
      </c>
      <c r="O61" s="1144">
        <v>0</v>
      </c>
      <c r="P61" s="1143">
        <v>1360</v>
      </c>
      <c r="Q61" s="1143">
        <v>70</v>
      </c>
      <c r="R61" s="1143">
        <v>460</v>
      </c>
      <c r="S61" s="1143">
        <v>40</v>
      </c>
      <c r="T61" s="1143">
        <v>800</v>
      </c>
      <c r="U61" s="1143" t="s">
        <v>706</v>
      </c>
      <c r="V61" s="1143" t="s">
        <v>706</v>
      </c>
    </row>
    <row r="62" spans="1:22" ht="12" customHeight="1">
      <c r="A62" s="1099" t="s">
        <v>480</v>
      </c>
      <c r="B62" s="1099" t="s">
        <v>572</v>
      </c>
      <c r="C62" s="1099" t="s">
        <v>482</v>
      </c>
      <c r="D62" s="1099" t="s">
        <v>483</v>
      </c>
      <c r="F62" s="1140">
        <v>1</v>
      </c>
      <c r="H62" s="1141" t="s">
        <v>573</v>
      </c>
      <c r="I62" s="1142" t="s">
        <v>809</v>
      </c>
      <c r="J62" s="1143">
        <v>8160</v>
      </c>
      <c r="K62" s="1143">
        <v>6040</v>
      </c>
      <c r="L62" s="1143">
        <v>6010</v>
      </c>
      <c r="M62" s="1143">
        <v>30</v>
      </c>
      <c r="N62" s="1143">
        <v>2120</v>
      </c>
      <c r="O62" s="1144">
        <v>30</v>
      </c>
      <c r="P62" s="1143">
        <v>2080</v>
      </c>
      <c r="Q62" s="1143">
        <v>60</v>
      </c>
      <c r="R62" s="1143">
        <v>270</v>
      </c>
      <c r="S62" s="1143" t="s">
        <v>706</v>
      </c>
      <c r="T62" s="1143">
        <v>1750</v>
      </c>
      <c r="U62" s="1143">
        <v>10</v>
      </c>
      <c r="V62" s="1143">
        <v>40</v>
      </c>
    </row>
    <row r="63" spans="1:22" ht="12" customHeight="1">
      <c r="A63" s="1099" t="s">
        <v>480</v>
      </c>
      <c r="B63" s="1099" t="s">
        <v>574</v>
      </c>
      <c r="C63" s="1099" t="s">
        <v>482</v>
      </c>
      <c r="D63" s="1099" t="s">
        <v>483</v>
      </c>
      <c r="F63" s="1140">
        <v>1</v>
      </c>
      <c r="H63" s="1141" t="s">
        <v>575</v>
      </c>
      <c r="I63" s="1142" t="s">
        <v>810</v>
      </c>
      <c r="J63" s="1143">
        <v>6990</v>
      </c>
      <c r="K63" s="1143">
        <v>6240</v>
      </c>
      <c r="L63" s="1143">
        <v>6240</v>
      </c>
      <c r="M63" s="1143" t="s">
        <v>706</v>
      </c>
      <c r="N63" s="1143">
        <v>750</v>
      </c>
      <c r="O63" s="1144">
        <v>10</v>
      </c>
      <c r="P63" s="1143">
        <v>740</v>
      </c>
      <c r="Q63" s="1143">
        <v>20</v>
      </c>
      <c r="R63" s="1143">
        <v>160</v>
      </c>
      <c r="S63" s="1143">
        <v>10</v>
      </c>
      <c r="T63" s="1143">
        <v>550</v>
      </c>
      <c r="U63" s="1143" t="s">
        <v>706</v>
      </c>
      <c r="V63" s="1143" t="s">
        <v>706</v>
      </c>
    </row>
    <row r="64" spans="1:22" ht="12" customHeight="1">
      <c r="A64" s="1099" t="s">
        <v>480</v>
      </c>
      <c r="B64" s="1099" t="s">
        <v>576</v>
      </c>
      <c r="C64" s="1099" t="s">
        <v>482</v>
      </c>
      <c r="D64" s="1099" t="s">
        <v>483</v>
      </c>
      <c r="F64" s="1140">
        <v>1</v>
      </c>
      <c r="H64" s="1141" t="s">
        <v>577</v>
      </c>
      <c r="I64" s="1142" t="s">
        <v>811</v>
      </c>
      <c r="J64" s="1143">
        <v>6690</v>
      </c>
      <c r="K64" s="1143">
        <v>5560</v>
      </c>
      <c r="L64" s="1143">
        <v>5560</v>
      </c>
      <c r="M64" s="1143" t="s">
        <v>706</v>
      </c>
      <c r="N64" s="1143">
        <v>1130</v>
      </c>
      <c r="O64" s="1144">
        <v>10</v>
      </c>
      <c r="P64" s="1143">
        <v>1120</v>
      </c>
      <c r="Q64" s="1143">
        <v>110</v>
      </c>
      <c r="R64" s="1143">
        <v>110</v>
      </c>
      <c r="S64" s="1143" t="s">
        <v>706</v>
      </c>
      <c r="T64" s="1143">
        <v>900</v>
      </c>
      <c r="U64" s="1143" t="s">
        <v>706</v>
      </c>
      <c r="V64" s="1143" t="s">
        <v>706</v>
      </c>
    </row>
    <row r="65" spans="6:22" ht="6" customHeight="1">
      <c r="F65" s="1145"/>
      <c r="H65" s="1146"/>
      <c r="I65" s="1147"/>
      <c r="J65" s="1148"/>
      <c r="K65" s="1149"/>
      <c r="L65" s="1149"/>
      <c r="M65" s="1149"/>
      <c r="N65" s="1149"/>
      <c r="O65" s="1150"/>
      <c r="P65" s="1149"/>
      <c r="Q65" s="1149"/>
      <c r="R65" s="1149"/>
      <c r="S65" s="1149"/>
      <c r="T65" s="1149"/>
      <c r="U65" s="1149"/>
      <c r="V65" s="1149"/>
    </row>
    <row r="66" spans="6:22" ht="6" customHeight="1">
      <c r="F66" s="1145"/>
    </row>
    <row r="67" spans="6:22" ht="12" customHeight="1">
      <c r="F67" s="1151"/>
    </row>
    <row r="68" spans="6:22" ht="12" customHeight="1"/>
    <row r="69" spans="6:22" ht="12" customHeight="1"/>
    <row r="70" spans="6:22" ht="12" customHeight="1"/>
    <row r="71" spans="6:22" ht="12" customHeight="1"/>
    <row r="72" spans="6:22" ht="12" customHeight="1"/>
    <row r="73" spans="6:22" ht="12" customHeight="1"/>
    <row r="74" spans="6:22" ht="12" customHeight="1"/>
    <row r="75" spans="6:22" ht="12" customHeight="1"/>
    <row r="76" spans="6:22" ht="12" customHeight="1"/>
    <row r="77" spans="6:22" ht="12" customHeight="1"/>
    <row r="78" spans="6:22" ht="12" customHeight="1"/>
    <row r="79" spans="6:22" ht="12" customHeight="1"/>
    <row r="80" spans="6:22"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sheetData>
  <mergeCells count="7">
    <mergeCell ref="H8:I11"/>
    <mergeCell ref="V8:V9"/>
    <mergeCell ref="H12:I15"/>
    <mergeCell ref="L13:L14"/>
    <mergeCell ref="M13:M14"/>
    <mergeCell ref="O13:O14"/>
    <mergeCell ref="V13:V14"/>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9"/>
  <sheetViews>
    <sheetView topLeftCell="D2" workbookViewId="0">
      <pane xSplit="3" ySplit="10" topLeftCell="L12" activePane="bottomRight" state="frozen"/>
      <selection activeCell="D2" sqref="D2"/>
      <selection pane="topRight" activeCell="G2" sqref="G2"/>
      <selection pane="bottomLeft" activeCell="D12" sqref="D12"/>
      <selection pane="bottomRight" activeCell="S23" sqref="S23"/>
    </sheetView>
  </sheetViews>
  <sheetFormatPr defaultColWidth="12.625" defaultRowHeight="12"/>
  <cols>
    <col min="1" max="3" width="0" style="850" hidden="1" customWidth="1"/>
    <col min="4" max="4" width="0.125" style="850" customWidth="1"/>
    <col min="5" max="5" width="2.375" style="850" bestFit="1" customWidth="1"/>
    <col min="6" max="6" width="20.375" style="850" customWidth="1"/>
    <col min="7" max="16384" width="12.625" style="850"/>
  </cols>
  <sheetData>
    <row r="1" spans="1:19" hidden="1">
      <c r="D1" s="850" t="s">
        <v>633</v>
      </c>
      <c r="E1" s="850" t="s">
        <v>634</v>
      </c>
      <c r="F1" s="850" t="s">
        <v>633</v>
      </c>
      <c r="G1" s="850" t="s">
        <v>635</v>
      </c>
      <c r="H1" s="850" t="s">
        <v>635</v>
      </c>
      <c r="I1" s="850" t="s">
        <v>635</v>
      </c>
      <c r="J1" s="850" t="s">
        <v>635</v>
      </c>
      <c r="K1" s="850" t="s">
        <v>635</v>
      </c>
      <c r="L1" s="850" t="s">
        <v>635</v>
      </c>
      <c r="M1" s="850" t="s">
        <v>635</v>
      </c>
      <c r="N1" s="850" t="s">
        <v>635</v>
      </c>
      <c r="O1" s="850" t="s">
        <v>635</v>
      </c>
      <c r="P1" s="850" t="s">
        <v>635</v>
      </c>
      <c r="Q1" s="850" t="s">
        <v>635</v>
      </c>
      <c r="R1" s="850" t="s">
        <v>635</v>
      </c>
      <c r="S1" s="850" t="s">
        <v>635</v>
      </c>
    </row>
    <row r="2" spans="1:19">
      <c r="A2" s="850">
        <v>1</v>
      </c>
      <c r="B2" s="850" t="s">
        <v>633</v>
      </c>
      <c r="D2" s="850" t="s">
        <v>636</v>
      </c>
    </row>
    <row r="3" spans="1:19">
      <c r="A3" s="850">
        <v>2</v>
      </c>
      <c r="B3" s="850" t="s">
        <v>633</v>
      </c>
      <c r="D3" s="850" t="s">
        <v>704</v>
      </c>
    </row>
    <row r="4" spans="1:19">
      <c r="A4" s="850">
        <v>3</v>
      </c>
    </row>
    <row r="5" spans="1:19" hidden="1">
      <c r="A5" s="850">
        <v>4</v>
      </c>
      <c r="B5" s="850" t="s">
        <v>633</v>
      </c>
    </row>
    <row r="6" spans="1:19" ht="24">
      <c r="A6" s="850">
        <v>5</v>
      </c>
      <c r="B6" s="850" t="s">
        <v>633</v>
      </c>
      <c r="G6" s="852" t="s">
        <v>637</v>
      </c>
      <c r="H6" s="852" t="s">
        <v>637</v>
      </c>
      <c r="I6" s="852" t="s">
        <v>637</v>
      </c>
      <c r="J6" s="852" t="s">
        <v>637</v>
      </c>
      <c r="K6" s="852" t="s">
        <v>637</v>
      </c>
      <c r="L6" s="852" t="s">
        <v>637</v>
      </c>
      <c r="M6" s="852" t="s">
        <v>637</v>
      </c>
      <c r="N6" s="852" t="s">
        <v>637</v>
      </c>
      <c r="O6" s="852" t="s">
        <v>637</v>
      </c>
      <c r="P6" s="852" t="s">
        <v>637</v>
      </c>
      <c r="Q6" s="852" t="s">
        <v>637</v>
      </c>
      <c r="R6" s="852" t="s">
        <v>637</v>
      </c>
      <c r="S6" s="852" t="s">
        <v>638</v>
      </c>
    </row>
    <row r="7" spans="1:19">
      <c r="A7" s="850">
        <v>6</v>
      </c>
      <c r="B7" s="850" t="s">
        <v>633</v>
      </c>
      <c r="G7" s="852" t="s">
        <v>639</v>
      </c>
      <c r="H7" s="852" t="s">
        <v>639</v>
      </c>
      <c r="I7" s="852" t="s">
        <v>639</v>
      </c>
      <c r="J7" s="852" t="s">
        <v>639</v>
      </c>
      <c r="K7" s="852" t="s">
        <v>639</v>
      </c>
      <c r="L7" s="852" t="s">
        <v>639</v>
      </c>
      <c r="M7" s="852" t="s">
        <v>639</v>
      </c>
      <c r="N7" s="852" t="s">
        <v>639</v>
      </c>
      <c r="O7" s="852" t="s">
        <v>639</v>
      </c>
      <c r="P7" s="852" t="s">
        <v>639</v>
      </c>
      <c r="Q7" s="852" t="s">
        <v>639</v>
      </c>
      <c r="R7" s="852" t="s">
        <v>639</v>
      </c>
      <c r="S7" s="852"/>
    </row>
    <row r="8" spans="1:19" hidden="1">
      <c r="A8" s="850">
        <v>7</v>
      </c>
      <c r="B8" s="850" t="s">
        <v>634</v>
      </c>
      <c r="G8" s="852">
        <v>1</v>
      </c>
      <c r="H8" s="852">
        <v>1</v>
      </c>
      <c r="I8" s="852">
        <v>2</v>
      </c>
      <c r="J8" s="852">
        <v>2</v>
      </c>
      <c r="K8" s="852">
        <v>1</v>
      </c>
      <c r="L8" s="852">
        <v>2</v>
      </c>
      <c r="M8" s="852">
        <v>2</v>
      </c>
      <c r="N8" s="852">
        <v>3</v>
      </c>
      <c r="O8" s="852">
        <v>3</v>
      </c>
      <c r="P8" s="852">
        <v>3</v>
      </c>
      <c r="Q8" s="852">
        <v>3</v>
      </c>
      <c r="R8" s="852">
        <v>2</v>
      </c>
      <c r="S8" s="852"/>
    </row>
    <row r="9" spans="1:19" ht="24">
      <c r="A9" s="850">
        <v>8</v>
      </c>
      <c r="B9" s="850" t="s">
        <v>633</v>
      </c>
      <c r="G9" s="852" t="s">
        <v>640</v>
      </c>
      <c r="H9" s="852" t="s">
        <v>641</v>
      </c>
      <c r="I9" s="852" t="s">
        <v>642</v>
      </c>
      <c r="J9" s="852" t="s">
        <v>643</v>
      </c>
      <c r="K9" s="852" t="s">
        <v>644</v>
      </c>
      <c r="L9" s="852" t="s">
        <v>645</v>
      </c>
      <c r="M9" s="852" t="s">
        <v>646</v>
      </c>
      <c r="N9" s="852" t="s">
        <v>647</v>
      </c>
      <c r="O9" s="852" t="s">
        <v>648</v>
      </c>
      <c r="P9" s="852" t="s">
        <v>649</v>
      </c>
      <c r="Q9" s="852" t="s">
        <v>650</v>
      </c>
      <c r="R9" s="852" t="s">
        <v>651</v>
      </c>
      <c r="S9" s="852"/>
    </row>
    <row r="10" spans="1:19">
      <c r="A10" s="850">
        <v>9</v>
      </c>
      <c r="B10" s="850" t="s">
        <v>633</v>
      </c>
      <c r="G10" s="1092" t="s">
        <v>652</v>
      </c>
      <c r="H10" s="1092" t="s">
        <v>652</v>
      </c>
      <c r="I10" s="1092" t="s">
        <v>652</v>
      </c>
      <c r="J10" s="1092" t="s">
        <v>652</v>
      </c>
      <c r="K10" s="1092" t="s">
        <v>652</v>
      </c>
      <c r="L10" s="1092" t="s">
        <v>652</v>
      </c>
      <c r="M10" s="1092" t="s">
        <v>652</v>
      </c>
      <c r="N10" s="1092" t="s">
        <v>652</v>
      </c>
      <c r="O10" s="1092" t="s">
        <v>652</v>
      </c>
      <c r="P10" s="1092" t="s">
        <v>652</v>
      </c>
      <c r="Q10" s="1092" t="s">
        <v>652</v>
      </c>
      <c r="R10" s="1092" t="s">
        <v>652</v>
      </c>
      <c r="S10" s="1092" t="s">
        <v>653</v>
      </c>
    </row>
    <row r="11" spans="1:19">
      <c r="A11" s="850">
        <v>10</v>
      </c>
      <c r="E11" s="1093" t="s">
        <v>654</v>
      </c>
      <c r="F11" s="1093" t="s">
        <v>705</v>
      </c>
      <c r="G11" s="1093" t="s">
        <v>655</v>
      </c>
      <c r="H11" s="1093"/>
      <c r="I11" s="1093"/>
      <c r="J11" s="1093"/>
      <c r="K11" s="1093"/>
      <c r="L11" s="1093"/>
      <c r="M11" s="1093"/>
      <c r="N11" s="1093"/>
      <c r="O11" s="1093"/>
      <c r="P11" s="1093"/>
      <c r="Q11" s="1093"/>
      <c r="R11" s="1093"/>
      <c r="S11" s="1093"/>
    </row>
    <row r="12" spans="1:19">
      <c r="A12" s="850">
        <v>899</v>
      </c>
      <c r="B12" s="850" t="s">
        <v>635</v>
      </c>
      <c r="E12" s="1094" t="s">
        <v>328</v>
      </c>
      <c r="F12" s="1094" t="s">
        <v>656</v>
      </c>
      <c r="G12" s="1095">
        <v>2680900</v>
      </c>
      <c r="H12" s="1095">
        <v>2308700</v>
      </c>
      <c r="I12" s="1095">
        <v>2297600</v>
      </c>
      <c r="J12" s="1095">
        <v>11100</v>
      </c>
      <c r="K12" s="1095">
        <v>372300</v>
      </c>
      <c r="L12" s="1096">
        <v>8200</v>
      </c>
      <c r="M12" s="1095">
        <v>360200</v>
      </c>
      <c r="N12" s="1095">
        <v>11900</v>
      </c>
      <c r="O12" s="1095">
        <v>177700</v>
      </c>
      <c r="P12" s="1095">
        <v>18600</v>
      </c>
      <c r="Q12" s="1095">
        <v>151900</v>
      </c>
      <c r="R12" s="1095">
        <v>3900</v>
      </c>
      <c r="S12" s="1095">
        <v>2900</v>
      </c>
    </row>
    <row r="13" spans="1:19">
      <c r="A13" s="850">
        <v>900</v>
      </c>
      <c r="B13" s="850" t="s">
        <v>635</v>
      </c>
      <c r="E13" s="1094">
        <v>1</v>
      </c>
      <c r="F13" s="1094" t="s">
        <v>657</v>
      </c>
      <c r="G13" s="1095">
        <v>820100</v>
      </c>
      <c r="H13" s="1095">
        <v>707600</v>
      </c>
      <c r="I13" s="1095">
        <v>705000</v>
      </c>
      <c r="J13" s="1095">
        <v>2700</v>
      </c>
      <c r="K13" s="1095">
        <v>112400</v>
      </c>
      <c r="L13" s="1096">
        <v>2500</v>
      </c>
      <c r="M13" s="1095">
        <v>109200</v>
      </c>
      <c r="N13" s="1095">
        <v>2100</v>
      </c>
      <c r="O13" s="1095">
        <v>64600</v>
      </c>
      <c r="P13" s="1095">
        <v>7500</v>
      </c>
      <c r="Q13" s="1095">
        <v>35000</v>
      </c>
      <c r="R13" s="1095">
        <v>700</v>
      </c>
      <c r="S13" s="1095">
        <v>700</v>
      </c>
    </row>
    <row r="14" spans="1:19">
      <c r="A14" s="850">
        <v>901</v>
      </c>
      <c r="B14" s="850" t="s">
        <v>635</v>
      </c>
      <c r="E14" s="1094">
        <v>0</v>
      </c>
      <c r="F14" s="1094" t="s">
        <v>658</v>
      </c>
      <c r="G14" s="1095">
        <v>109640</v>
      </c>
      <c r="H14" s="1095">
        <v>97190</v>
      </c>
      <c r="I14" s="1095">
        <v>96830</v>
      </c>
      <c r="J14" s="1095">
        <v>370</v>
      </c>
      <c r="K14" s="1095">
        <v>12450</v>
      </c>
      <c r="L14" s="1096">
        <v>140</v>
      </c>
      <c r="M14" s="1095">
        <v>12220</v>
      </c>
      <c r="N14" s="1095">
        <v>70</v>
      </c>
      <c r="O14" s="1095">
        <v>7700</v>
      </c>
      <c r="P14" s="1095">
        <v>840</v>
      </c>
      <c r="Q14" s="1095">
        <v>3620</v>
      </c>
      <c r="R14" s="1095">
        <v>90</v>
      </c>
      <c r="S14" s="1095">
        <v>50</v>
      </c>
    </row>
    <row r="15" spans="1:19">
      <c r="A15" s="850">
        <v>902</v>
      </c>
      <c r="B15" s="850" t="s">
        <v>635</v>
      </c>
      <c r="E15" s="1094">
        <v>0</v>
      </c>
      <c r="F15" s="1094" t="s">
        <v>659</v>
      </c>
      <c r="G15" s="1095">
        <v>76830</v>
      </c>
      <c r="H15" s="1095">
        <v>66090</v>
      </c>
      <c r="I15" s="1095">
        <v>65720</v>
      </c>
      <c r="J15" s="1095">
        <v>370</v>
      </c>
      <c r="K15" s="1095">
        <v>10740</v>
      </c>
      <c r="L15" s="1096">
        <v>220</v>
      </c>
      <c r="M15" s="1095">
        <v>10530</v>
      </c>
      <c r="N15" s="1095">
        <v>60</v>
      </c>
      <c r="O15" s="1095">
        <v>6010</v>
      </c>
      <c r="P15" s="1095">
        <v>720</v>
      </c>
      <c r="Q15" s="1095">
        <v>3730</v>
      </c>
      <c r="R15" s="1097" t="s">
        <v>706</v>
      </c>
      <c r="S15" s="1095">
        <v>120</v>
      </c>
    </row>
    <row r="16" spans="1:19">
      <c r="A16" s="850">
        <v>903</v>
      </c>
      <c r="B16" s="850" t="s">
        <v>635</v>
      </c>
      <c r="E16" s="1094">
        <v>0</v>
      </c>
      <c r="F16" s="1094" t="s">
        <v>660</v>
      </c>
      <c r="G16" s="1095">
        <v>70200</v>
      </c>
      <c r="H16" s="1095">
        <v>58500</v>
      </c>
      <c r="I16" s="1095">
        <v>58290</v>
      </c>
      <c r="J16" s="1095">
        <v>210</v>
      </c>
      <c r="K16" s="1095">
        <v>11700</v>
      </c>
      <c r="L16" s="1096">
        <v>330</v>
      </c>
      <c r="M16" s="1095">
        <v>11370</v>
      </c>
      <c r="N16" s="1095">
        <v>110</v>
      </c>
      <c r="O16" s="1095">
        <v>7250</v>
      </c>
      <c r="P16" s="1095">
        <v>1160</v>
      </c>
      <c r="Q16" s="1095">
        <v>2850</v>
      </c>
      <c r="R16" s="1097" t="s">
        <v>706</v>
      </c>
      <c r="S16" s="1095">
        <v>70</v>
      </c>
    </row>
    <row r="17" spans="1:19">
      <c r="A17" s="850">
        <v>904</v>
      </c>
      <c r="B17" s="850" t="s">
        <v>635</v>
      </c>
      <c r="E17" s="1094">
        <v>0</v>
      </c>
      <c r="F17" s="1094" t="s">
        <v>661</v>
      </c>
      <c r="G17" s="1095">
        <v>59700</v>
      </c>
      <c r="H17" s="1095">
        <v>48600</v>
      </c>
      <c r="I17" s="1095">
        <v>48340</v>
      </c>
      <c r="J17" s="1095">
        <v>260</v>
      </c>
      <c r="K17" s="1095">
        <v>11100</v>
      </c>
      <c r="L17" s="1096">
        <v>100</v>
      </c>
      <c r="M17" s="1095">
        <v>10910</v>
      </c>
      <c r="N17" s="1095">
        <v>170</v>
      </c>
      <c r="O17" s="1095">
        <v>6640</v>
      </c>
      <c r="P17" s="1095">
        <v>860</v>
      </c>
      <c r="Q17" s="1095">
        <v>3240</v>
      </c>
      <c r="R17" s="1095">
        <v>90</v>
      </c>
      <c r="S17" s="1095">
        <v>40</v>
      </c>
    </row>
    <row r="18" spans="1:19">
      <c r="A18" s="850">
        <v>905</v>
      </c>
      <c r="B18" s="850" t="s">
        <v>635</v>
      </c>
      <c r="E18" s="1094">
        <v>0</v>
      </c>
      <c r="F18" s="1094" t="s">
        <v>662</v>
      </c>
      <c r="G18" s="1095">
        <v>84780</v>
      </c>
      <c r="H18" s="1095">
        <v>72950</v>
      </c>
      <c r="I18" s="1095">
        <v>72710</v>
      </c>
      <c r="J18" s="1095">
        <v>250</v>
      </c>
      <c r="K18" s="1095">
        <v>11830</v>
      </c>
      <c r="L18" s="1096">
        <v>180</v>
      </c>
      <c r="M18" s="1095">
        <v>11580</v>
      </c>
      <c r="N18" s="1095">
        <v>170</v>
      </c>
      <c r="O18" s="1095">
        <v>7550</v>
      </c>
      <c r="P18" s="1095">
        <v>650</v>
      </c>
      <c r="Q18" s="1095">
        <v>3200</v>
      </c>
      <c r="R18" s="1095">
        <v>70</v>
      </c>
      <c r="S18" s="1095">
        <v>90</v>
      </c>
    </row>
    <row r="19" spans="1:19">
      <c r="A19" s="850">
        <v>906</v>
      </c>
      <c r="B19" s="850" t="s">
        <v>635</v>
      </c>
      <c r="E19" s="1094">
        <v>0</v>
      </c>
      <c r="F19" s="1094" t="s">
        <v>663</v>
      </c>
      <c r="G19" s="1095">
        <v>111070</v>
      </c>
      <c r="H19" s="1095">
        <v>95180</v>
      </c>
      <c r="I19" s="1095">
        <v>94920</v>
      </c>
      <c r="J19" s="1095">
        <v>260</v>
      </c>
      <c r="K19" s="1095">
        <v>15890</v>
      </c>
      <c r="L19" s="1096">
        <v>80</v>
      </c>
      <c r="M19" s="1095">
        <v>15600</v>
      </c>
      <c r="N19" s="1095">
        <v>350</v>
      </c>
      <c r="O19" s="1095">
        <v>6930</v>
      </c>
      <c r="P19" s="1095">
        <v>720</v>
      </c>
      <c r="Q19" s="1095">
        <v>7600</v>
      </c>
      <c r="R19" s="1095">
        <v>210</v>
      </c>
      <c r="S19" s="1095">
        <v>110</v>
      </c>
    </row>
    <row r="20" spans="1:19">
      <c r="A20" s="850">
        <v>907</v>
      </c>
      <c r="B20" s="850" t="s">
        <v>635</v>
      </c>
      <c r="E20" s="1094">
        <v>0</v>
      </c>
      <c r="F20" s="1094" t="s">
        <v>664</v>
      </c>
      <c r="G20" s="1095">
        <v>99540</v>
      </c>
      <c r="H20" s="1095">
        <v>86500</v>
      </c>
      <c r="I20" s="1095">
        <v>85990</v>
      </c>
      <c r="J20" s="1095">
        <v>510</v>
      </c>
      <c r="K20" s="1095">
        <v>13040</v>
      </c>
      <c r="L20" s="1096">
        <v>250</v>
      </c>
      <c r="M20" s="1095">
        <v>12670</v>
      </c>
      <c r="N20" s="1095">
        <v>490</v>
      </c>
      <c r="O20" s="1095">
        <v>7230</v>
      </c>
      <c r="P20" s="1095">
        <v>650</v>
      </c>
      <c r="Q20" s="1095">
        <v>4290</v>
      </c>
      <c r="R20" s="1095">
        <v>120</v>
      </c>
      <c r="S20" s="1095">
        <v>140</v>
      </c>
    </row>
    <row r="21" spans="1:19">
      <c r="A21" s="850">
        <v>908</v>
      </c>
      <c r="B21" s="850" t="s">
        <v>635</v>
      </c>
      <c r="E21" s="1094">
        <v>0</v>
      </c>
      <c r="F21" s="1094" t="s">
        <v>665</v>
      </c>
      <c r="G21" s="1095">
        <v>100280</v>
      </c>
      <c r="H21" s="1095">
        <v>86170</v>
      </c>
      <c r="I21" s="1095">
        <v>86100</v>
      </c>
      <c r="J21" s="1095">
        <v>70</v>
      </c>
      <c r="K21" s="1095">
        <v>14100</v>
      </c>
      <c r="L21" s="1096">
        <v>1080</v>
      </c>
      <c r="M21" s="1095">
        <v>12980</v>
      </c>
      <c r="N21" s="1095">
        <v>500</v>
      </c>
      <c r="O21" s="1095">
        <v>9170</v>
      </c>
      <c r="P21" s="1095">
        <v>1480</v>
      </c>
      <c r="Q21" s="1095">
        <v>1830</v>
      </c>
      <c r="R21" s="1095">
        <v>40</v>
      </c>
      <c r="S21" s="1095">
        <v>20</v>
      </c>
    </row>
    <row r="22" spans="1:19">
      <c r="A22" s="850">
        <v>909</v>
      </c>
      <c r="B22" s="850" t="s">
        <v>635</v>
      </c>
      <c r="E22" s="1094">
        <v>0</v>
      </c>
      <c r="F22" s="1094" t="s">
        <v>666</v>
      </c>
      <c r="G22" s="1095">
        <v>108050</v>
      </c>
      <c r="H22" s="1095">
        <v>96470</v>
      </c>
      <c r="I22" s="1095">
        <v>96060</v>
      </c>
      <c r="J22" s="1095">
        <v>400</v>
      </c>
      <c r="K22" s="1095">
        <v>11580</v>
      </c>
      <c r="L22" s="1096">
        <v>120</v>
      </c>
      <c r="M22" s="1095">
        <v>11380</v>
      </c>
      <c r="N22" s="1095">
        <v>200</v>
      </c>
      <c r="O22" s="1095">
        <v>6100</v>
      </c>
      <c r="P22" s="1095">
        <v>420</v>
      </c>
      <c r="Q22" s="1095">
        <v>4650</v>
      </c>
      <c r="R22" s="1095">
        <v>80</v>
      </c>
      <c r="S22" s="1095">
        <v>80</v>
      </c>
    </row>
    <row r="23" spans="1:19">
      <c r="A23" s="850">
        <v>910</v>
      </c>
      <c r="B23" s="850" t="s">
        <v>635</v>
      </c>
      <c r="E23" s="1094">
        <v>2</v>
      </c>
      <c r="F23" s="1094" t="s">
        <v>667</v>
      </c>
      <c r="G23" s="1095">
        <v>251780</v>
      </c>
      <c r="H23" s="1095">
        <v>213300</v>
      </c>
      <c r="I23" s="1095">
        <v>211970</v>
      </c>
      <c r="J23" s="1095">
        <v>1330</v>
      </c>
      <c r="K23" s="1095">
        <v>38470</v>
      </c>
      <c r="L23" s="1096">
        <v>630</v>
      </c>
      <c r="M23" s="1095">
        <v>37660</v>
      </c>
      <c r="N23" s="1095">
        <v>1180</v>
      </c>
      <c r="O23" s="1095">
        <v>17550</v>
      </c>
      <c r="P23" s="1095">
        <v>1850</v>
      </c>
      <c r="Q23" s="1095">
        <v>17080</v>
      </c>
      <c r="R23" s="1095">
        <v>190</v>
      </c>
      <c r="S23" s="1095">
        <v>150</v>
      </c>
    </row>
    <row r="24" spans="1:19">
      <c r="A24" s="850">
        <v>911</v>
      </c>
      <c r="B24" s="850" t="s">
        <v>635</v>
      </c>
      <c r="E24" s="1094">
        <v>2</v>
      </c>
      <c r="F24" s="1094" t="s">
        <v>668</v>
      </c>
      <c r="G24" s="1095">
        <v>248140</v>
      </c>
      <c r="H24" s="1095">
        <v>209230</v>
      </c>
      <c r="I24" s="1095">
        <v>208630</v>
      </c>
      <c r="J24" s="1095">
        <v>600</v>
      </c>
      <c r="K24" s="1095">
        <v>38910</v>
      </c>
      <c r="L24" s="1096">
        <v>1310</v>
      </c>
      <c r="M24" s="1095">
        <v>37280</v>
      </c>
      <c r="N24" s="1095">
        <v>150</v>
      </c>
      <c r="O24" s="1095">
        <v>24100</v>
      </c>
      <c r="P24" s="1095">
        <v>800</v>
      </c>
      <c r="Q24" s="1095">
        <v>12230</v>
      </c>
      <c r="R24" s="1095">
        <v>320</v>
      </c>
      <c r="S24" s="1095">
        <v>240</v>
      </c>
    </row>
    <row r="25" spans="1:19">
      <c r="A25" s="850">
        <v>912</v>
      </c>
      <c r="B25" s="850" t="s">
        <v>635</v>
      </c>
      <c r="E25" s="1094">
        <v>2</v>
      </c>
      <c r="F25" s="1094" t="s">
        <v>669</v>
      </c>
      <c r="G25" s="1095">
        <v>141290</v>
      </c>
      <c r="H25" s="1095">
        <v>122460</v>
      </c>
      <c r="I25" s="1095">
        <v>121360</v>
      </c>
      <c r="J25" s="1095">
        <v>1100</v>
      </c>
      <c r="K25" s="1095">
        <v>18830</v>
      </c>
      <c r="L25" s="1096">
        <v>180</v>
      </c>
      <c r="M25" s="1095">
        <v>18500</v>
      </c>
      <c r="N25" s="1095">
        <v>260</v>
      </c>
      <c r="O25" s="1095">
        <v>9810</v>
      </c>
      <c r="P25" s="1095">
        <v>740</v>
      </c>
      <c r="Q25" s="1095">
        <v>7700</v>
      </c>
      <c r="R25" s="1095">
        <v>150</v>
      </c>
      <c r="S25" s="1095">
        <v>150</v>
      </c>
    </row>
    <row r="26" spans="1:19">
      <c r="A26" s="850">
        <v>913</v>
      </c>
      <c r="B26" s="850" t="s">
        <v>635</v>
      </c>
      <c r="E26" s="1094">
        <v>2</v>
      </c>
      <c r="F26" s="1094" t="s">
        <v>670</v>
      </c>
      <c r="G26" s="1095">
        <v>237240</v>
      </c>
      <c r="H26" s="1095">
        <v>211240</v>
      </c>
      <c r="I26" s="1095">
        <v>210610</v>
      </c>
      <c r="J26" s="1095">
        <v>640</v>
      </c>
      <c r="K26" s="1095">
        <v>25990</v>
      </c>
      <c r="L26" s="1096">
        <v>670</v>
      </c>
      <c r="M26" s="1095">
        <v>23880</v>
      </c>
      <c r="N26" s="1095">
        <v>290</v>
      </c>
      <c r="O26" s="1095">
        <v>14400</v>
      </c>
      <c r="P26" s="1095">
        <v>1540</v>
      </c>
      <c r="Q26" s="1095">
        <v>7650</v>
      </c>
      <c r="R26" s="1095">
        <v>1440</v>
      </c>
      <c r="S26" s="1095">
        <v>370</v>
      </c>
    </row>
    <row r="27" spans="1:19">
      <c r="A27" s="850">
        <v>914</v>
      </c>
      <c r="B27" s="850" t="s">
        <v>635</v>
      </c>
      <c r="E27" s="1094">
        <v>2</v>
      </c>
      <c r="F27" s="1094" t="s">
        <v>671</v>
      </c>
      <c r="G27" s="1095">
        <v>23490</v>
      </c>
      <c r="H27" s="1095">
        <v>17630</v>
      </c>
      <c r="I27" s="1095">
        <v>17560</v>
      </c>
      <c r="J27" s="1095">
        <v>60</v>
      </c>
      <c r="K27" s="1095">
        <v>5860</v>
      </c>
      <c r="L27" s="1096">
        <v>70</v>
      </c>
      <c r="M27" s="1095">
        <v>5760</v>
      </c>
      <c r="N27" s="1095">
        <v>830</v>
      </c>
      <c r="O27" s="1095">
        <v>1820</v>
      </c>
      <c r="P27" s="1095">
        <v>130</v>
      </c>
      <c r="Q27" s="1095">
        <v>2980</v>
      </c>
      <c r="R27" s="1095">
        <v>30</v>
      </c>
      <c r="S27" s="1095">
        <v>40</v>
      </c>
    </row>
    <row r="28" spans="1:19">
      <c r="A28" s="850">
        <v>915</v>
      </c>
      <c r="B28" s="850" t="s">
        <v>635</v>
      </c>
      <c r="E28" s="1094">
        <v>2</v>
      </c>
      <c r="F28" s="1094" t="s">
        <v>672</v>
      </c>
      <c r="G28" s="1095">
        <v>46620</v>
      </c>
      <c r="H28" s="1095">
        <v>40890</v>
      </c>
      <c r="I28" s="1095">
        <v>40530</v>
      </c>
      <c r="J28" s="1095">
        <v>360</v>
      </c>
      <c r="K28" s="1095">
        <v>5730</v>
      </c>
      <c r="L28" s="1096">
        <v>350</v>
      </c>
      <c r="M28" s="1095">
        <v>5370</v>
      </c>
      <c r="N28" s="1095">
        <v>330</v>
      </c>
      <c r="O28" s="1095">
        <v>3080</v>
      </c>
      <c r="P28" s="1095">
        <v>740</v>
      </c>
      <c r="Q28" s="1095">
        <v>1220</v>
      </c>
      <c r="R28" s="1095">
        <v>10</v>
      </c>
      <c r="S28" s="1095">
        <v>30</v>
      </c>
    </row>
    <row r="29" spans="1:19">
      <c r="A29" s="850">
        <v>916</v>
      </c>
      <c r="B29" s="850" t="s">
        <v>635</v>
      </c>
      <c r="E29" s="1094">
        <v>2</v>
      </c>
      <c r="F29" s="1094" t="s">
        <v>673</v>
      </c>
      <c r="G29" s="1095">
        <v>89770</v>
      </c>
      <c r="H29" s="1095">
        <v>79650</v>
      </c>
      <c r="I29" s="1095">
        <v>79250</v>
      </c>
      <c r="J29" s="1095">
        <v>400</v>
      </c>
      <c r="K29" s="1095">
        <v>10120</v>
      </c>
      <c r="L29" s="1096">
        <v>310</v>
      </c>
      <c r="M29" s="1095">
        <v>9460</v>
      </c>
      <c r="N29" s="1095">
        <v>60</v>
      </c>
      <c r="O29" s="1095">
        <v>5320</v>
      </c>
      <c r="P29" s="1095">
        <v>630</v>
      </c>
      <c r="Q29" s="1095">
        <v>3450</v>
      </c>
      <c r="R29" s="1095">
        <v>340</v>
      </c>
      <c r="S29" s="1095">
        <v>60</v>
      </c>
    </row>
    <row r="30" spans="1:19">
      <c r="A30" s="850">
        <v>917</v>
      </c>
      <c r="B30" s="850" t="s">
        <v>635</v>
      </c>
      <c r="E30" s="1094">
        <v>2</v>
      </c>
      <c r="F30" s="1094" t="s">
        <v>674</v>
      </c>
      <c r="G30" s="1095">
        <v>14220</v>
      </c>
      <c r="H30" s="1095">
        <v>11180</v>
      </c>
      <c r="I30" s="1095">
        <v>11080</v>
      </c>
      <c r="J30" s="1095">
        <v>100</v>
      </c>
      <c r="K30" s="1095">
        <v>3030</v>
      </c>
      <c r="L30" s="1096">
        <v>20</v>
      </c>
      <c r="M30" s="1095">
        <v>3000</v>
      </c>
      <c r="N30" s="1097" t="s">
        <v>706</v>
      </c>
      <c r="O30" s="1095">
        <v>1040</v>
      </c>
      <c r="P30" s="1095">
        <v>60</v>
      </c>
      <c r="Q30" s="1095">
        <v>1910</v>
      </c>
      <c r="R30" s="1095">
        <v>10</v>
      </c>
      <c r="S30" s="1095">
        <v>20</v>
      </c>
    </row>
    <row r="31" spans="1:19">
      <c r="A31" s="850">
        <v>918</v>
      </c>
      <c r="B31" s="850" t="s">
        <v>635</v>
      </c>
      <c r="E31" s="1094">
        <v>2</v>
      </c>
      <c r="F31" s="1094" t="s">
        <v>675</v>
      </c>
      <c r="G31" s="1095">
        <v>36210</v>
      </c>
      <c r="H31" s="1095">
        <v>30260</v>
      </c>
      <c r="I31" s="1095">
        <v>30190</v>
      </c>
      <c r="J31" s="1095">
        <v>80</v>
      </c>
      <c r="K31" s="1095">
        <v>5950</v>
      </c>
      <c r="L31" s="1096">
        <v>50</v>
      </c>
      <c r="M31" s="1095">
        <v>5850</v>
      </c>
      <c r="N31" s="1095">
        <v>300</v>
      </c>
      <c r="O31" s="1095">
        <v>2010</v>
      </c>
      <c r="P31" s="1095">
        <v>180</v>
      </c>
      <c r="Q31" s="1095">
        <v>3360</v>
      </c>
      <c r="R31" s="1095">
        <v>50</v>
      </c>
      <c r="S31" s="1095">
        <v>90</v>
      </c>
    </row>
    <row r="32" spans="1:19">
      <c r="A32" s="850">
        <v>919</v>
      </c>
      <c r="B32" s="850" t="s">
        <v>635</v>
      </c>
      <c r="E32" s="1094">
        <v>2</v>
      </c>
      <c r="F32" s="1094" t="s">
        <v>676</v>
      </c>
      <c r="G32" s="1095">
        <v>113860</v>
      </c>
      <c r="H32" s="1095">
        <v>101520</v>
      </c>
      <c r="I32" s="1095">
        <v>100850</v>
      </c>
      <c r="J32" s="1095">
        <v>670</v>
      </c>
      <c r="K32" s="1095">
        <v>12340</v>
      </c>
      <c r="L32" s="1098" t="s">
        <v>706</v>
      </c>
      <c r="M32" s="1095">
        <v>12220</v>
      </c>
      <c r="N32" s="1095">
        <v>120</v>
      </c>
      <c r="O32" s="1095">
        <v>4440</v>
      </c>
      <c r="P32" s="1095">
        <v>500</v>
      </c>
      <c r="Q32" s="1095">
        <v>7170</v>
      </c>
      <c r="R32" s="1095">
        <v>120</v>
      </c>
      <c r="S32" s="1095">
        <v>170</v>
      </c>
    </row>
    <row r="33" spans="1:19">
      <c r="A33" s="850">
        <v>920</v>
      </c>
      <c r="B33" s="850" t="s">
        <v>635</v>
      </c>
      <c r="E33" s="1094">
        <v>2</v>
      </c>
      <c r="F33" s="1094" t="s">
        <v>677</v>
      </c>
      <c r="G33" s="1095">
        <v>21410</v>
      </c>
      <c r="H33" s="1095">
        <v>17860</v>
      </c>
      <c r="I33" s="1095">
        <v>17800</v>
      </c>
      <c r="J33" s="1095">
        <v>70</v>
      </c>
      <c r="K33" s="1095">
        <v>3540</v>
      </c>
      <c r="L33" s="1098" t="s">
        <v>706</v>
      </c>
      <c r="M33" s="1095">
        <v>3540</v>
      </c>
      <c r="N33" s="1095">
        <v>150</v>
      </c>
      <c r="O33" s="1095">
        <v>1370</v>
      </c>
      <c r="P33" s="1095">
        <v>60</v>
      </c>
      <c r="Q33" s="1095">
        <v>1960</v>
      </c>
      <c r="R33" s="1095">
        <v>10</v>
      </c>
      <c r="S33" s="1095">
        <v>40</v>
      </c>
    </row>
    <row r="34" spans="1:19">
      <c r="A34" s="850">
        <v>921</v>
      </c>
      <c r="B34" s="850" t="s">
        <v>635</v>
      </c>
      <c r="E34" s="1094">
        <v>2</v>
      </c>
      <c r="F34" s="1094" t="s">
        <v>678</v>
      </c>
      <c r="G34" s="1095">
        <v>17620</v>
      </c>
      <c r="H34" s="1095">
        <v>14480</v>
      </c>
      <c r="I34" s="1095">
        <v>14420</v>
      </c>
      <c r="J34" s="1095">
        <v>60</v>
      </c>
      <c r="K34" s="1095">
        <v>3130</v>
      </c>
      <c r="L34" s="1096">
        <v>80</v>
      </c>
      <c r="M34" s="1095">
        <v>3040</v>
      </c>
      <c r="N34" s="1095">
        <v>120</v>
      </c>
      <c r="O34" s="1095">
        <v>1460</v>
      </c>
      <c r="P34" s="1095">
        <v>90</v>
      </c>
      <c r="Q34" s="1095">
        <v>1370</v>
      </c>
      <c r="R34" s="1095">
        <v>10</v>
      </c>
      <c r="S34" s="1095">
        <v>20</v>
      </c>
    </row>
    <row r="35" spans="1:19">
      <c r="A35" s="850">
        <v>922</v>
      </c>
      <c r="B35" s="850" t="s">
        <v>635</v>
      </c>
      <c r="E35" s="1094">
        <v>2</v>
      </c>
      <c r="F35" s="1094" t="s">
        <v>679</v>
      </c>
      <c r="G35" s="1095">
        <v>107270</v>
      </c>
      <c r="H35" s="1095">
        <v>95190</v>
      </c>
      <c r="I35" s="1095">
        <v>94490</v>
      </c>
      <c r="J35" s="1095">
        <v>700</v>
      </c>
      <c r="K35" s="1095">
        <v>12080</v>
      </c>
      <c r="L35" s="1096">
        <v>370</v>
      </c>
      <c r="M35" s="1095">
        <v>11620</v>
      </c>
      <c r="N35" s="1095">
        <v>590</v>
      </c>
      <c r="O35" s="1095">
        <v>4930</v>
      </c>
      <c r="P35" s="1095">
        <v>1200</v>
      </c>
      <c r="Q35" s="1095">
        <v>4900</v>
      </c>
      <c r="R35" s="1095">
        <v>90</v>
      </c>
      <c r="S35" s="1095">
        <v>20</v>
      </c>
    </row>
    <row r="36" spans="1:19">
      <c r="A36" s="850">
        <v>923</v>
      </c>
      <c r="B36" s="850" t="s">
        <v>635</v>
      </c>
      <c r="E36" s="1094">
        <v>2</v>
      </c>
      <c r="F36" s="1094" t="s">
        <v>680</v>
      </c>
      <c r="G36" s="1095">
        <v>32700</v>
      </c>
      <c r="H36" s="1095">
        <v>28450</v>
      </c>
      <c r="I36" s="1095">
        <v>28340</v>
      </c>
      <c r="J36" s="1095">
        <v>110</v>
      </c>
      <c r="K36" s="1095">
        <v>4250</v>
      </c>
      <c r="L36" s="1096">
        <v>160</v>
      </c>
      <c r="M36" s="1095">
        <v>4050</v>
      </c>
      <c r="N36" s="1095">
        <v>40</v>
      </c>
      <c r="O36" s="1095">
        <v>1380</v>
      </c>
      <c r="P36" s="1095">
        <v>110</v>
      </c>
      <c r="Q36" s="1095">
        <v>2530</v>
      </c>
      <c r="R36" s="1095">
        <v>40</v>
      </c>
      <c r="S36" s="1095">
        <v>80</v>
      </c>
    </row>
    <row r="37" spans="1:19">
      <c r="A37" s="850">
        <v>924</v>
      </c>
      <c r="B37" s="850" t="s">
        <v>635</v>
      </c>
      <c r="E37" s="1094">
        <v>2</v>
      </c>
      <c r="F37" s="1094" t="s">
        <v>681</v>
      </c>
      <c r="G37" s="1095">
        <v>40850</v>
      </c>
      <c r="H37" s="1095">
        <v>34820</v>
      </c>
      <c r="I37" s="1095">
        <v>34310</v>
      </c>
      <c r="J37" s="1095">
        <v>500</v>
      </c>
      <c r="K37" s="1095">
        <v>6040</v>
      </c>
      <c r="L37" s="1096">
        <v>370</v>
      </c>
      <c r="M37" s="1095">
        <v>5660</v>
      </c>
      <c r="N37" s="1095">
        <v>40</v>
      </c>
      <c r="O37" s="1095">
        <v>2530</v>
      </c>
      <c r="P37" s="1095">
        <v>200</v>
      </c>
      <c r="Q37" s="1095">
        <v>2900</v>
      </c>
      <c r="R37" s="1097" t="s">
        <v>706</v>
      </c>
      <c r="S37" s="1095">
        <v>40</v>
      </c>
    </row>
    <row r="38" spans="1:19">
      <c r="A38" s="850">
        <v>925</v>
      </c>
      <c r="B38" s="850" t="s">
        <v>635</v>
      </c>
      <c r="E38" s="1094">
        <v>2</v>
      </c>
      <c r="F38" s="1094" t="s">
        <v>682</v>
      </c>
      <c r="G38" s="1095">
        <v>71180</v>
      </c>
      <c r="H38" s="1095">
        <v>62340</v>
      </c>
      <c r="I38" s="1095">
        <v>62110</v>
      </c>
      <c r="J38" s="1095">
        <v>230</v>
      </c>
      <c r="K38" s="1095">
        <v>8840</v>
      </c>
      <c r="L38" s="1096">
        <v>120</v>
      </c>
      <c r="M38" s="1095">
        <v>8600</v>
      </c>
      <c r="N38" s="1095">
        <v>90</v>
      </c>
      <c r="O38" s="1095">
        <v>2820</v>
      </c>
      <c r="P38" s="1095">
        <v>840</v>
      </c>
      <c r="Q38" s="1095">
        <v>4850</v>
      </c>
      <c r="R38" s="1095">
        <v>120</v>
      </c>
      <c r="S38" s="1095">
        <v>50</v>
      </c>
    </row>
    <row r="39" spans="1:19">
      <c r="A39" s="850">
        <v>926</v>
      </c>
      <c r="B39" s="850" t="s">
        <v>635</v>
      </c>
      <c r="E39" s="1094">
        <v>2</v>
      </c>
      <c r="F39" s="1094" t="s">
        <v>683</v>
      </c>
      <c r="G39" s="1095">
        <v>19320</v>
      </c>
      <c r="H39" s="1095">
        <v>17120</v>
      </c>
      <c r="I39" s="1095">
        <v>17060</v>
      </c>
      <c r="J39" s="1095">
        <v>60</v>
      </c>
      <c r="K39" s="1095">
        <v>2200</v>
      </c>
      <c r="L39" s="1098" t="s">
        <v>706</v>
      </c>
      <c r="M39" s="1095">
        <v>2200</v>
      </c>
      <c r="N39" s="1097" t="s">
        <v>706</v>
      </c>
      <c r="O39" s="1095">
        <v>1330</v>
      </c>
      <c r="P39" s="1095">
        <v>30</v>
      </c>
      <c r="Q39" s="1095">
        <v>840</v>
      </c>
      <c r="R39" s="1097" t="s">
        <v>706</v>
      </c>
      <c r="S39" s="1095">
        <v>10</v>
      </c>
    </row>
    <row r="40" spans="1:19">
      <c r="A40" s="850">
        <v>927</v>
      </c>
      <c r="B40" s="850" t="s">
        <v>635</v>
      </c>
      <c r="E40" s="1094">
        <v>2</v>
      </c>
      <c r="F40" s="1094" t="s">
        <v>684</v>
      </c>
      <c r="G40" s="1095">
        <v>44060</v>
      </c>
      <c r="H40" s="1095">
        <v>39680</v>
      </c>
      <c r="I40" s="1095">
        <v>39330</v>
      </c>
      <c r="J40" s="1095">
        <v>350</v>
      </c>
      <c r="K40" s="1095">
        <v>4380</v>
      </c>
      <c r="L40" s="1096">
        <v>100</v>
      </c>
      <c r="M40" s="1095">
        <v>4240</v>
      </c>
      <c r="N40" s="1095">
        <v>400</v>
      </c>
      <c r="O40" s="1095">
        <v>690</v>
      </c>
      <c r="P40" s="1095">
        <v>270</v>
      </c>
      <c r="Q40" s="1095">
        <v>2890</v>
      </c>
      <c r="R40" s="1095">
        <v>30</v>
      </c>
      <c r="S40" s="1095">
        <v>30</v>
      </c>
    </row>
    <row r="41" spans="1:19">
      <c r="A41" s="850">
        <v>928</v>
      </c>
      <c r="B41" s="850" t="s">
        <v>635</v>
      </c>
      <c r="E41" s="1094">
        <v>2</v>
      </c>
      <c r="F41" s="1094" t="s">
        <v>685</v>
      </c>
      <c r="G41" s="1095">
        <v>18040</v>
      </c>
      <c r="H41" s="1095">
        <v>15690</v>
      </c>
      <c r="I41" s="1095">
        <v>15680</v>
      </c>
      <c r="J41" s="1095">
        <v>10</v>
      </c>
      <c r="K41" s="1095">
        <v>2350</v>
      </c>
      <c r="L41" s="1096">
        <v>10</v>
      </c>
      <c r="M41" s="1095">
        <v>2330</v>
      </c>
      <c r="N41" s="1095">
        <v>20</v>
      </c>
      <c r="O41" s="1095">
        <v>1220</v>
      </c>
      <c r="P41" s="1095">
        <v>30</v>
      </c>
      <c r="Q41" s="1095">
        <v>1060</v>
      </c>
      <c r="R41" s="1095">
        <v>20</v>
      </c>
      <c r="S41" s="1095">
        <v>30</v>
      </c>
    </row>
    <row r="42" spans="1:19">
      <c r="A42" s="850">
        <v>929</v>
      </c>
      <c r="B42" s="850" t="s">
        <v>635</v>
      </c>
      <c r="E42" s="1094">
        <v>2</v>
      </c>
      <c r="F42" s="1094" t="s">
        <v>686</v>
      </c>
      <c r="G42" s="1095">
        <v>18560</v>
      </c>
      <c r="H42" s="1095">
        <v>15450</v>
      </c>
      <c r="I42" s="1095">
        <v>15400</v>
      </c>
      <c r="J42" s="1095">
        <v>50</v>
      </c>
      <c r="K42" s="1095">
        <v>3110</v>
      </c>
      <c r="L42" s="1096">
        <v>70</v>
      </c>
      <c r="M42" s="1095">
        <v>2960</v>
      </c>
      <c r="N42" s="1095">
        <v>360</v>
      </c>
      <c r="O42" s="1095">
        <v>670</v>
      </c>
      <c r="P42" s="1095">
        <v>70</v>
      </c>
      <c r="Q42" s="1095">
        <v>1850</v>
      </c>
      <c r="R42" s="1095">
        <v>90</v>
      </c>
      <c r="S42" s="1095">
        <v>60</v>
      </c>
    </row>
    <row r="43" spans="1:19">
      <c r="A43" s="850">
        <v>930</v>
      </c>
      <c r="B43" s="850" t="s">
        <v>635</v>
      </c>
      <c r="E43" s="1094">
        <v>2</v>
      </c>
      <c r="F43" s="1094" t="s">
        <v>687</v>
      </c>
      <c r="G43" s="1095">
        <v>10790</v>
      </c>
      <c r="H43" s="1095">
        <v>8370</v>
      </c>
      <c r="I43" s="1095">
        <v>8360</v>
      </c>
      <c r="J43" s="1095">
        <v>10</v>
      </c>
      <c r="K43" s="1095">
        <v>2420</v>
      </c>
      <c r="L43" s="1096">
        <v>30</v>
      </c>
      <c r="M43" s="1095">
        <v>2390</v>
      </c>
      <c r="N43" s="1095">
        <v>120</v>
      </c>
      <c r="O43" s="1095">
        <v>400</v>
      </c>
      <c r="P43" s="1095">
        <v>50</v>
      </c>
      <c r="Q43" s="1095">
        <v>1820</v>
      </c>
      <c r="R43" s="1097" t="s">
        <v>706</v>
      </c>
      <c r="S43" s="1095">
        <v>30</v>
      </c>
    </row>
    <row r="44" spans="1:19">
      <c r="A44" s="850">
        <v>931</v>
      </c>
      <c r="B44" s="850" t="s">
        <v>635</v>
      </c>
      <c r="E44" s="1094">
        <v>2</v>
      </c>
      <c r="F44" s="1094" t="s">
        <v>688</v>
      </c>
      <c r="G44" s="1095">
        <v>26680</v>
      </c>
      <c r="H44" s="1095">
        <v>22130</v>
      </c>
      <c r="I44" s="1095">
        <v>22130</v>
      </c>
      <c r="J44" s="1097" t="s">
        <v>706</v>
      </c>
      <c r="K44" s="1095">
        <v>4560</v>
      </c>
      <c r="L44" s="1096">
        <v>90</v>
      </c>
      <c r="M44" s="1095">
        <v>4470</v>
      </c>
      <c r="N44" s="1095">
        <v>390</v>
      </c>
      <c r="O44" s="1095">
        <v>800</v>
      </c>
      <c r="P44" s="1095">
        <v>80</v>
      </c>
      <c r="Q44" s="1095">
        <v>3190</v>
      </c>
      <c r="R44" s="1097" t="s">
        <v>706</v>
      </c>
      <c r="S44" s="1095">
        <v>70</v>
      </c>
    </row>
    <row r="45" spans="1:19">
      <c r="A45" s="850">
        <v>932</v>
      </c>
      <c r="B45" s="850" t="s">
        <v>635</v>
      </c>
      <c r="E45" s="1094">
        <v>2</v>
      </c>
      <c r="F45" s="1094" t="s">
        <v>689</v>
      </c>
      <c r="G45" s="1095">
        <v>21080</v>
      </c>
      <c r="H45" s="1095">
        <v>16890</v>
      </c>
      <c r="I45" s="1095">
        <v>16830</v>
      </c>
      <c r="J45" s="1095">
        <v>60</v>
      </c>
      <c r="K45" s="1095">
        <v>4190</v>
      </c>
      <c r="L45" s="1096">
        <v>240</v>
      </c>
      <c r="M45" s="1095">
        <v>3950</v>
      </c>
      <c r="N45" s="1095">
        <v>340</v>
      </c>
      <c r="O45" s="1095">
        <v>1010</v>
      </c>
      <c r="P45" s="1095">
        <v>40</v>
      </c>
      <c r="Q45" s="1095">
        <v>2560</v>
      </c>
      <c r="R45" s="1097" t="s">
        <v>706</v>
      </c>
      <c r="S45" s="1095">
        <v>30</v>
      </c>
    </row>
    <row r="46" spans="1:19">
      <c r="A46" s="850">
        <v>933</v>
      </c>
      <c r="B46" s="850" t="s">
        <v>635</v>
      </c>
      <c r="E46" s="1094">
        <v>2</v>
      </c>
      <c r="F46" s="1094" t="s">
        <v>690</v>
      </c>
      <c r="G46" s="1095">
        <v>13960</v>
      </c>
      <c r="H46" s="1095">
        <v>11370</v>
      </c>
      <c r="I46" s="1095">
        <v>11360</v>
      </c>
      <c r="J46" s="1095">
        <v>10</v>
      </c>
      <c r="K46" s="1095">
        <v>2590</v>
      </c>
      <c r="L46" s="1096">
        <v>20</v>
      </c>
      <c r="M46" s="1095">
        <v>2560</v>
      </c>
      <c r="N46" s="1095">
        <v>190</v>
      </c>
      <c r="O46" s="1095">
        <v>680</v>
      </c>
      <c r="P46" s="1095">
        <v>70</v>
      </c>
      <c r="Q46" s="1095">
        <v>1620</v>
      </c>
      <c r="R46" s="1095">
        <v>10</v>
      </c>
      <c r="S46" s="1095">
        <v>20</v>
      </c>
    </row>
    <row r="47" spans="1:19">
      <c r="A47" s="850">
        <v>934</v>
      </c>
      <c r="B47" s="850" t="s">
        <v>635</v>
      </c>
      <c r="E47" s="1094">
        <v>2</v>
      </c>
      <c r="F47" s="1094" t="s">
        <v>691</v>
      </c>
      <c r="G47" s="1095">
        <v>23100</v>
      </c>
      <c r="H47" s="1095">
        <v>17080</v>
      </c>
      <c r="I47" s="1095">
        <v>16960</v>
      </c>
      <c r="J47" s="1095">
        <v>120</v>
      </c>
      <c r="K47" s="1095">
        <v>6020</v>
      </c>
      <c r="L47" s="1096">
        <v>40</v>
      </c>
      <c r="M47" s="1095">
        <v>5980</v>
      </c>
      <c r="N47" s="1095">
        <v>980</v>
      </c>
      <c r="O47" s="1095">
        <v>1660</v>
      </c>
      <c r="P47" s="1095">
        <v>20</v>
      </c>
      <c r="Q47" s="1095">
        <v>3310</v>
      </c>
      <c r="R47" s="1095">
        <v>10</v>
      </c>
      <c r="S47" s="1095">
        <v>30</v>
      </c>
    </row>
    <row r="48" spans="1:19">
      <c r="A48" s="850">
        <v>935</v>
      </c>
      <c r="B48" s="850" t="s">
        <v>635</v>
      </c>
      <c r="E48" s="1094">
        <v>2</v>
      </c>
      <c r="F48" s="1094" t="s">
        <v>692</v>
      </c>
      <c r="G48" s="1095">
        <v>15370</v>
      </c>
      <c r="H48" s="1095">
        <v>12600</v>
      </c>
      <c r="I48" s="1095">
        <v>12550</v>
      </c>
      <c r="J48" s="1095">
        <v>60</v>
      </c>
      <c r="K48" s="1095">
        <v>2770</v>
      </c>
      <c r="L48" s="1096">
        <v>40</v>
      </c>
      <c r="M48" s="1095">
        <v>2680</v>
      </c>
      <c r="N48" s="1095">
        <v>130</v>
      </c>
      <c r="O48" s="1095">
        <v>550</v>
      </c>
      <c r="P48" s="1095">
        <v>80</v>
      </c>
      <c r="Q48" s="1095">
        <v>1920</v>
      </c>
      <c r="R48" s="1095">
        <v>50</v>
      </c>
      <c r="S48" s="1095">
        <v>10</v>
      </c>
    </row>
    <row r="49" spans="1:19">
      <c r="A49" s="850">
        <v>936</v>
      </c>
      <c r="B49" s="850" t="s">
        <v>635</v>
      </c>
      <c r="E49" s="1094">
        <v>2</v>
      </c>
      <c r="F49" s="1094" t="s">
        <v>693</v>
      </c>
      <c r="G49" s="1095">
        <v>20220</v>
      </c>
      <c r="H49" s="1095">
        <v>15660</v>
      </c>
      <c r="I49" s="1095">
        <v>15610</v>
      </c>
      <c r="J49" s="1095">
        <v>50</v>
      </c>
      <c r="K49" s="1095">
        <v>4560</v>
      </c>
      <c r="L49" s="1096">
        <v>80</v>
      </c>
      <c r="M49" s="1095">
        <v>4460</v>
      </c>
      <c r="N49" s="1095">
        <v>1020</v>
      </c>
      <c r="O49" s="1095">
        <v>1900</v>
      </c>
      <c r="P49" s="1095">
        <v>90</v>
      </c>
      <c r="Q49" s="1095">
        <v>1450</v>
      </c>
      <c r="R49" s="1095">
        <v>20</v>
      </c>
      <c r="S49" s="1095">
        <v>20</v>
      </c>
    </row>
    <row r="50" spans="1:19">
      <c r="A50" s="850">
        <v>937</v>
      </c>
      <c r="B50" s="850" t="s">
        <v>635</v>
      </c>
      <c r="E50" s="1094">
        <v>2</v>
      </c>
      <c r="F50" s="1094" t="s">
        <v>694</v>
      </c>
      <c r="G50" s="1095">
        <v>31640</v>
      </c>
      <c r="H50" s="1095">
        <v>27530</v>
      </c>
      <c r="I50" s="1095">
        <v>27450</v>
      </c>
      <c r="J50" s="1095">
        <v>70</v>
      </c>
      <c r="K50" s="1095">
        <v>4120</v>
      </c>
      <c r="L50" s="1096">
        <v>30</v>
      </c>
      <c r="M50" s="1095">
        <v>4070</v>
      </c>
      <c r="N50" s="1095">
        <v>30</v>
      </c>
      <c r="O50" s="1095">
        <v>1210</v>
      </c>
      <c r="P50" s="1095">
        <v>150</v>
      </c>
      <c r="Q50" s="1095">
        <v>2680</v>
      </c>
      <c r="R50" s="1095">
        <v>20</v>
      </c>
      <c r="S50" s="1095">
        <v>90</v>
      </c>
    </row>
    <row r="51" spans="1:19">
      <c r="A51" s="850">
        <v>938</v>
      </c>
      <c r="B51" s="850" t="s">
        <v>635</v>
      </c>
      <c r="E51" s="1094">
        <v>3</v>
      </c>
      <c r="F51" s="1094" t="s">
        <v>695</v>
      </c>
      <c r="G51" s="1095">
        <v>11940</v>
      </c>
      <c r="H51" s="1095">
        <v>11060</v>
      </c>
      <c r="I51" s="1095">
        <v>10940</v>
      </c>
      <c r="J51" s="1095">
        <v>120</v>
      </c>
      <c r="K51" s="1095">
        <v>880</v>
      </c>
      <c r="L51" s="1096">
        <v>30</v>
      </c>
      <c r="M51" s="1095">
        <v>850</v>
      </c>
      <c r="N51" s="1095">
        <v>100</v>
      </c>
      <c r="O51" s="1095">
        <v>60</v>
      </c>
      <c r="P51" s="1095">
        <v>130</v>
      </c>
      <c r="Q51" s="1095">
        <v>570</v>
      </c>
      <c r="R51" s="1097" t="s">
        <v>706</v>
      </c>
      <c r="S51" s="1095">
        <v>10</v>
      </c>
    </row>
    <row r="52" spans="1:19">
      <c r="A52" s="850">
        <v>939</v>
      </c>
      <c r="B52" s="850" t="s">
        <v>635</v>
      </c>
      <c r="E52" s="1094">
        <v>3</v>
      </c>
      <c r="F52" s="1094" t="s">
        <v>696</v>
      </c>
      <c r="G52" s="1095">
        <v>7610</v>
      </c>
      <c r="H52" s="1095">
        <v>6310</v>
      </c>
      <c r="I52" s="1095">
        <v>6310</v>
      </c>
      <c r="J52" s="1097" t="s">
        <v>706</v>
      </c>
      <c r="K52" s="1095">
        <v>1300</v>
      </c>
      <c r="L52" s="1098" t="s">
        <v>706</v>
      </c>
      <c r="M52" s="1095">
        <v>1280</v>
      </c>
      <c r="N52" s="1095">
        <v>300</v>
      </c>
      <c r="O52" s="1095">
        <v>350</v>
      </c>
      <c r="P52" s="1095">
        <v>40</v>
      </c>
      <c r="Q52" s="1095">
        <v>590</v>
      </c>
      <c r="R52" s="1095">
        <v>20</v>
      </c>
      <c r="S52" s="1095">
        <v>50</v>
      </c>
    </row>
    <row r="53" spans="1:19">
      <c r="A53" s="850">
        <v>940</v>
      </c>
      <c r="B53" s="850" t="s">
        <v>635</v>
      </c>
      <c r="E53" s="1094">
        <v>3</v>
      </c>
      <c r="F53" s="1094" t="s">
        <v>697</v>
      </c>
      <c r="G53" s="1095">
        <v>11890</v>
      </c>
      <c r="H53" s="1095">
        <v>11050</v>
      </c>
      <c r="I53" s="1095">
        <v>10970</v>
      </c>
      <c r="J53" s="1095">
        <v>80</v>
      </c>
      <c r="K53" s="1095">
        <v>840</v>
      </c>
      <c r="L53" s="1098" t="s">
        <v>706</v>
      </c>
      <c r="M53" s="1095">
        <v>840</v>
      </c>
      <c r="N53" s="1097" t="s">
        <v>706</v>
      </c>
      <c r="O53" s="1095">
        <v>230</v>
      </c>
      <c r="P53" s="1095">
        <v>130</v>
      </c>
      <c r="Q53" s="1095">
        <v>490</v>
      </c>
      <c r="R53" s="1097" t="s">
        <v>706</v>
      </c>
      <c r="S53" s="1097" t="s">
        <v>706</v>
      </c>
    </row>
    <row r="54" spans="1:19">
      <c r="A54" s="850">
        <v>941</v>
      </c>
      <c r="B54" s="850" t="s">
        <v>635</v>
      </c>
      <c r="E54" s="1094">
        <v>3</v>
      </c>
      <c r="F54" s="1094" t="s">
        <v>698</v>
      </c>
      <c r="G54" s="1095">
        <v>14520</v>
      </c>
      <c r="H54" s="1095">
        <v>13310</v>
      </c>
      <c r="I54" s="1095">
        <v>13190</v>
      </c>
      <c r="J54" s="1095">
        <v>130</v>
      </c>
      <c r="K54" s="1095">
        <v>1200</v>
      </c>
      <c r="L54" s="1096">
        <v>20</v>
      </c>
      <c r="M54" s="1095">
        <v>1170</v>
      </c>
      <c r="N54" s="1097" t="s">
        <v>706</v>
      </c>
      <c r="O54" s="1095">
        <v>640</v>
      </c>
      <c r="P54" s="1095">
        <v>110</v>
      </c>
      <c r="Q54" s="1095">
        <v>420</v>
      </c>
      <c r="R54" s="1095">
        <v>10</v>
      </c>
      <c r="S54" s="1097" t="s">
        <v>706</v>
      </c>
    </row>
    <row r="55" spans="1:19">
      <c r="A55" s="850">
        <v>942</v>
      </c>
      <c r="B55" s="850" t="s">
        <v>635</v>
      </c>
      <c r="E55" s="1094">
        <v>3</v>
      </c>
      <c r="F55" s="1094" t="s">
        <v>699</v>
      </c>
      <c r="G55" s="1095">
        <v>8220</v>
      </c>
      <c r="H55" s="1095">
        <v>7180</v>
      </c>
      <c r="I55" s="1095">
        <v>7150</v>
      </c>
      <c r="J55" s="1095">
        <v>30</v>
      </c>
      <c r="K55" s="1095">
        <v>1040</v>
      </c>
      <c r="L55" s="1098" t="s">
        <v>706</v>
      </c>
      <c r="M55" s="1095">
        <v>1040</v>
      </c>
      <c r="N55" s="1095">
        <v>50</v>
      </c>
      <c r="O55" s="1095">
        <v>90</v>
      </c>
      <c r="P55" s="1095">
        <v>30</v>
      </c>
      <c r="Q55" s="1095">
        <v>870</v>
      </c>
      <c r="R55" s="1097" t="s">
        <v>706</v>
      </c>
      <c r="S55" s="1097" t="s">
        <v>706</v>
      </c>
    </row>
    <row r="56" spans="1:19">
      <c r="A56" s="850">
        <v>943</v>
      </c>
      <c r="B56" s="850" t="s">
        <v>635</v>
      </c>
      <c r="E56" s="1094">
        <v>3</v>
      </c>
      <c r="F56" s="1094" t="s">
        <v>700</v>
      </c>
      <c r="G56" s="1095">
        <v>13650</v>
      </c>
      <c r="H56" s="1095">
        <v>12460</v>
      </c>
      <c r="I56" s="1095">
        <v>12370</v>
      </c>
      <c r="J56" s="1095">
        <v>90</v>
      </c>
      <c r="K56" s="1095">
        <v>1190</v>
      </c>
      <c r="L56" s="1096">
        <v>190</v>
      </c>
      <c r="M56" s="1095">
        <v>1000</v>
      </c>
      <c r="N56" s="1095">
        <v>80</v>
      </c>
      <c r="O56" s="1095">
        <v>490</v>
      </c>
      <c r="P56" s="1097" t="s">
        <v>706</v>
      </c>
      <c r="Q56" s="1095">
        <v>440</v>
      </c>
      <c r="R56" s="1097" t="s">
        <v>706</v>
      </c>
      <c r="S56" s="1097" t="s">
        <v>706</v>
      </c>
    </row>
    <row r="57" spans="1:19">
      <c r="A57" s="850">
        <v>944</v>
      </c>
      <c r="B57" s="850" t="s">
        <v>635</v>
      </c>
      <c r="E57" s="1094">
        <v>3</v>
      </c>
      <c r="F57" s="1094" t="s">
        <v>701</v>
      </c>
      <c r="G57" s="1095">
        <v>6400</v>
      </c>
      <c r="H57" s="1095">
        <v>5120</v>
      </c>
      <c r="I57" s="1095">
        <v>5050</v>
      </c>
      <c r="J57" s="1095">
        <v>60</v>
      </c>
      <c r="K57" s="1095">
        <v>1290</v>
      </c>
      <c r="L57" s="1098" t="s">
        <v>706</v>
      </c>
      <c r="M57" s="1095">
        <v>1290</v>
      </c>
      <c r="N57" s="1095">
        <v>50</v>
      </c>
      <c r="O57" s="1095">
        <v>450</v>
      </c>
      <c r="P57" s="1095">
        <v>10</v>
      </c>
      <c r="Q57" s="1095">
        <v>770</v>
      </c>
      <c r="R57" s="1097" t="s">
        <v>706</v>
      </c>
      <c r="S57" s="1095">
        <v>20</v>
      </c>
    </row>
    <row r="58" spans="1:19">
      <c r="A58" s="850">
        <v>945</v>
      </c>
      <c r="B58" s="850" t="s">
        <v>635</v>
      </c>
      <c r="E58" s="1094">
        <v>3</v>
      </c>
      <c r="F58" s="1094" t="s">
        <v>702</v>
      </c>
      <c r="G58" s="1095">
        <v>7920</v>
      </c>
      <c r="H58" s="1095">
        <v>5960</v>
      </c>
      <c r="I58" s="1095">
        <v>5950</v>
      </c>
      <c r="J58" s="1095">
        <v>10</v>
      </c>
      <c r="K58" s="1095">
        <v>1960</v>
      </c>
      <c r="L58" s="1098" t="s">
        <v>706</v>
      </c>
      <c r="M58" s="1095">
        <v>1950</v>
      </c>
      <c r="N58" s="1095">
        <v>360</v>
      </c>
      <c r="O58" s="1095">
        <v>420</v>
      </c>
      <c r="P58" s="1095">
        <v>30</v>
      </c>
      <c r="Q58" s="1095">
        <v>1140</v>
      </c>
      <c r="R58" s="1095">
        <v>10</v>
      </c>
      <c r="S58" s="1095">
        <v>30</v>
      </c>
    </row>
    <row r="59" spans="1:19">
      <c r="A59" s="850">
        <v>946</v>
      </c>
      <c r="B59" s="850" t="s">
        <v>635</v>
      </c>
      <c r="E59" s="1094">
        <v>3</v>
      </c>
      <c r="F59" s="1094" t="s">
        <v>703</v>
      </c>
      <c r="G59" s="1095">
        <v>7380</v>
      </c>
      <c r="H59" s="1095">
        <v>6350</v>
      </c>
      <c r="I59" s="1095">
        <v>6350</v>
      </c>
      <c r="J59" s="1097" t="s">
        <v>706</v>
      </c>
      <c r="K59" s="1095">
        <v>1030</v>
      </c>
      <c r="L59" s="1098" t="s">
        <v>706</v>
      </c>
      <c r="M59" s="1095">
        <v>1030</v>
      </c>
      <c r="N59" s="1095">
        <v>40</v>
      </c>
      <c r="O59" s="1095">
        <v>120</v>
      </c>
      <c r="P59" s="1097" t="s">
        <v>706</v>
      </c>
      <c r="Q59" s="1095">
        <v>870</v>
      </c>
      <c r="R59" s="1097" t="s">
        <v>706</v>
      </c>
      <c r="S59" s="1095">
        <v>50</v>
      </c>
    </row>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H329"/>
  <sheetViews>
    <sheetView workbookViewId="0">
      <pane xSplit="2" ySplit="4" topLeftCell="V35" activePane="bottomRight" state="frozen"/>
      <selection pane="topRight" activeCell="C1" sqref="C1"/>
      <selection pane="bottomLeft" activeCell="A5" sqref="A5"/>
      <selection pane="bottomRight" activeCell="AB43" sqref="AB43"/>
    </sheetView>
  </sheetViews>
  <sheetFormatPr defaultColWidth="9" defaultRowHeight="13.5"/>
  <cols>
    <col min="1" max="1" width="9.25" style="316" bestFit="1" customWidth="1"/>
    <col min="2" max="2" width="11.75" style="377" customWidth="1"/>
    <col min="3" max="3" width="11.875" style="316" hidden="1" customWidth="1"/>
    <col min="4" max="4" width="10.5" style="316" hidden="1" customWidth="1"/>
    <col min="5" max="5" width="11.875" style="316" hidden="1" customWidth="1"/>
    <col min="6" max="6" width="10.5" style="316" hidden="1" customWidth="1"/>
    <col min="7" max="7" width="11.875" style="316" hidden="1" customWidth="1"/>
    <col min="8" max="8" width="10.5" style="316" hidden="1" customWidth="1"/>
    <col min="9" max="9" width="11.875" style="316" hidden="1" customWidth="1"/>
    <col min="10" max="10" width="10.5" style="316" hidden="1" customWidth="1"/>
    <col min="11" max="11" width="11.875" style="316" hidden="1" customWidth="1"/>
    <col min="12" max="12" width="10.5" style="316" hidden="1" customWidth="1"/>
    <col min="13" max="13" width="11.875" style="316" hidden="1" customWidth="1"/>
    <col min="14" max="14" width="10.5" style="316" hidden="1" customWidth="1"/>
    <col min="15" max="15" width="11.875" style="316" hidden="1" customWidth="1"/>
    <col min="16" max="16" width="10.5" style="316" hidden="1" customWidth="1"/>
    <col min="17" max="17" width="11.875" style="316" customWidth="1"/>
    <col min="18" max="18" width="10.5" style="316" customWidth="1"/>
    <col min="19" max="19" width="11.875" style="316" customWidth="1"/>
    <col min="20" max="20" width="10.5" style="316" customWidth="1"/>
    <col min="21" max="21" width="11.875" style="316" customWidth="1"/>
    <col min="22" max="22" width="10.5" style="316" customWidth="1"/>
    <col min="23" max="23" width="11.875" style="316" customWidth="1"/>
    <col min="24" max="34" width="10.5" style="316" customWidth="1"/>
    <col min="35" max="35" width="2.25" style="316" customWidth="1"/>
    <col min="36" max="16384" width="9" style="316"/>
  </cols>
  <sheetData>
    <row r="1" spans="1:34" ht="18.600000000000001" customHeight="1">
      <c r="A1" s="2" t="s">
        <v>586</v>
      </c>
      <c r="T1" s="378"/>
      <c r="V1" s="378" t="s">
        <v>14</v>
      </c>
      <c r="Y1" s="378"/>
      <c r="Z1" s="378"/>
      <c r="AA1" s="378"/>
      <c r="AB1" s="378"/>
      <c r="AC1" s="378"/>
      <c r="AD1" s="378" t="s">
        <v>578</v>
      </c>
      <c r="AE1" s="378" t="s">
        <v>1290</v>
      </c>
      <c r="AF1" s="378"/>
      <c r="AG1" s="378" t="s">
        <v>1290</v>
      </c>
      <c r="AH1" s="378"/>
    </row>
    <row r="2" spans="1:34" ht="18" customHeight="1">
      <c r="A2" s="1017" t="s">
        <v>579</v>
      </c>
      <c r="B2" s="1024"/>
      <c r="C2" s="1019" t="s">
        <v>737</v>
      </c>
      <c r="D2" s="1019"/>
      <c r="E2" s="1017" t="s">
        <v>738</v>
      </c>
      <c r="F2" s="1024"/>
      <c r="G2" s="1019" t="s">
        <v>739</v>
      </c>
      <c r="H2" s="1019"/>
      <c r="I2" s="1017" t="s">
        <v>740</v>
      </c>
      <c r="J2" s="1024"/>
      <c r="K2" s="1019" t="s">
        <v>741</v>
      </c>
      <c r="L2" s="1018"/>
      <c r="M2" s="1020" t="s">
        <v>742</v>
      </c>
      <c r="N2" s="1018"/>
      <c r="O2" s="1020" t="s">
        <v>743</v>
      </c>
      <c r="P2" s="1019"/>
      <c r="Q2" s="1017" t="s">
        <v>744</v>
      </c>
      <c r="R2" s="1024"/>
      <c r="S2" s="998" t="s">
        <v>745</v>
      </c>
      <c r="T2" s="998"/>
      <c r="U2" s="997" t="s">
        <v>746</v>
      </c>
      <c r="V2" s="999"/>
      <c r="W2" s="998" t="s">
        <v>747</v>
      </c>
      <c r="X2" s="999"/>
      <c r="Y2" s="997" t="s">
        <v>840</v>
      </c>
      <c r="Z2" s="999"/>
      <c r="AA2" s="998" t="s">
        <v>1129</v>
      </c>
      <c r="AB2" s="998"/>
      <c r="AC2" s="997" t="s">
        <v>1130</v>
      </c>
      <c r="AD2" s="999"/>
      <c r="AE2" s="1000" t="s">
        <v>1131</v>
      </c>
      <c r="AF2" s="1000"/>
      <c r="AG2" s="1001" t="s">
        <v>1132</v>
      </c>
      <c r="AH2" s="1002"/>
    </row>
    <row r="3" spans="1:34" ht="13.15" customHeight="1">
      <c r="A3" s="1021"/>
      <c r="B3" s="1044"/>
      <c r="C3" s="1003"/>
      <c r="D3" s="1003"/>
      <c r="E3" s="1025"/>
      <c r="F3" s="1026"/>
      <c r="G3" s="1003"/>
      <c r="H3" s="1003"/>
      <c r="I3" s="1025"/>
      <c r="J3" s="1026"/>
      <c r="K3" s="1003"/>
      <c r="L3" s="1004"/>
      <c r="M3" s="1005"/>
      <c r="N3" s="1004"/>
      <c r="O3" s="1005"/>
      <c r="P3" s="1003"/>
      <c r="Q3" s="1025"/>
      <c r="R3" s="1026"/>
      <c r="S3" s="1006"/>
      <c r="T3" s="1006"/>
      <c r="U3" s="1007"/>
      <c r="V3" s="1008"/>
      <c r="W3" s="1006"/>
      <c r="X3" s="1008"/>
      <c r="Y3" s="1007"/>
      <c r="Z3" s="1008"/>
      <c r="AA3" s="1006"/>
      <c r="AB3" s="1006"/>
      <c r="AC3" s="1007"/>
      <c r="AD3" s="1008"/>
      <c r="AE3" s="1009"/>
      <c r="AF3" s="1009"/>
      <c r="AG3" s="1010"/>
      <c r="AH3" s="1011"/>
    </row>
    <row r="4" spans="1:34" ht="15.75" customHeight="1">
      <c r="A4" s="1025"/>
      <c r="B4" s="1045"/>
      <c r="C4" s="1015" t="s">
        <v>580</v>
      </c>
      <c r="D4" s="1040" t="s">
        <v>581</v>
      </c>
      <c r="E4" s="1012" t="s">
        <v>580</v>
      </c>
      <c r="F4" s="1012" t="s">
        <v>581</v>
      </c>
      <c r="G4" s="1015" t="s">
        <v>580</v>
      </c>
      <c r="H4" s="1040" t="s">
        <v>581</v>
      </c>
      <c r="I4" s="1012" t="s">
        <v>580</v>
      </c>
      <c r="J4" s="1012" t="s">
        <v>581</v>
      </c>
      <c r="K4" s="1015" t="s">
        <v>580</v>
      </c>
      <c r="L4" s="1041" t="s">
        <v>581</v>
      </c>
      <c r="M4" s="1039" t="s">
        <v>580</v>
      </c>
      <c r="N4" s="1041" t="s">
        <v>581</v>
      </c>
      <c r="O4" s="1039" t="s">
        <v>580</v>
      </c>
      <c r="P4" s="1040" t="s">
        <v>581</v>
      </c>
      <c r="Q4" s="1012" t="s">
        <v>580</v>
      </c>
      <c r="R4" s="1014" t="s">
        <v>581</v>
      </c>
      <c r="S4" s="1015" t="s">
        <v>580</v>
      </c>
      <c r="T4" s="1013" t="s">
        <v>581</v>
      </c>
      <c r="U4" s="1012" t="s">
        <v>580</v>
      </c>
      <c r="V4" s="1014" t="s">
        <v>581</v>
      </c>
      <c r="W4" s="1015" t="s">
        <v>580</v>
      </c>
      <c r="X4" s="1014" t="s">
        <v>581</v>
      </c>
      <c r="Y4" s="1012" t="s">
        <v>580</v>
      </c>
      <c r="Z4" s="1014" t="s">
        <v>581</v>
      </c>
      <c r="AA4" s="1081" t="s">
        <v>580</v>
      </c>
      <c r="AB4" s="1014" t="s">
        <v>581</v>
      </c>
      <c r="AC4" s="1040" t="s">
        <v>580</v>
      </c>
      <c r="AD4" s="1014" t="s">
        <v>581</v>
      </c>
      <c r="AE4" s="1083" t="s">
        <v>580</v>
      </c>
      <c r="AF4" s="1043" t="s">
        <v>581</v>
      </c>
      <c r="AG4" s="1042" t="s">
        <v>580</v>
      </c>
      <c r="AH4" s="1043" t="s">
        <v>581</v>
      </c>
    </row>
    <row r="5" spans="1:34" ht="16.5" customHeight="1">
      <c r="A5" s="1030" t="s">
        <v>15</v>
      </c>
      <c r="B5" s="1046"/>
      <c r="C5" s="1033">
        <v>5016</v>
      </c>
      <c r="D5" s="1031">
        <v>55</v>
      </c>
      <c r="E5" s="1032">
        <v>2232</v>
      </c>
      <c r="F5" s="1032">
        <v>21</v>
      </c>
      <c r="G5" s="1033">
        <v>2093</v>
      </c>
      <c r="H5" s="1031">
        <v>24</v>
      </c>
      <c r="I5" s="1032">
        <v>3865</v>
      </c>
      <c r="J5" s="1032">
        <v>24</v>
      </c>
      <c r="K5" s="1033">
        <v>4175</v>
      </c>
      <c r="L5" s="1034">
        <v>22</v>
      </c>
      <c r="M5" s="1033">
        <v>7360</v>
      </c>
      <c r="N5" s="1034">
        <v>25</v>
      </c>
      <c r="O5" s="1033">
        <v>48402.01</v>
      </c>
      <c r="P5" s="1031">
        <v>669</v>
      </c>
      <c r="Q5" s="1032">
        <v>45997.792000000001</v>
      </c>
      <c r="R5" s="1035">
        <v>1359</v>
      </c>
      <c r="S5" s="1033">
        <v>122101.124</v>
      </c>
      <c r="T5" s="1036">
        <v>1505</v>
      </c>
      <c r="U5" s="1032">
        <v>119138.37700000001</v>
      </c>
      <c r="V5" s="1035">
        <v>1701</v>
      </c>
      <c r="W5" s="1037">
        <v>144559</v>
      </c>
      <c r="X5" s="1038">
        <v>1707</v>
      </c>
      <c r="Y5" s="1038">
        <v>137320.5</v>
      </c>
      <c r="Z5" s="1038">
        <v>1559</v>
      </c>
      <c r="AA5" s="783">
        <v>91580</v>
      </c>
      <c r="AB5" s="1082">
        <v>1201</v>
      </c>
      <c r="AC5" s="792">
        <v>143734</v>
      </c>
      <c r="AD5" s="1082">
        <v>3450</v>
      </c>
      <c r="AE5" s="842">
        <f>(Y5+AA5+AC5)/3</f>
        <v>124211.5</v>
      </c>
      <c r="AF5" s="1084">
        <f>(Z5+AB5+AD5)/3</f>
        <v>2070</v>
      </c>
      <c r="AG5" s="842">
        <f>(AA5+AC5+AF5)/3</f>
        <v>79128</v>
      </c>
      <c r="AH5" s="1084">
        <f>AD5</f>
        <v>3450</v>
      </c>
    </row>
    <row r="6" spans="1:34" ht="16.5" customHeight="1">
      <c r="A6" s="1022" t="s">
        <v>15</v>
      </c>
      <c r="B6" s="1047" t="s">
        <v>26</v>
      </c>
      <c r="C6" s="380">
        <v>112842</v>
      </c>
      <c r="D6" s="1023">
        <v>215</v>
      </c>
      <c r="E6" s="1027">
        <v>18332</v>
      </c>
      <c r="F6" s="1027">
        <v>296</v>
      </c>
      <c r="G6" s="380">
        <v>1156701</v>
      </c>
      <c r="H6" s="1023">
        <v>222</v>
      </c>
      <c r="I6" s="1027">
        <v>83851</v>
      </c>
      <c r="J6" s="1027">
        <v>221</v>
      </c>
      <c r="K6" s="380">
        <v>94284.41</v>
      </c>
      <c r="L6" s="379">
        <v>301</v>
      </c>
      <c r="M6" s="380">
        <v>95860.756999999998</v>
      </c>
      <c r="N6" s="379">
        <v>1637</v>
      </c>
      <c r="O6" s="380">
        <v>227249.02799999999</v>
      </c>
      <c r="P6" s="1023">
        <v>2045</v>
      </c>
      <c r="Q6" s="1027">
        <v>155580.38800000001</v>
      </c>
      <c r="R6" s="1028">
        <v>4278</v>
      </c>
      <c r="S6" s="380">
        <v>183516.095</v>
      </c>
      <c r="T6" s="1029">
        <v>3162</v>
      </c>
      <c r="U6" s="1027">
        <v>545600.45299999998</v>
      </c>
      <c r="V6" s="1028">
        <v>4789</v>
      </c>
      <c r="W6" s="511">
        <v>423933</v>
      </c>
      <c r="X6" s="1016">
        <v>8676</v>
      </c>
      <c r="Y6" s="1016">
        <v>654685.20600000001</v>
      </c>
      <c r="Z6" s="1016">
        <v>10836</v>
      </c>
      <c r="AA6" s="783">
        <v>1073957</v>
      </c>
      <c r="AB6" s="1082">
        <v>12872</v>
      </c>
      <c r="AC6" s="792">
        <v>1643139</v>
      </c>
      <c r="AD6" s="1082">
        <v>30550</v>
      </c>
      <c r="AE6" s="842">
        <f t="shared" ref="AE6:AE46" si="0">(Y6+AA6+AC6)/3</f>
        <v>1123927.0686666667</v>
      </c>
      <c r="AF6" s="1084">
        <f t="shared" ref="AF6:AF46" si="1">(Z6+AB6+AD6)/3</f>
        <v>18086</v>
      </c>
      <c r="AG6" s="842">
        <f t="shared" ref="AG6:AG46" si="2">(AA6+AC6+AF6)/3</f>
        <v>911727.33333333337</v>
      </c>
      <c r="AH6" s="1084">
        <f t="shared" ref="AH6:AH46" si="3">AD6</f>
        <v>30550</v>
      </c>
    </row>
    <row r="7" spans="1:34" ht="16.5" customHeight="1">
      <c r="A7" s="1022" t="s">
        <v>15</v>
      </c>
      <c r="B7" s="1047" t="s">
        <v>329</v>
      </c>
      <c r="C7" s="380">
        <v>2662.5</v>
      </c>
      <c r="D7" s="1023">
        <v>12</v>
      </c>
      <c r="E7" s="1027">
        <v>42962.464</v>
      </c>
      <c r="F7" s="1027">
        <v>935</v>
      </c>
      <c r="G7" s="380">
        <v>39756.214999999997</v>
      </c>
      <c r="H7" s="1023">
        <v>850</v>
      </c>
      <c r="I7" s="1027">
        <v>8182.5519999999997</v>
      </c>
      <c r="J7" s="1027">
        <v>267</v>
      </c>
      <c r="K7" s="380">
        <v>6588.0309999999999</v>
      </c>
      <c r="L7" s="379">
        <v>246</v>
      </c>
      <c r="M7" s="380">
        <v>5993.2719999999999</v>
      </c>
      <c r="N7" s="379">
        <v>209</v>
      </c>
      <c r="O7" s="380">
        <v>8393.0869999999995</v>
      </c>
      <c r="P7" s="1023">
        <v>174</v>
      </c>
      <c r="Q7" s="1027">
        <v>84552.456999999995</v>
      </c>
      <c r="R7" s="1028">
        <v>193</v>
      </c>
      <c r="S7" s="380">
        <v>9026</v>
      </c>
      <c r="T7" s="1029">
        <v>330</v>
      </c>
      <c r="U7" s="1027">
        <v>7165.5910000000003</v>
      </c>
      <c r="V7" s="1028">
        <v>193</v>
      </c>
      <c r="W7" s="511">
        <v>113738</v>
      </c>
      <c r="X7" s="1016">
        <v>599</v>
      </c>
      <c r="Y7" s="1016">
        <v>24738</v>
      </c>
      <c r="Z7" s="1016">
        <v>1266</v>
      </c>
      <c r="AA7" s="783">
        <v>71419</v>
      </c>
      <c r="AB7" s="1082">
        <v>3013</v>
      </c>
      <c r="AC7" s="792">
        <v>177905</v>
      </c>
      <c r="AD7" s="1082">
        <v>9009</v>
      </c>
      <c r="AE7" s="842">
        <f t="shared" si="0"/>
        <v>91354</v>
      </c>
      <c r="AF7" s="1084">
        <f t="shared" si="1"/>
        <v>4429.333333333333</v>
      </c>
      <c r="AG7" s="842">
        <f t="shared" si="2"/>
        <v>84584.444444444453</v>
      </c>
      <c r="AH7" s="1084">
        <f t="shared" si="3"/>
        <v>9009</v>
      </c>
    </row>
    <row r="8" spans="1:34" ht="16.5" customHeight="1">
      <c r="A8" s="1022" t="s">
        <v>15</v>
      </c>
      <c r="B8" s="1047" t="s">
        <v>36</v>
      </c>
      <c r="C8" s="380">
        <v>2076.5</v>
      </c>
      <c r="D8" s="1023">
        <v>23</v>
      </c>
      <c r="E8" s="1027">
        <v>1644</v>
      </c>
      <c r="F8" s="1027">
        <v>43</v>
      </c>
      <c r="G8" s="380">
        <v>3653</v>
      </c>
      <c r="H8" s="1023">
        <v>19</v>
      </c>
      <c r="I8" s="1027">
        <v>1472</v>
      </c>
      <c r="J8" s="1027">
        <v>20</v>
      </c>
      <c r="K8" s="380">
        <v>6068.3</v>
      </c>
      <c r="L8" s="379">
        <v>32</v>
      </c>
      <c r="M8" s="380">
        <v>12924.9</v>
      </c>
      <c r="N8" s="379">
        <v>363</v>
      </c>
      <c r="O8" s="380">
        <v>29422.82</v>
      </c>
      <c r="P8" s="1023">
        <v>603</v>
      </c>
      <c r="Q8" s="1027">
        <v>36560.411999999997</v>
      </c>
      <c r="R8" s="1028">
        <v>893</v>
      </c>
      <c r="S8" s="380">
        <v>30262.1</v>
      </c>
      <c r="T8" s="1029">
        <v>786</v>
      </c>
      <c r="U8" s="1027">
        <v>33743.1</v>
      </c>
      <c r="V8" s="1028">
        <v>1046</v>
      </c>
      <c r="W8" s="511">
        <v>37314</v>
      </c>
      <c r="X8" s="1016">
        <v>1254</v>
      </c>
      <c r="Y8" s="1016">
        <v>35025.391000000003</v>
      </c>
      <c r="Z8" s="1016">
        <v>1419</v>
      </c>
      <c r="AA8" s="783">
        <v>45227</v>
      </c>
      <c r="AB8" s="1082">
        <v>1684</v>
      </c>
      <c r="AC8" s="792">
        <v>157827</v>
      </c>
      <c r="AD8" s="1082">
        <v>8545</v>
      </c>
      <c r="AE8" s="842">
        <f t="shared" si="0"/>
        <v>79359.797000000006</v>
      </c>
      <c r="AF8" s="1084">
        <f t="shared" si="1"/>
        <v>3882.6666666666665</v>
      </c>
      <c r="AG8" s="842">
        <f t="shared" si="2"/>
        <v>68978.888888888891</v>
      </c>
      <c r="AH8" s="1084">
        <f t="shared" si="3"/>
        <v>8545</v>
      </c>
    </row>
    <row r="9" spans="1:34" ht="16.5" customHeight="1">
      <c r="A9" s="1022" t="s">
        <v>15</v>
      </c>
      <c r="B9" s="1047" t="s">
        <v>44</v>
      </c>
      <c r="C9" s="380">
        <v>6973.5</v>
      </c>
      <c r="D9" s="1023">
        <v>31</v>
      </c>
      <c r="E9" s="1027">
        <v>12049</v>
      </c>
      <c r="F9" s="1027">
        <v>32</v>
      </c>
      <c r="G9" s="380">
        <v>7480.65</v>
      </c>
      <c r="H9" s="1023">
        <v>15</v>
      </c>
      <c r="I9" s="1027">
        <v>3494.8319999999999</v>
      </c>
      <c r="J9" s="1027">
        <v>13</v>
      </c>
      <c r="K9" s="380">
        <v>7235</v>
      </c>
      <c r="L9" s="379">
        <v>16</v>
      </c>
      <c r="M9" s="380">
        <v>4078.5540000000001</v>
      </c>
      <c r="N9" s="379">
        <v>18</v>
      </c>
      <c r="O9" s="380">
        <v>8475.5310000000009</v>
      </c>
      <c r="P9" s="1023">
        <v>24</v>
      </c>
      <c r="Q9" s="1027">
        <v>7986.5770000000002</v>
      </c>
      <c r="R9" s="1028">
        <v>112</v>
      </c>
      <c r="S9" s="380">
        <v>9113</v>
      </c>
      <c r="T9" s="1029">
        <v>461</v>
      </c>
      <c r="U9" s="1027">
        <v>5407.29</v>
      </c>
      <c r="V9" s="1028">
        <v>175</v>
      </c>
      <c r="W9" s="511">
        <v>102826</v>
      </c>
      <c r="X9" s="1016">
        <v>4826</v>
      </c>
      <c r="Y9" s="1016">
        <v>281108.01</v>
      </c>
      <c r="Z9" s="1016">
        <v>11804</v>
      </c>
      <c r="AA9" s="783">
        <v>456501</v>
      </c>
      <c r="AB9" s="1082">
        <v>17386</v>
      </c>
      <c r="AC9" s="792">
        <v>503939</v>
      </c>
      <c r="AD9" s="1082">
        <v>19839</v>
      </c>
      <c r="AE9" s="842">
        <f t="shared" si="0"/>
        <v>413849.33666666667</v>
      </c>
      <c r="AF9" s="1084">
        <f t="shared" si="1"/>
        <v>16343</v>
      </c>
      <c r="AG9" s="842">
        <f t="shared" si="2"/>
        <v>325594.33333333331</v>
      </c>
      <c r="AH9" s="1084">
        <f t="shared" si="3"/>
        <v>19839</v>
      </c>
    </row>
    <row r="10" spans="1:34" ht="16.5" customHeight="1">
      <c r="A10" s="1022" t="s">
        <v>15</v>
      </c>
      <c r="B10" s="1047" t="s">
        <v>37</v>
      </c>
      <c r="C10" s="380">
        <v>5829.067</v>
      </c>
      <c r="D10" s="1023">
        <v>83</v>
      </c>
      <c r="E10" s="1027">
        <v>20104.446</v>
      </c>
      <c r="F10" s="1027">
        <v>79</v>
      </c>
      <c r="G10" s="380">
        <v>4058.2660000000001</v>
      </c>
      <c r="H10" s="1023">
        <v>58</v>
      </c>
      <c r="I10" s="1027">
        <v>9861.6939999999995</v>
      </c>
      <c r="J10" s="1027">
        <v>52</v>
      </c>
      <c r="K10" s="380">
        <v>17074.012999999999</v>
      </c>
      <c r="L10" s="379">
        <v>42</v>
      </c>
      <c r="M10" s="380">
        <v>12718.334999999999</v>
      </c>
      <c r="N10" s="379">
        <v>52</v>
      </c>
      <c r="O10" s="380">
        <v>6094.7539999999999</v>
      </c>
      <c r="P10" s="1023">
        <v>57</v>
      </c>
      <c r="Q10" s="1027">
        <v>37655.139000000003</v>
      </c>
      <c r="R10" s="1028">
        <v>74</v>
      </c>
      <c r="S10" s="380">
        <v>56101.2</v>
      </c>
      <c r="T10" s="1029">
        <v>1392</v>
      </c>
      <c r="U10" s="1027">
        <v>53742.046999999999</v>
      </c>
      <c r="V10" s="1028">
        <v>1355</v>
      </c>
      <c r="W10" s="511">
        <v>52554</v>
      </c>
      <c r="X10" s="1016">
        <v>1000</v>
      </c>
      <c r="Y10" s="1016">
        <v>55791.601000000002</v>
      </c>
      <c r="Z10" s="1016">
        <v>2815</v>
      </c>
      <c r="AA10" s="783">
        <v>127216</v>
      </c>
      <c r="AB10" s="1082">
        <v>6215</v>
      </c>
      <c r="AC10" s="792">
        <v>169712</v>
      </c>
      <c r="AD10" s="1082">
        <v>8489</v>
      </c>
      <c r="AE10" s="842">
        <f t="shared" si="0"/>
        <v>117573.20033333334</v>
      </c>
      <c r="AF10" s="1084">
        <f t="shared" si="1"/>
        <v>5839.666666666667</v>
      </c>
      <c r="AG10" s="842">
        <f t="shared" si="2"/>
        <v>100922.55555555556</v>
      </c>
      <c r="AH10" s="1084">
        <f t="shared" si="3"/>
        <v>8489</v>
      </c>
    </row>
    <row r="11" spans="1:34" ht="16.5" customHeight="1">
      <c r="A11" s="1022" t="s">
        <v>15</v>
      </c>
      <c r="B11" s="1047" t="s">
        <v>190</v>
      </c>
      <c r="C11" s="380">
        <v>12038</v>
      </c>
      <c r="D11" s="1023">
        <v>48</v>
      </c>
      <c r="E11" s="1027">
        <v>11353.88</v>
      </c>
      <c r="F11" s="1027">
        <v>9</v>
      </c>
      <c r="G11" s="380">
        <v>23815</v>
      </c>
      <c r="H11" s="1023">
        <v>16</v>
      </c>
      <c r="I11" s="1027">
        <v>11120</v>
      </c>
      <c r="J11" s="1027">
        <v>11</v>
      </c>
      <c r="K11" s="380">
        <v>10410</v>
      </c>
      <c r="L11" s="379">
        <v>9</v>
      </c>
      <c r="M11" s="380">
        <v>23364.5</v>
      </c>
      <c r="N11" s="379">
        <v>629</v>
      </c>
      <c r="O11" s="380">
        <v>30000.591</v>
      </c>
      <c r="P11" s="1023">
        <v>1148</v>
      </c>
      <c r="Q11" s="1027">
        <v>414081.55300000001</v>
      </c>
      <c r="R11" s="1028">
        <v>18932</v>
      </c>
      <c r="S11" s="380">
        <v>752273.31400000001</v>
      </c>
      <c r="T11" s="1029">
        <v>30516</v>
      </c>
      <c r="U11" s="1027">
        <v>925202.01899999997</v>
      </c>
      <c r="V11" s="1028">
        <v>40331</v>
      </c>
      <c r="W11" s="511">
        <v>1389394</v>
      </c>
      <c r="X11" s="1016">
        <v>73480</v>
      </c>
      <c r="Y11" s="1016">
        <v>2400638.3450000002</v>
      </c>
      <c r="Z11" s="1016">
        <v>79404</v>
      </c>
      <c r="AA11" s="783">
        <v>5398232</v>
      </c>
      <c r="AB11" s="1082">
        <v>347339</v>
      </c>
      <c r="AC11" s="792">
        <v>7842264</v>
      </c>
      <c r="AD11" s="1082">
        <v>583982</v>
      </c>
      <c r="AE11" s="847">
        <f>(Y11+W11+U11)/3</f>
        <v>1571744.7879999999</v>
      </c>
      <c r="AF11" s="1085">
        <f>(Z11+X11+V11)/3</f>
        <v>64405</v>
      </c>
      <c r="AG11" s="847">
        <f>(W11+Y11+AE11)/3</f>
        <v>1787259.0443333334</v>
      </c>
      <c r="AH11" s="1085">
        <f>(X11+Z11+AF11)/3</f>
        <v>72429.666666666672</v>
      </c>
    </row>
    <row r="12" spans="1:34" ht="16.5" customHeight="1">
      <c r="A12" s="1022" t="s">
        <v>15</v>
      </c>
      <c r="B12" s="1047" t="s">
        <v>38</v>
      </c>
      <c r="C12" s="380">
        <v>2144.4499999999998</v>
      </c>
      <c r="D12" s="1023">
        <v>34</v>
      </c>
      <c r="E12" s="1027">
        <v>52142</v>
      </c>
      <c r="F12" s="1027">
        <v>43</v>
      </c>
      <c r="G12" s="380">
        <v>52121.777000000002</v>
      </c>
      <c r="H12" s="1023">
        <v>24</v>
      </c>
      <c r="I12" s="1027">
        <v>4002</v>
      </c>
      <c r="J12" s="1027">
        <v>17</v>
      </c>
      <c r="K12" s="380">
        <v>2985</v>
      </c>
      <c r="L12" s="379">
        <v>15</v>
      </c>
      <c r="M12" s="380">
        <v>3632</v>
      </c>
      <c r="N12" s="379">
        <v>19</v>
      </c>
      <c r="O12" s="380">
        <v>4967</v>
      </c>
      <c r="P12" s="1023">
        <v>21</v>
      </c>
      <c r="Q12" s="1027">
        <v>27794.5</v>
      </c>
      <c r="R12" s="1028">
        <v>548</v>
      </c>
      <c r="S12" s="380">
        <v>136876.90299999999</v>
      </c>
      <c r="T12" s="1029">
        <v>1163</v>
      </c>
      <c r="U12" s="1027">
        <v>72356.06</v>
      </c>
      <c r="V12" s="1028">
        <v>1571</v>
      </c>
      <c r="W12" s="511">
        <v>50699</v>
      </c>
      <c r="X12" s="1016">
        <v>1680</v>
      </c>
      <c r="Y12" s="1016">
        <v>34310.01</v>
      </c>
      <c r="Z12" s="1016">
        <v>776</v>
      </c>
      <c r="AA12" s="783">
        <v>102768</v>
      </c>
      <c r="AB12" s="1082">
        <v>2685</v>
      </c>
      <c r="AC12" s="792">
        <v>95987</v>
      </c>
      <c r="AD12" s="1082">
        <v>3485</v>
      </c>
      <c r="AE12" s="842">
        <f t="shared" si="0"/>
        <v>77688.33666666667</v>
      </c>
      <c r="AF12" s="1084">
        <f t="shared" si="1"/>
        <v>2315.3333333333335</v>
      </c>
      <c r="AG12" s="842">
        <f t="shared" si="2"/>
        <v>67023.444444444453</v>
      </c>
      <c r="AH12" s="1084">
        <f t="shared" si="3"/>
        <v>3485</v>
      </c>
    </row>
    <row r="13" spans="1:34" ht="16.5" customHeight="1">
      <c r="A13" s="1022" t="s">
        <v>15</v>
      </c>
      <c r="B13" s="1047" t="s">
        <v>39</v>
      </c>
      <c r="C13" s="380">
        <v>5373.59</v>
      </c>
      <c r="D13" s="1023">
        <v>35</v>
      </c>
      <c r="E13" s="1027">
        <v>17663</v>
      </c>
      <c r="F13" s="1027">
        <v>33</v>
      </c>
      <c r="G13" s="380">
        <v>10000.799999999999</v>
      </c>
      <c r="H13" s="1023">
        <v>31</v>
      </c>
      <c r="I13" s="1027">
        <v>5819.02</v>
      </c>
      <c r="J13" s="1027">
        <v>122</v>
      </c>
      <c r="K13" s="380">
        <v>5990.1019999999999</v>
      </c>
      <c r="L13" s="379">
        <v>20</v>
      </c>
      <c r="M13" s="380">
        <v>14096.5</v>
      </c>
      <c r="N13" s="379">
        <v>34</v>
      </c>
      <c r="O13" s="380">
        <v>34937.775999999998</v>
      </c>
      <c r="P13" s="1023">
        <v>631</v>
      </c>
      <c r="Q13" s="1027">
        <v>25272.754000000001</v>
      </c>
      <c r="R13" s="1028">
        <v>553</v>
      </c>
      <c r="S13" s="380">
        <v>76107.03</v>
      </c>
      <c r="T13" s="1029">
        <v>1162</v>
      </c>
      <c r="U13" s="1027">
        <v>70075.350000000006</v>
      </c>
      <c r="V13" s="1028">
        <v>660</v>
      </c>
      <c r="W13" s="511">
        <v>52019</v>
      </c>
      <c r="X13" s="1016">
        <v>674</v>
      </c>
      <c r="Y13" s="1016">
        <v>44185.51</v>
      </c>
      <c r="Z13" s="1016">
        <v>604</v>
      </c>
      <c r="AA13" s="783">
        <v>40379</v>
      </c>
      <c r="AB13" s="1082">
        <v>778</v>
      </c>
      <c r="AC13" s="792">
        <v>59648</v>
      </c>
      <c r="AD13" s="1082">
        <v>1378</v>
      </c>
      <c r="AE13" s="842">
        <f t="shared" si="0"/>
        <v>48070.83666666667</v>
      </c>
      <c r="AF13" s="1084">
        <f t="shared" si="1"/>
        <v>920</v>
      </c>
      <c r="AG13" s="842">
        <f t="shared" si="2"/>
        <v>33649</v>
      </c>
      <c r="AH13" s="1084">
        <f t="shared" si="3"/>
        <v>1378</v>
      </c>
    </row>
    <row r="14" spans="1:34" ht="16.5" customHeight="1">
      <c r="A14" s="1022" t="s">
        <v>15</v>
      </c>
      <c r="B14" s="1047" t="s">
        <v>59</v>
      </c>
      <c r="C14" s="380">
        <v>11768.552</v>
      </c>
      <c r="D14" s="1023">
        <v>165</v>
      </c>
      <c r="E14" s="1027">
        <v>6142.8230000000003</v>
      </c>
      <c r="F14" s="1027">
        <v>121</v>
      </c>
      <c r="G14" s="380">
        <v>7476.1030000000001</v>
      </c>
      <c r="H14" s="1023">
        <v>77</v>
      </c>
      <c r="I14" s="1027">
        <v>4628.6899999999996</v>
      </c>
      <c r="J14" s="1027">
        <v>50</v>
      </c>
      <c r="K14" s="380">
        <v>2606</v>
      </c>
      <c r="L14" s="379">
        <v>39</v>
      </c>
      <c r="M14" s="380">
        <v>3744.413</v>
      </c>
      <c r="N14" s="379">
        <v>53</v>
      </c>
      <c r="O14" s="380">
        <v>4643.3040000000001</v>
      </c>
      <c r="P14" s="1023">
        <v>48</v>
      </c>
      <c r="Q14" s="1027">
        <v>7070</v>
      </c>
      <c r="R14" s="1028">
        <v>55</v>
      </c>
      <c r="S14" s="380">
        <v>61360</v>
      </c>
      <c r="T14" s="1029">
        <v>2792</v>
      </c>
      <c r="U14" s="1027">
        <v>49563.631999999998</v>
      </c>
      <c r="V14" s="1028">
        <v>2433</v>
      </c>
      <c r="W14" s="511">
        <v>37275</v>
      </c>
      <c r="X14" s="1016">
        <v>2154</v>
      </c>
      <c r="Y14" s="1016">
        <v>27837.460999999999</v>
      </c>
      <c r="Z14" s="1016">
        <v>1267</v>
      </c>
      <c r="AA14" s="783">
        <v>64762</v>
      </c>
      <c r="AB14" s="1082">
        <v>5305</v>
      </c>
      <c r="AC14" s="792">
        <v>77850</v>
      </c>
      <c r="AD14" s="1082">
        <v>6689</v>
      </c>
      <c r="AE14" s="842">
        <f t="shared" si="0"/>
        <v>56816.487000000001</v>
      </c>
      <c r="AF14" s="1084">
        <f t="shared" si="1"/>
        <v>4420.333333333333</v>
      </c>
      <c r="AG14" s="842">
        <f t="shared" si="2"/>
        <v>49010.777777777781</v>
      </c>
      <c r="AH14" s="1084">
        <f t="shared" si="3"/>
        <v>6689</v>
      </c>
    </row>
    <row r="15" spans="1:34" ht="16.5" customHeight="1">
      <c r="A15" s="1022" t="s">
        <v>15</v>
      </c>
      <c r="B15" s="1047" t="s">
        <v>186</v>
      </c>
      <c r="C15" s="380">
        <v>3654</v>
      </c>
      <c r="D15" s="1023">
        <v>55</v>
      </c>
      <c r="E15" s="1027">
        <v>3680</v>
      </c>
      <c r="F15" s="1027">
        <v>52</v>
      </c>
      <c r="G15" s="380">
        <v>2667.4140000000002</v>
      </c>
      <c r="H15" s="1023">
        <v>38</v>
      </c>
      <c r="I15" s="1027">
        <v>5592.9610000000002</v>
      </c>
      <c r="J15" s="1027">
        <v>62</v>
      </c>
      <c r="K15" s="380">
        <v>4749.7479999999996</v>
      </c>
      <c r="L15" s="379">
        <v>60</v>
      </c>
      <c r="M15" s="380">
        <v>6041.1980000000003</v>
      </c>
      <c r="N15" s="379">
        <v>62</v>
      </c>
      <c r="O15" s="380">
        <v>87541.937999999995</v>
      </c>
      <c r="P15" s="1023">
        <v>1176</v>
      </c>
      <c r="Q15" s="1027">
        <v>342122.93099999998</v>
      </c>
      <c r="R15" s="1028">
        <v>4520</v>
      </c>
      <c r="S15" s="380">
        <v>229042.679</v>
      </c>
      <c r="T15" s="1029">
        <v>2622</v>
      </c>
      <c r="U15" s="1027">
        <v>193655.234</v>
      </c>
      <c r="V15" s="1028">
        <v>2703</v>
      </c>
      <c r="W15" s="511">
        <v>179628</v>
      </c>
      <c r="X15" s="1016">
        <v>2975</v>
      </c>
      <c r="Y15" s="1016">
        <v>689833.17700000003</v>
      </c>
      <c r="Z15" s="1016">
        <v>10933</v>
      </c>
      <c r="AA15" s="783">
        <v>864754</v>
      </c>
      <c r="AB15" s="1082">
        <v>14848</v>
      </c>
      <c r="AC15" s="792">
        <v>1162320</v>
      </c>
      <c r="AD15" s="1082">
        <v>20311</v>
      </c>
      <c r="AE15" s="842">
        <f t="shared" si="0"/>
        <v>905635.72566666675</v>
      </c>
      <c r="AF15" s="1084">
        <f t="shared" si="1"/>
        <v>15364</v>
      </c>
      <c r="AG15" s="842">
        <f t="shared" si="2"/>
        <v>680812.66666666663</v>
      </c>
      <c r="AH15" s="1084">
        <f t="shared" si="3"/>
        <v>20311</v>
      </c>
    </row>
    <row r="16" spans="1:34" ht="16.5" customHeight="1">
      <c r="A16" s="1022" t="s">
        <v>15</v>
      </c>
      <c r="B16" s="1047" t="s">
        <v>45</v>
      </c>
      <c r="C16" s="380">
        <v>110</v>
      </c>
      <c r="D16" s="1023">
        <v>2</v>
      </c>
      <c r="E16" s="1027">
        <v>310</v>
      </c>
      <c r="F16" s="1027">
        <v>5</v>
      </c>
      <c r="G16" s="380">
        <v>627</v>
      </c>
      <c r="H16" s="1023">
        <v>5</v>
      </c>
      <c r="I16" s="1027">
        <v>590</v>
      </c>
      <c r="J16" s="1027">
        <v>5</v>
      </c>
      <c r="K16" s="380">
        <v>1420</v>
      </c>
      <c r="L16" s="379">
        <v>6</v>
      </c>
      <c r="M16" s="380">
        <v>1637.6320000000001</v>
      </c>
      <c r="N16" s="379">
        <v>8</v>
      </c>
      <c r="O16" s="380">
        <v>365</v>
      </c>
      <c r="P16" s="1023">
        <v>12</v>
      </c>
      <c r="Q16" s="1027">
        <v>55022.108</v>
      </c>
      <c r="R16" s="1028">
        <v>3924</v>
      </c>
      <c r="S16" s="380">
        <v>92133.236999999994</v>
      </c>
      <c r="T16" s="1029">
        <v>4174</v>
      </c>
      <c r="U16" s="1027">
        <v>208873.20500000002</v>
      </c>
      <c r="V16" s="1028">
        <v>8944</v>
      </c>
      <c r="W16" s="511">
        <v>147301</v>
      </c>
      <c r="X16" s="1016">
        <v>4055</v>
      </c>
      <c r="Y16" s="1016">
        <v>247565.31</v>
      </c>
      <c r="Z16" s="1016">
        <v>8305</v>
      </c>
      <c r="AA16" s="783">
        <v>316798</v>
      </c>
      <c r="AB16" s="1082">
        <v>11891</v>
      </c>
      <c r="AC16" s="792">
        <v>221838</v>
      </c>
      <c r="AD16" s="1082">
        <v>7566</v>
      </c>
      <c r="AE16" s="842">
        <f t="shared" si="0"/>
        <v>262067.10333333336</v>
      </c>
      <c r="AF16" s="1084">
        <f t="shared" si="1"/>
        <v>9254</v>
      </c>
      <c r="AG16" s="842">
        <f t="shared" si="2"/>
        <v>182630</v>
      </c>
      <c r="AH16" s="1084">
        <f t="shared" si="3"/>
        <v>7566</v>
      </c>
    </row>
    <row r="17" spans="1:34" ht="16.5" customHeight="1">
      <c r="A17" s="1022" t="s">
        <v>15</v>
      </c>
      <c r="B17" s="1047" t="s">
        <v>60</v>
      </c>
      <c r="C17" s="380">
        <v>2542.1849999999999</v>
      </c>
      <c r="D17" s="1023">
        <v>24</v>
      </c>
      <c r="E17" s="1027">
        <v>4735</v>
      </c>
      <c r="F17" s="1027">
        <v>13</v>
      </c>
      <c r="G17" s="380">
        <v>8120</v>
      </c>
      <c r="H17" s="1023">
        <v>9</v>
      </c>
      <c r="I17" s="1027">
        <v>4358</v>
      </c>
      <c r="J17" s="1027">
        <v>10</v>
      </c>
      <c r="K17" s="380">
        <v>5440.18</v>
      </c>
      <c r="L17" s="379">
        <v>15</v>
      </c>
      <c r="M17" s="380">
        <v>5171.38</v>
      </c>
      <c r="N17" s="379">
        <v>15</v>
      </c>
      <c r="O17" s="380">
        <v>5490.5</v>
      </c>
      <c r="P17" s="1023">
        <v>25</v>
      </c>
      <c r="Q17" s="1027">
        <v>23092.084999999999</v>
      </c>
      <c r="R17" s="1028">
        <v>375</v>
      </c>
      <c r="S17" s="380">
        <v>77808.311000000002</v>
      </c>
      <c r="T17" s="1029">
        <v>1414</v>
      </c>
      <c r="U17" s="1027">
        <v>27015.816000000003</v>
      </c>
      <c r="V17" s="1028">
        <v>825</v>
      </c>
      <c r="W17" s="511">
        <v>81875</v>
      </c>
      <c r="X17" s="1016">
        <v>1522</v>
      </c>
      <c r="Y17" s="1016">
        <v>84483.51</v>
      </c>
      <c r="Z17" s="1016">
        <v>4240</v>
      </c>
      <c r="AA17" s="783">
        <v>236604</v>
      </c>
      <c r="AB17" s="1082">
        <v>15904</v>
      </c>
      <c r="AC17" s="792">
        <v>370375</v>
      </c>
      <c r="AD17" s="1082">
        <v>28533</v>
      </c>
      <c r="AE17" s="842">
        <f t="shared" si="0"/>
        <v>230487.50333333333</v>
      </c>
      <c r="AF17" s="1084">
        <f t="shared" si="1"/>
        <v>16225.666666666666</v>
      </c>
      <c r="AG17" s="842">
        <f t="shared" si="2"/>
        <v>207734.88888888888</v>
      </c>
      <c r="AH17" s="1084">
        <f t="shared" si="3"/>
        <v>28533</v>
      </c>
    </row>
    <row r="18" spans="1:34" ht="16.5" customHeight="1">
      <c r="A18" s="1022" t="s">
        <v>15</v>
      </c>
      <c r="B18" s="1047" t="s">
        <v>179</v>
      </c>
      <c r="C18" s="380">
        <v>7657.7</v>
      </c>
      <c r="D18" s="1023">
        <v>158</v>
      </c>
      <c r="E18" s="1027">
        <v>9133</v>
      </c>
      <c r="F18" s="1027">
        <v>161</v>
      </c>
      <c r="G18" s="380">
        <v>8588.4930000000004</v>
      </c>
      <c r="H18" s="1023">
        <v>166</v>
      </c>
      <c r="I18" s="1027">
        <v>9180</v>
      </c>
      <c r="J18" s="1027">
        <v>178</v>
      </c>
      <c r="K18" s="380">
        <v>9255.1</v>
      </c>
      <c r="L18" s="379">
        <v>222</v>
      </c>
      <c r="M18" s="380">
        <v>14920.87</v>
      </c>
      <c r="N18" s="379">
        <v>326</v>
      </c>
      <c r="O18" s="380">
        <v>13595.166999999999</v>
      </c>
      <c r="P18" s="1023">
        <v>318</v>
      </c>
      <c r="Q18" s="1027">
        <v>95408.008000000002</v>
      </c>
      <c r="R18" s="1028">
        <v>3614</v>
      </c>
      <c r="S18" s="380">
        <v>158277.101</v>
      </c>
      <c r="T18" s="1029">
        <v>5006</v>
      </c>
      <c r="U18" s="1027">
        <v>184899.21599999999</v>
      </c>
      <c r="V18" s="1028">
        <v>5800</v>
      </c>
      <c r="W18" s="511">
        <v>166160</v>
      </c>
      <c r="X18" s="1016">
        <v>5464</v>
      </c>
      <c r="Y18" s="1016">
        <v>370346.005</v>
      </c>
      <c r="Z18" s="1016">
        <v>12010</v>
      </c>
      <c r="AA18" s="783">
        <v>671541</v>
      </c>
      <c r="AB18" s="1082">
        <v>21188</v>
      </c>
      <c r="AC18" s="792">
        <v>709614</v>
      </c>
      <c r="AD18" s="1082">
        <v>23017</v>
      </c>
      <c r="AE18" s="842">
        <f t="shared" si="0"/>
        <v>583833.66833333333</v>
      </c>
      <c r="AF18" s="1084">
        <f t="shared" si="1"/>
        <v>18738.333333333332</v>
      </c>
      <c r="AG18" s="842">
        <f t="shared" si="2"/>
        <v>466631.11111111107</v>
      </c>
      <c r="AH18" s="1084">
        <f t="shared" si="3"/>
        <v>23017</v>
      </c>
    </row>
    <row r="19" spans="1:34" ht="16.5" customHeight="1">
      <c r="A19" s="1022" t="s">
        <v>15</v>
      </c>
      <c r="B19" s="1047" t="s">
        <v>40</v>
      </c>
      <c r="C19" s="380">
        <v>741.2</v>
      </c>
      <c r="D19" s="1023">
        <v>18</v>
      </c>
      <c r="E19" s="1027">
        <v>307</v>
      </c>
      <c r="F19" s="1027">
        <v>12</v>
      </c>
      <c r="G19" s="380">
        <v>287.01</v>
      </c>
      <c r="H19" s="1023">
        <v>11</v>
      </c>
      <c r="I19" s="1027">
        <v>405.01100000000002</v>
      </c>
      <c r="J19" s="1027">
        <v>8</v>
      </c>
      <c r="K19" s="380">
        <v>1942.0119999999999</v>
      </c>
      <c r="L19" s="379">
        <v>16</v>
      </c>
      <c r="M19" s="380">
        <v>2564.0129999999999</v>
      </c>
      <c r="N19" s="379">
        <v>21</v>
      </c>
      <c r="O19" s="380">
        <v>6114.8140000000003</v>
      </c>
      <c r="P19" s="1023">
        <v>329</v>
      </c>
      <c r="Q19" s="1027">
        <v>81455.600999999995</v>
      </c>
      <c r="R19" s="1028">
        <v>1024</v>
      </c>
      <c r="S19" s="380">
        <v>99742.017000000007</v>
      </c>
      <c r="T19" s="1029">
        <v>2767</v>
      </c>
      <c r="U19" s="1027">
        <v>127902.018</v>
      </c>
      <c r="V19" s="1028">
        <v>3970</v>
      </c>
      <c r="W19" s="511">
        <v>158558</v>
      </c>
      <c r="X19" s="1016">
        <v>4215</v>
      </c>
      <c r="Y19" s="1016">
        <v>189543.34299999999</v>
      </c>
      <c r="Z19" s="1016">
        <v>4707</v>
      </c>
      <c r="AA19" s="783">
        <v>124099</v>
      </c>
      <c r="AB19" s="1082">
        <v>3410</v>
      </c>
      <c r="AC19" s="792">
        <v>184519</v>
      </c>
      <c r="AD19" s="1082">
        <v>5268</v>
      </c>
      <c r="AE19" s="842">
        <f t="shared" si="0"/>
        <v>166053.78099999999</v>
      </c>
      <c r="AF19" s="1084">
        <f t="shared" si="1"/>
        <v>4461.666666666667</v>
      </c>
      <c r="AG19" s="842">
        <f t="shared" si="2"/>
        <v>104359.88888888889</v>
      </c>
      <c r="AH19" s="1084">
        <f t="shared" si="3"/>
        <v>5268</v>
      </c>
    </row>
    <row r="20" spans="1:34" ht="16.5" customHeight="1">
      <c r="A20" s="1022" t="s">
        <v>15</v>
      </c>
      <c r="B20" s="1047" t="s">
        <v>180</v>
      </c>
      <c r="C20" s="380">
        <v>2469</v>
      </c>
      <c r="D20" s="1023">
        <v>29</v>
      </c>
      <c r="E20" s="1027">
        <v>822</v>
      </c>
      <c r="F20" s="1027">
        <v>12</v>
      </c>
      <c r="G20" s="380">
        <v>1070</v>
      </c>
      <c r="H20" s="1023">
        <v>11</v>
      </c>
      <c r="I20" s="1027">
        <v>15054.486000000001</v>
      </c>
      <c r="J20" s="1027">
        <v>363</v>
      </c>
      <c r="K20" s="380">
        <v>12196.377</v>
      </c>
      <c r="L20" s="379">
        <v>731</v>
      </c>
      <c r="M20" s="380">
        <v>30549.147000000001</v>
      </c>
      <c r="N20" s="379">
        <v>1699</v>
      </c>
      <c r="O20" s="380">
        <v>30208</v>
      </c>
      <c r="P20" s="1023">
        <v>2057</v>
      </c>
      <c r="Q20" s="1027">
        <v>75720</v>
      </c>
      <c r="R20" s="1028">
        <v>3482</v>
      </c>
      <c r="S20" s="380">
        <v>169508</v>
      </c>
      <c r="T20" s="1029">
        <v>7659</v>
      </c>
      <c r="U20" s="1027">
        <v>173901</v>
      </c>
      <c r="V20" s="1028">
        <v>6666</v>
      </c>
      <c r="W20" s="511">
        <v>258404</v>
      </c>
      <c r="X20" s="1016">
        <v>8067</v>
      </c>
      <c r="Y20" s="1016">
        <v>403260.005</v>
      </c>
      <c r="Z20" s="1016">
        <v>14606</v>
      </c>
      <c r="AA20" s="783">
        <v>496262</v>
      </c>
      <c r="AB20" s="1082">
        <v>17792</v>
      </c>
      <c r="AC20" s="792">
        <v>614637</v>
      </c>
      <c r="AD20" s="1082">
        <v>17931</v>
      </c>
      <c r="AE20" s="842">
        <f t="shared" si="0"/>
        <v>504719.66833333328</v>
      </c>
      <c r="AF20" s="1084">
        <f t="shared" si="1"/>
        <v>16776.333333333332</v>
      </c>
      <c r="AG20" s="842">
        <f t="shared" si="2"/>
        <v>375891.77777777775</v>
      </c>
      <c r="AH20" s="1084">
        <f t="shared" si="3"/>
        <v>17931</v>
      </c>
    </row>
    <row r="21" spans="1:34" ht="16.5" customHeight="1">
      <c r="A21" s="1022" t="s">
        <v>15</v>
      </c>
      <c r="B21" s="1047" t="s">
        <v>46</v>
      </c>
      <c r="C21" s="380">
        <v>0</v>
      </c>
      <c r="D21" s="1023">
        <v>0</v>
      </c>
      <c r="E21" s="1027">
        <v>244</v>
      </c>
      <c r="F21" s="1027">
        <v>10</v>
      </c>
      <c r="G21" s="380">
        <v>1243</v>
      </c>
      <c r="H21" s="1023">
        <v>3</v>
      </c>
      <c r="I21" s="1027">
        <v>420</v>
      </c>
      <c r="J21" s="1027">
        <v>30</v>
      </c>
      <c r="K21" s="380">
        <v>2326</v>
      </c>
      <c r="L21" s="379">
        <v>73</v>
      </c>
      <c r="M21" s="380">
        <v>4522</v>
      </c>
      <c r="N21" s="379">
        <v>254</v>
      </c>
      <c r="O21" s="380">
        <v>11045</v>
      </c>
      <c r="P21" s="1023">
        <v>919</v>
      </c>
      <c r="Q21" s="1027">
        <v>17265</v>
      </c>
      <c r="R21" s="1028">
        <v>1094</v>
      </c>
      <c r="S21" s="380">
        <v>24507.001</v>
      </c>
      <c r="T21" s="1029">
        <v>820</v>
      </c>
      <c r="U21" s="1027">
        <v>41002</v>
      </c>
      <c r="V21" s="1028">
        <v>1486</v>
      </c>
      <c r="W21" s="511">
        <v>55296</v>
      </c>
      <c r="X21" s="1016">
        <v>2388</v>
      </c>
      <c r="Y21" s="1016">
        <v>121191.005</v>
      </c>
      <c r="Z21" s="1016">
        <v>6245</v>
      </c>
      <c r="AA21" s="783">
        <v>202879</v>
      </c>
      <c r="AB21" s="1082">
        <v>10610</v>
      </c>
      <c r="AC21" s="792">
        <v>244507</v>
      </c>
      <c r="AD21" s="1082">
        <v>12428</v>
      </c>
      <c r="AE21" s="842">
        <f t="shared" si="0"/>
        <v>189525.66833333333</v>
      </c>
      <c r="AF21" s="1084">
        <f t="shared" si="1"/>
        <v>9761</v>
      </c>
      <c r="AG21" s="842">
        <f t="shared" si="2"/>
        <v>152382.33333333334</v>
      </c>
      <c r="AH21" s="1084">
        <f t="shared" si="3"/>
        <v>12428</v>
      </c>
    </row>
    <row r="22" spans="1:34" ht="16.5" customHeight="1">
      <c r="A22" s="1022" t="s">
        <v>15</v>
      </c>
      <c r="B22" s="1047" t="s">
        <v>41</v>
      </c>
      <c r="C22" s="380">
        <v>6881.13</v>
      </c>
      <c r="D22" s="1023">
        <v>24</v>
      </c>
      <c r="E22" s="1027">
        <v>857</v>
      </c>
      <c r="F22" s="1027">
        <v>9</v>
      </c>
      <c r="G22" s="380">
        <v>265</v>
      </c>
      <c r="H22" s="1023">
        <v>3</v>
      </c>
      <c r="I22" s="1027">
        <v>1005</v>
      </c>
      <c r="J22" s="1027">
        <v>5</v>
      </c>
      <c r="K22" s="380">
        <v>6460</v>
      </c>
      <c r="L22" s="379">
        <v>6</v>
      </c>
      <c r="M22" s="380">
        <v>3402</v>
      </c>
      <c r="N22" s="379">
        <v>151</v>
      </c>
      <c r="O22" s="380">
        <v>13835</v>
      </c>
      <c r="P22" s="1023">
        <v>227</v>
      </c>
      <c r="Q22" s="1027">
        <v>137873.00599999999</v>
      </c>
      <c r="R22" s="1028">
        <v>3556</v>
      </c>
      <c r="S22" s="380">
        <v>135109.1</v>
      </c>
      <c r="T22" s="1029">
        <v>3139</v>
      </c>
      <c r="U22" s="1027">
        <v>127510.09999999999</v>
      </c>
      <c r="V22" s="1028">
        <v>2515</v>
      </c>
      <c r="W22" s="511">
        <v>116797</v>
      </c>
      <c r="X22" s="1016">
        <v>2046</v>
      </c>
      <c r="Y22" s="1016">
        <v>136064.01</v>
      </c>
      <c r="Z22" s="1016">
        <v>2212</v>
      </c>
      <c r="AA22" s="783">
        <v>150528</v>
      </c>
      <c r="AB22" s="1082">
        <v>2669</v>
      </c>
      <c r="AC22" s="792">
        <v>99946</v>
      </c>
      <c r="AD22" s="1082">
        <v>2085</v>
      </c>
      <c r="AE22" s="842">
        <f t="shared" si="0"/>
        <v>128846.00333333334</v>
      </c>
      <c r="AF22" s="1084">
        <f t="shared" si="1"/>
        <v>2322</v>
      </c>
      <c r="AG22" s="842">
        <f t="shared" si="2"/>
        <v>84265.333333333328</v>
      </c>
      <c r="AH22" s="1084">
        <f t="shared" si="3"/>
        <v>2085</v>
      </c>
    </row>
    <row r="23" spans="1:34" ht="16.5" customHeight="1">
      <c r="A23" s="1022" t="s">
        <v>15</v>
      </c>
      <c r="B23" s="1047" t="s">
        <v>51</v>
      </c>
      <c r="C23" s="380">
        <v>310</v>
      </c>
      <c r="D23" s="1023">
        <v>8</v>
      </c>
      <c r="E23" s="1027">
        <v>520</v>
      </c>
      <c r="F23" s="1027">
        <v>2</v>
      </c>
      <c r="G23" s="380">
        <v>0</v>
      </c>
      <c r="H23" s="1023">
        <v>0</v>
      </c>
      <c r="I23" s="1027">
        <v>0</v>
      </c>
      <c r="J23" s="1027">
        <v>0</v>
      </c>
      <c r="K23" s="380">
        <v>1330</v>
      </c>
      <c r="L23" s="379">
        <v>3</v>
      </c>
      <c r="M23" s="380">
        <v>587</v>
      </c>
      <c r="N23" s="379">
        <v>6</v>
      </c>
      <c r="O23" s="380">
        <v>882</v>
      </c>
      <c r="P23" s="1023">
        <v>14</v>
      </c>
      <c r="Q23" s="1027">
        <v>27730</v>
      </c>
      <c r="R23" s="1028">
        <v>1271</v>
      </c>
      <c r="S23" s="380">
        <v>187315</v>
      </c>
      <c r="T23" s="1029">
        <v>7132</v>
      </c>
      <c r="U23" s="1027">
        <v>198492</v>
      </c>
      <c r="V23" s="1028">
        <v>8484</v>
      </c>
      <c r="W23" s="511">
        <v>197388</v>
      </c>
      <c r="X23" s="1016">
        <v>9439</v>
      </c>
      <c r="Y23" s="1016">
        <v>269563.01</v>
      </c>
      <c r="Z23" s="1016">
        <v>13070</v>
      </c>
      <c r="AA23" s="783">
        <v>264077</v>
      </c>
      <c r="AB23" s="1082">
        <v>9716</v>
      </c>
      <c r="AC23" s="792">
        <v>301051</v>
      </c>
      <c r="AD23" s="1082">
        <v>11712</v>
      </c>
      <c r="AE23" s="842">
        <f t="shared" si="0"/>
        <v>278230.33666666667</v>
      </c>
      <c r="AF23" s="1084">
        <f t="shared" si="1"/>
        <v>11499.333333333334</v>
      </c>
      <c r="AG23" s="842">
        <f t="shared" si="2"/>
        <v>192209.11111111112</v>
      </c>
      <c r="AH23" s="1084">
        <f t="shared" si="3"/>
        <v>11712</v>
      </c>
    </row>
    <row r="24" spans="1:34" ht="16.5" customHeight="1">
      <c r="A24" s="1022" t="s">
        <v>15</v>
      </c>
      <c r="B24" s="1047" t="s">
        <v>42</v>
      </c>
      <c r="C24" s="380">
        <v>655</v>
      </c>
      <c r="D24" s="1023">
        <v>12</v>
      </c>
      <c r="E24" s="1027">
        <v>1255</v>
      </c>
      <c r="F24" s="1027">
        <v>8</v>
      </c>
      <c r="G24" s="380">
        <v>496</v>
      </c>
      <c r="H24" s="1023">
        <v>4</v>
      </c>
      <c r="I24" s="1027">
        <v>896</v>
      </c>
      <c r="J24" s="1027">
        <v>5</v>
      </c>
      <c r="K24" s="380">
        <v>1646</v>
      </c>
      <c r="L24" s="379">
        <v>5</v>
      </c>
      <c r="M24" s="380">
        <v>1185</v>
      </c>
      <c r="N24" s="379">
        <v>11</v>
      </c>
      <c r="O24" s="380">
        <v>148800.1</v>
      </c>
      <c r="P24" s="1023">
        <v>10336</v>
      </c>
      <c r="Q24" s="1027">
        <v>208799.40400000001</v>
      </c>
      <c r="R24" s="1028">
        <v>14653</v>
      </c>
      <c r="S24" s="380">
        <v>229244.20199999999</v>
      </c>
      <c r="T24" s="1029">
        <v>11888</v>
      </c>
      <c r="U24" s="1027">
        <v>184699.19999999998</v>
      </c>
      <c r="V24" s="1028">
        <v>9119</v>
      </c>
      <c r="W24" s="511">
        <v>85738</v>
      </c>
      <c r="X24" s="1016">
        <v>3560</v>
      </c>
      <c r="Y24" s="1016">
        <v>77222.009999999995</v>
      </c>
      <c r="Z24" s="1016">
        <v>3225</v>
      </c>
      <c r="AA24" s="783">
        <v>129786</v>
      </c>
      <c r="AB24" s="1082">
        <v>5262</v>
      </c>
      <c r="AC24" s="792">
        <v>177105</v>
      </c>
      <c r="AD24" s="1082">
        <v>7416</v>
      </c>
      <c r="AE24" s="842">
        <f t="shared" si="0"/>
        <v>128037.67</v>
      </c>
      <c r="AF24" s="1084">
        <f t="shared" si="1"/>
        <v>5301</v>
      </c>
      <c r="AG24" s="842">
        <f t="shared" si="2"/>
        <v>104064</v>
      </c>
      <c r="AH24" s="1084">
        <f t="shared" si="3"/>
        <v>7416</v>
      </c>
    </row>
    <row r="25" spans="1:34" ht="16.5" customHeight="1">
      <c r="A25" s="1022" t="s">
        <v>15</v>
      </c>
      <c r="B25" s="1047" t="s">
        <v>52</v>
      </c>
      <c r="C25" s="380">
        <v>5795</v>
      </c>
      <c r="D25" s="1023">
        <v>40</v>
      </c>
      <c r="E25" s="1027">
        <v>16070</v>
      </c>
      <c r="F25" s="1027">
        <v>54</v>
      </c>
      <c r="G25" s="380">
        <v>19845</v>
      </c>
      <c r="H25" s="1023">
        <v>80</v>
      </c>
      <c r="I25" s="1027">
        <v>22350</v>
      </c>
      <c r="J25" s="1027">
        <v>111</v>
      </c>
      <c r="K25" s="380">
        <v>24230</v>
      </c>
      <c r="L25" s="379">
        <v>125</v>
      </c>
      <c r="M25" s="380">
        <v>34445</v>
      </c>
      <c r="N25" s="379">
        <v>187</v>
      </c>
      <c r="O25" s="380">
        <v>30862</v>
      </c>
      <c r="P25" s="1023">
        <v>298</v>
      </c>
      <c r="Q25" s="1027">
        <v>204953</v>
      </c>
      <c r="R25" s="1028">
        <v>4575</v>
      </c>
      <c r="S25" s="380">
        <v>554574.10600000003</v>
      </c>
      <c r="T25" s="1029">
        <v>12800</v>
      </c>
      <c r="U25" s="1027">
        <v>629230.10100000002</v>
      </c>
      <c r="V25" s="1028">
        <v>15522</v>
      </c>
      <c r="W25" s="511">
        <v>714716</v>
      </c>
      <c r="X25" s="1016">
        <v>17997</v>
      </c>
      <c r="Y25" s="1016">
        <v>2001811.11</v>
      </c>
      <c r="Z25" s="1016">
        <v>45780</v>
      </c>
      <c r="AA25" s="783">
        <v>5337514</v>
      </c>
      <c r="AB25" s="1082">
        <v>128444</v>
      </c>
      <c r="AC25" s="792">
        <v>6456134</v>
      </c>
      <c r="AD25" s="1082">
        <v>157040</v>
      </c>
      <c r="AE25" s="842">
        <f t="shared" si="0"/>
        <v>4598486.37</v>
      </c>
      <c r="AF25" s="1084">
        <f t="shared" si="1"/>
        <v>110421.33333333333</v>
      </c>
      <c r="AG25" s="842">
        <f t="shared" si="2"/>
        <v>3968023.1111111115</v>
      </c>
      <c r="AH25" s="1084">
        <f t="shared" si="3"/>
        <v>157040</v>
      </c>
    </row>
    <row r="26" spans="1:34" ht="16.5" customHeight="1">
      <c r="A26" s="1022" t="s">
        <v>15</v>
      </c>
      <c r="B26" s="1086" t="s">
        <v>761</v>
      </c>
      <c r="C26" s="380">
        <v>5989.0680000000002</v>
      </c>
      <c r="D26" s="1023">
        <v>219</v>
      </c>
      <c r="E26" s="1027">
        <v>10343.495999999999</v>
      </c>
      <c r="F26" s="1027">
        <v>163</v>
      </c>
      <c r="G26" s="380">
        <v>6970.241</v>
      </c>
      <c r="H26" s="1023">
        <v>101</v>
      </c>
      <c r="I26" s="1027">
        <v>17170</v>
      </c>
      <c r="J26" s="1027">
        <v>37</v>
      </c>
      <c r="K26" s="380">
        <v>4644.67</v>
      </c>
      <c r="L26" s="379">
        <v>63</v>
      </c>
      <c r="M26" s="380">
        <v>8083.3090000000002</v>
      </c>
      <c r="N26" s="379">
        <v>154</v>
      </c>
      <c r="O26" s="380">
        <v>24019.18</v>
      </c>
      <c r="P26" s="1023">
        <v>359</v>
      </c>
      <c r="Q26" s="1027">
        <v>60201.529000000002</v>
      </c>
      <c r="R26" s="1028">
        <v>1642</v>
      </c>
      <c r="S26" s="380">
        <v>142434.87100000001</v>
      </c>
      <c r="T26" s="1029">
        <v>5164</v>
      </c>
      <c r="U26" s="1027">
        <v>238536.1</v>
      </c>
      <c r="V26" s="1028">
        <v>5004</v>
      </c>
      <c r="W26" s="511">
        <v>137622</v>
      </c>
      <c r="X26" s="1016">
        <v>5612</v>
      </c>
      <c r="Y26" s="1016">
        <v>122947.645</v>
      </c>
      <c r="Z26" s="1016">
        <v>4911</v>
      </c>
      <c r="AA26" s="783">
        <v>176904</v>
      </c>
      <c r="AB26" s="1082">
        <v>6619</v>
      </c>
      <c r="AC26" s="792">
        <v>161428</v>
      </c>
      <c r="AD26" s="1082">
        <v>7337</v>
      </c>
      <c r="AE26" s="842">
        <f t="shared" si="0"/>
        <v>153759.88166666668</v>
      </c>
      <c r="AF26" s="1084">
        <f t="shared" si="1"/>
        <v>6289</v>
      </c>
      <c r="AG26" s="842">
        <f t="shared" si="2"/>
        <v>114873.66666666667</v>
      </c>
      <c r="AH26" s="1084">
        <f t="shared" si="3"/>
        <v>7337</v>
      </c>
    </row>
    <row r="27" spans="1:34" ht="16.5" customHeight="1">
      <c r="A27" s="1022" t="s">
        <v>15</v>
      </c>
      <c r="B27" s="1047" t="s">
        <v>331</v>
      </c>
      <c r="C27" s="380">
        <v>180</v>
      </c>
      <c r="D27" s="1023">
        <v>7</v>
      </c>
      <c r="E27" s="1027">
        <v>4105</v>
      </c>
      <c r="F27" s="1027">
        <v>29</v>
      </c>
      <c r="G27" s="380">
        <v>3270</v>
      </c>
      <c r="H27" s="1023">
        <v>16</v>
      </c>
      <c r="I27" s="1027">
        <v>11775</v>
      </c>
      <c r="J27" s="1027">
        <v>12</v>
      </c>
      <c r="K27" s="380">
        <v>2935</v>
      </c>
      <c r="L27" s="379">
        <v>18</v>
      </c>
      <c r="M27" s="380">
        <v>3485</v>
      </c>
      <c r="N27" s="379">
        <v>30</v>
      </c>
      <c r="O27" s="380">
        <v>3305</v>
      </c>
      <c r="P27" s="1023">
        <v>87</v>
      </c>
      <c r="Q27" s="1027">
        <v>51032.62</v>
      </c>
      <c r="R27" s="1028">
        <v>1373</v>
      </c>
      <c r="S27" s="380">
        <v>239647.1</v>
      </c>
      <c r="T27" s="1029">
        <v>7707</v>
      </c>
      <c r="U27" s="1027">
        <v>274166.00099999999</v>
      </c>
      <c r="V27" s="1028">
        <v>7322</v>
      </c>
      <c r="W27" s="511">
        <v>403026</v>
      </c>
      <c r="X27" s="1016">
        <v>11170</v>
      </c>
      <c r="Y27" s="1016">
        <v>544497.75300000003</v>
      </c>
      <c r="Z27" s="1016">
        <v>16133</v>
      </c>
      <c r="AA27" s="783">
        <v>522962</v>
      </c>
      <c r="AB27" s="1082">
        <v>17114</v>
      </c>
      <c r="AC27" s="792">
        <v>406128</v>
      </c>
      <c r="AD27" s="1082">
        <v>14126</v>
      </c>
      <c r="AE27" s="842">
        <f t="shared" si="0"/>
        <v>491195.91766666668</v>
      </c>
      <c r="AF27" s="1084">
        <f t="shared" si="1"/>
        <v>15791</v>
      </c>
      <c r="AG27" s="842">
        <f t="shared" si="2"/>
        <v>314960.33333333331</v>
      </c>
      <c r="AH27" s="1084">
        <f t="shared" si="3"/>
        <v>14126</v>
      </c>
    </row>
    <row r="28" spans="1:34" ht="16.5" customHeight="1">
      <c r="A28" s="1022" t="s">
        <v>15</v>
      </c>
      <c r="B28" s="1047" t="s">
        <v>332</v>
      </c>
      <c r="C28" s="380">
        <v>6578</v>
      </c>
      <c r="D28" s="1023">
        <v>74</v>
      </c>
      <c r="E28" s="1027">
        <v>5979</v>
      </c>
      <c r="F28" s="1027">
        <v>69</v>
      </c>
      <c r="G28" s="380">
        <v>4472.6809999999996</v>
      </c>
      <c r="H28" s="1023">
        <v>51</v>
      </c>
      <c r="I28" s="1027">
        <v>5742.1</v>
      </c>
      <c r="J28" s="1027">
        <v>49</v>
      </c>
      <c r="K28" s="380">
        <v>11313.942999999999</v>
      </c>
      <c r="L28" s="379">
        <v>48</v>
      </c>
      <c r="M28" s="380">
        <v>5224</v>
      </c>
      <c r="N28" s="379">
        <v>49</v>
      </c>
      <c r="O28" s="380">
        <v>16631</v>
      </c>
      <c r="P28" s="1023">
        <v>200</v>
      </c>
      <c r="Q28" s="1027">
        <v>143260.32999999999</v>
      </c>
      <c r="R28" s="1028">
        <v>1223</v>
      </c>
      <c r="S28" s="380">
        <v>321085.64299999998</v>
      </c>
      <c r="T28" s="1029">
        <v>14164</v>
      </c>
      <c r="U28" s="1027">
        <v>133188.514</v>
      </c>
      <c r="V28" s="1028">
        <v>4916</v>
      </c>
      <c r="W28" s="511">
        <v>121813</v>
      </c>
      <c r="X28" s="1016">
        <v>3312</v>
      </c>
      <c r="Y28" s="1016">
        <v>202535.99400000001</v>
      </c>
      <c r="Z28" s="1016">
        <v>6955</v>
      </c>
      <c r="AA28" s="783">
        <v>246463</v>
      </c>
      <c r="AB28" s="1082">
        <v>10107</v>
      </c>
      <c r="AC28" s="792">
        <v>294729</v>
      </c>
      <c r="AD28" s="1082">
        <v>11819</v>
      </c>
      <c r="AE28" s="842">
        <f t="shared" si="0"/>
        <v>247909.33133333331</v>
      </c>
      <c r="AF28" s="1084">
        <f t="shared" si="1"/>
        <v>9627</v>
      </c>
      <c r="AG28" s="842">
        <f t="shared" si="2"/>
        <v>183606.33333333334</v>
      </c>
      <c r="AH28" s="1084">
        <f t="shared" si="3"/>
        <v>11819</v>
      </c>
    </row>
    <row r="29" spans="1:34" ht="16.5" customHeight="1">
      <c r="A29" s="1022" t="s">
        <v>15</v>
      </c>
      <c r="B29" s="1047" t="s">
        <v>333</v>
      </c>
      <c r="C29" s="380">
        <v>34882.159</v>
      </c>
      <c r="D29" s="1023">
        <v>334</v>
      </c>
      <c r="E29" s="1027">
        <v>37650</v>
      </c>
      <c r="F29" s="1027">
        <v>221</v>
      </c>
      <c r="G29" s="380">
        <v>11724</v>
      </c>
      <c r="H29" s="1023">
        <v>93</v>
      </c>
      <c r="I29" s="1027">
        <v>7563.5</v>
      </c>
      <c r="J29" s="1027">
        <v>43</v>
      </c>
      <c r="K29" s="380">
        <v>3187</v>
      </c>
      <c r="L29" s="379">
        <v>20</v>
      </c>
      <c r="M29" s="380">
        <v>4032</v>
      </c>
      <c r="N29" s="379">
        <v>25</v>
      </c>
      <c r="O29" s="380">
        <v>6640</v>
      </c>
      <c r="P29" s="1023">
        <v>52</v>
      </c>
      <c r="Q29" s="1027">
        <v>492958.32900000003</v>
      </c>
      <c r="R29" s="1028">
        <v>10821</v>
      </c>
      <c r="S29" s="380">
        <v>439092.30099999998</v>
      </c>
      <c r="T29" s="1029">
        <v>9740</v>
      </c>
      <c r="U29" s="1027">
        <v>340529.5</v>
      </c>
      <c r="V29" s="1028">
        <v>7842</v>
      </c>
      <c r="W29" s="511">
        <v>360876</v>
      </c>
      <c r="X29" s="1016">
        <v>10333</v>
      </c>
      <c r="Y29" s="1016">
        <v>485236.77</v>
      </c>
      <c r="Z29" s="1016">
        <v>19707</v>
      </c>
      <c r="AA29" s="783">
        <v>1113395</v>
      </c>
      <c r="AB29" s="1082">
        <v>70727</v>
      </c>
      <c r="AC29" s="792">
        <v>1261730</v>
      </c>
      <c r="AD29" s="1082">
        <v>92276</v>
      </c>
      <c r="AE29" s="842">
        <f t="shared" si="0"/>
        <v>953453.92333333334</v>
      </c>
      <c r="AF29" s="1084">
        <f t="shared" si="1"/>
        <v>60903.333333333336</v>
      </c>
      <c r="AG29" s="842">
        <f t="shared" si="2"/>
        <v>812009.4444444445</v>
      </c>
      <c r="AH29" s="1084">
        <f t="shared" si="3"/>
        <v>92276</v>
      </c>
    </row>
    <row r="30" spans="1:34" ht="16.5" customHeight="1">
      <c r="A30" s="1022" t="s">
        <v>15</v>
      </c>
      <c r="B30" s="1047" t="s">
        <v>334</v>
      </c>
      <c r="C30" s="380">
        <v>4275</v>
      </c>
      <c r="D30" s="1023">
        <v>60</v>
      </c>
      <c r="E30" s="1027">
        <v>3585</v>
      </c>
      <c r="F30" s="1027">
        <v>29</v>
      </c>
      <c r="G30" s="380">
        <v>5291</v>
      </c>
      <c r="H30" s="1023">
        <v>56</v>
      </c>
      <c r="I30" s="1027">
        <v>3921</v>
      </c>
      <c r="J30" s="1027">
        <v>62</v>
      </c>
      <c r="K30" s="380">
        <v>4707</v>
      </c>
      <c r="L30" s="379">
        <v>38</v>
      </c>
      <c r="M30" s="380">
        <v>4056</v>
      </c>
      <c r="N30" s="379">
        <v>48</v>
      </c>
      <c r="O30" s="380">
        <v>30188</v>
      </c>
      <c r="P30" s="1023">
        <v>1016</v>
      </c>
      <c r="Q30" s="1027">
        <v>168161.302</v>
      </c>
      <c r="R30" s="1028">
        <v>10194</v>
      </c>
      <c r="S30" s="380">
        <v>351405.36499999999</v>
      </c>
      <c r="T30" s="1029">
        <v>20008</v>
      </c>
      <c r="U30" s="1027">
        <v>423078.34</v>
      </c>
      <c r="V30" s="1028">
        <v>19649</v>
      </c>
      <c r="W30" s="511">
        <v>438605</v>
      </c>
      <c r="X30" s="1016">
        <v>19502</v>
      </c>
      <c r="Y30" s="1016">
        <v>539054.03399999999</v>
      </c>
      <c r="Z30" s="1016">
        <v>27668</v>
      </c>
      <c r="AA30" s="783">
        <v>463712</v>
      </c>
      <c r="AB30" s="1082">
        <v>22905</v>
      </c>
      <c r="AC30" s="792">
        <v>437271</v>
      </c>
      <c r="AD30" s="1082">
        <v>20835</v>
      </c>
      <c r="AE30" s="842">
        <f t="shared" si="0"/>
        <v>480012.34466666664</v>
      </c>
      <c r="AF30" s="1084">
        <f t="shared" si="1"/>
        <v>23802.666666666668</v>
      </c>
      <c r="AG30" s="842">
        <f t="shared" si="2"/>
        <v>308261.88888888888</v>
      </c>
      <c r="AH30" s="1084">
        <f t="shared" si="3"/>
        <v>20835</v>
      </c>
    </row>
    <row r="31" spans="1:34" ht="16.5" customHeight="1">
      <c r="A31" s="1022" t="s">
        <v>15</v>
      </c>
      <c r="B31" s="1047" t="s">
        <v>335</v>
      </c>
      <c r="C31" s="380">
        <v>29169.780999999999</v>
      </c>
      <c r="D31" s="1023">
        <v>455</v>
      </c>
      <c r="E31" s="1027">
        <v>12865.152</v>
      </c>
      <c r="F31" s="1027">
        <v>370</v>
      </c>
      <c r="G31" s="380">
        <v>28102.578000000001</v>
      </c>
      <c r="H31" s="1023">
        <v>780</v>
      </c>
      <c r="I31" s="1027">
        <v>20473.599999999999</v>
      </c>
      <c r="J31" s="1027">
        <v>880</v>
      </c>
      <c r="K31" s="380">
        <v>57878.96</v>
      </c>
      <c r="L31" s="379">
        <v>1852</v>
      </c>
      <c r="M31" s="380">
        <v>87406.391000000003</v>
      </c>
      <c r="N31" s="379">
        <v>5377</v>
      </c>
      <c r="O31" s="380">
        <v>287509.31199999998</v>
      </c>
      <c r="P31" s="1023">
        <v>26629</v>
      </c>
      <c r="Q31" s="1027">
        <v>470602.40600000002</v>
      </c>
      <c r="R31" s="1028">
        <v>26558</v>
      </c>
      <c r="S31" s="380">
        <v>383100.81199999998</v>
      </c>
      <c r="T31" s="1029">
        <v>25819</v>
      </c>
      <c r="U31" s="1027">
        <v>270086.26299999998</v>
      </c>
      <c r="V31" s="1028">
        <v>15037</v>
      </c>
      <c r="W31" s="511">
        <v>233398</v>
      </c>
      <c r="X31" s="1016">
        <v>10333</v>
      </c>
      <c r="Y31" s="1016">
        <v>514198.674</v>
      </c>
      <c r="Z31" s="1016">
        <v>23373</v>
      </c>
      <c r="AA31" s="783">
        <v>772434</v>
      </c>
      <c r="AB31" s="1082">
        <v>39767</v>
      </c>
      <c r="AC31" s="792">
        <v>1120101</v>
      </c>
      <c r="AD31" s="1082">
        <v>62892</v>
      </c>
      <c r="AE31" s="842">
        <f t="shared" si="0"/>
        <v>802244.55800000008</v>
      </c>
      <c r="AF31" s="1084">
        <f t="shared" si="1"/>
        <v>42010.666666666664</v>
      </c>
      <c r="AG31" s="842">
        <f t="shared" si="2"/>
        <v>644848.55555555562</v>
      </c>
      <c r="AH31" s="1084">
        <f t="shared" si="3"/>
        <v>62892</v>
      </c>
    </row>
    <row r="32" spans="1:34" ht="16.5" customHeight="1">
      <c r="A32" s="1022" t="s">
        <v>15</v>
      </c>
      <c r="B32" s="1047" t="s">
        <v>336</v>
      </c>
      <c r="C32" s="380">
        <v>1342</v>
      </c>
      <c r="D32" s="1023">
        <v>29</v>
      </c>
      <c r="E32" s="1027">
        <v>1330</v>
      </c>
      <c r="F32" s="1027">
        <v>11</v>
      </c>
      <c r="G32" s="380">
        <v>5860</v>
      </c>
      <c r="H32" s="1023">
        <v>7</v>
      </c>
      <c r="I32" s="1027">
        <v>11240</v>
      </c>
      <c r="J32" s="1027">
        <v>6</v>
      </c>
      <c r="K32" s="380">
        <v>1660</v>
      </c>
      <c r="L32" s="379">
        <v>5</v>
      </c>
      <c r="M32" s="380">
        <v>4137</v>
      </c>
      <c r="N32" s="379">
        <v>10</v>
      </c>
      <c r="O32" s="380">
        <v>134103.83499999999</v>
      </c>
      <c r="P32" s="1023">
        <v>12837</v>
      </c>
      <c r="Q32" s="1027">
        <v>205551.38500000001</v>
      </c>
      <c r="R32" s="1028">
        <v>16518</v>
      </c>
      <c r="S32" s="380">
        <v>128217.628</v>
      </c>
      <c r="T32" s="1029">
        <v>9150</v>
      </c>
      <c r="U32" s="1027">
        <v>111403.194</v>
      </c>
      <c r="V32" s="1028">
        <v>6587</v>
      </c>
      <c r="W32" s="511">
        <v>96791</v>
      </c>
      <c r="X32" s="1016">
        <v>4614</v>
      </c>
      <c r="Y32" s="1016">
        <v>207368.005</v>
      </c>
      <c r="Z32" s="1016">
        <v>8942</v>
      </c>
      <c r="AA32" s="783">
        <v>250187</v>
      </c>
      <c r="AB32" s="1082">
        <v>7763</v>
      </c>
      <c r="AC32" s="792">
        <v>222864</v>
      </c>
      <c r="AD32" s="1082">
        <v>8485</v>
      </c>
      <c r="AE32" s="842">
        <f t="shared" si="0"/>
        <v>226806.33499999999</v>
      </c>
      <c r="AF32" s="1084">
        <f t="shared" si="1"/>
        <v>8396.6666666666661</v>
      </c>
      <c r="AG32" s="842">
        <f t="shared" si="2"/>
        <v>160482.55555555556</v>
      </c>
      <c r="AH32" s="1084">
        <f t="shared" si="3"/>
        <v>8485</v>
      </c>
    </row>
    <row r="33" spans="1:34" ht="16.5" customHeight="1">
      <c r="A33" s="1022" t="s">
        <v>15</v>
      </c>
      <c r="B33" s="1047" t="s">
        <v>337</v>
      </c>
      <c r="C33" s="380">
        <v>2555</v>
      </c>
      <c r="D33" s="1023">
        <v>10</v>
      </c>
      <c r="E33" s="1027">
        <v>12305</v>
      </c>
      <c r="F33" s="1027">
        <v>7</v>
      </c>
      <c r="G33" s="380">
        <v>7035</v>
      </c>
      <c r="H33" s="1023">
        <v>5</v>
      </c>
      <c r="I33" s="1027">
        <v>1711.299</v>
      </c>
      <c r="J33" s="1027">
        <v>8</v>
      </c>
      <c r="K33" s="380">
        <v>4215</v>
      </c>
      <c r="L33" s="379">
        <v>30</v>
      </c>
      <c r="M33" s="380">
        <v>7170</v>
      </c>
      <c r="N33" s="379">
        <v>360</v>
      </c>
      <c r="O33" s="380">
        <v>10636</v>
      </c>
      <c r="P33" s="1023">
        <v>761</v>
      </c>
      <c r="Q33" s="1027">
        <v>9578</v>
      </c>
      <c r="R33" s="1028">
        <v>548</v>
      </c>
      <c r="S33" s="380">
        <v>11152</v>
      </c>
      <c r="T33" s="1029">
        <v>800</v>
      </c>
      <c r="U33" s="1027">
        <v>29665</v>
      </c>
      <c r="V33" s="1028">
        <v>1561</v>
      </c>
      <c r="W33" s="511">
        <v>31369</v>
      </c>
      <c r="X33" s="1016">
        <v>1247</v>
      </c>
      <c r="Y33" s="1016">
        <v>104756.4</v>
      </c>
      <c r="Z33" s="1016">
        <v>5964</v>
      </c>
      <c r="AA33" s="783">
        <v>802964</v>
      </c>
      <c r="AB33" s="1082">
        <v>20469</v>
      </c>
      <c r="AC33" s="792">
        <v>1071320</v>
      </c>
      <c r="AD33" s="1082">
        <v>26733</v>
      </c>
      <c r="AE33" s="842">
        <f t="shared" si="0"/>
        <v>659680.1333333333</v>
      </c>
      <c r="AF33" s="1084">
        <f t="shared" si="1"/>
        <v>17722</v>
      </c>
      <c r="AG33" s="842">
        <f t="shared" si="2"/>
        <v>630668.66666666663</v>
      </c>
      <c r="AH33" s="1084">
        <f t="shared" si="3"/>
        <v>26733</v>
      </c>
    </row>
    <row r="34" spans="1:34" ht="16.5" customHeight="1">
      <c r="A34" s="1022" t="s">
        <v>15</v>
      </c>
      <c r="B34" s="1047" t="s">
        <v>338</v>
      </c>
      <c r="C34" s="380">
        <v>3353</v>
      </c>
      <c r="D34" s="1023">
        <v>45</v>
      </c>
      <c r="E34" s="1027">
        <v>5253</v>
      </c>
      <c r="F34" s="1027">
        <v>42</v>
      </c>
      <c r="G34" s="380">
        <v>6304.3950000000004</v>
      </c>
      <c r="H34" s="1023">
        <v>42</v>
      </c>
      <c r="I34" s="1027">
        <v>5412</v>
      </c>
      <c r="J34" s="1027">
        <v>73</v>
      </c>
      <c r="K34" s="380">
        <v>5531</v>
      </c>
      <c r="L34" s="379">
        <v>67</v>
      </c>
      <c r="M34" s="380">
        <v>6051.2219999999998</v>
      </c>
      <c r="N34" s="379">
        <v>81</v>
      </c>
      <c r="O34" s="380">
        <v>21326.048999999999</v>
      </c>
      <c r="P34" s="1023">
        <v>924</v>
      </c>
      <c r="Q34" s="1027">
        <v>21313.585999999999</v>
      </c>
      <c r="R34" s="1028">
        <v>1090</v>
      </c>
      <c r="S34" s="380">
        <v>69487.519</v>
      </c>
      <c r="T34" s="1029">
        <v>5613</v>
      </c>
      <c r="U34" s="1027">
        <v>72477.638999999996</v>
      </c>
      <c r="V34" s="1028">
        <v>5109</v>
      </c>
      <c r="W34" s="511">
        <v>76905</v>
      </c>
      <c r="X34" s="1016">
        <v>4409</v>
      </c>
      <c r="Y34" s="1016">
        <v>89720.27</v>
      </c>
      <c r="Z34" s="1016">
        <v>5272</v>
      </c>
      <c r="AA34" s="783">
        <v>208399</v>
      </c>
      <c r="AB34" s="1082">
        <v>14367</v>
      </c>
      <c r="AC34" s="792">
        <v>370296</v>
      </c>
      <c r="AD34" s="1082">
        <v>27338</v>
      </c>
      <c r="AE34" s="842">
        <f t="shared" si="0"/>
        <v>222805.09</v>
      </c>
      <c r="AF34" s="1084">
        <f t="shared" si="1"/>
        <v>15659</v>
      </c>
      <c r="AG34" s="842">
        <f t="shared" si="2"/>
        <v>198118</v>
      </c>
      <c r="AH34" s="1084">
        <f t="shared" si="3"/>
        <v>27338</v>
      </c>
    </row>
    <row r="35" spans="1:34" ht="16.5" customHeight="1">
      <c r="A35" s="1022" t="s">
        <v>15</v>
      </c>
      <c r="B35" s="1047" t="s">
        <v>43</v>
      </c>
      <c r="C35" s="380">
        <v>2458.7289999999998</v>
      </c>
      <c r="D35" s="1023">
        <v>17</v>
      </c>
      <c r="E35" s="1027">
        <v>600</v>
      </c>
      <c r="F35" s="1027">
        <v>7</v>
      </c>
      <c r="G35" s="380">
        <v>160</v>
      </c>
      <c r="H35" s="1023">
        <v>3</v>
      </c>
      <c r="I35" s="1027">
        <v>1235</v>
      </c>
      <c r="J35" s="1027">
        <v>93</v>
      </c>
      <c r="K35" s="380">
        <v>3026</v>
      </c>
      <c r="L35" s="379">
        <v>193</v>
      </c>
      <c r="M35" s="380">
        <v>5195</v>
      </c>
      <c r="N35" s="379">
        <v>328</v>
      </c>
      <c r="O35" s="380">
        <v>9690.5</v>
      </c>
      <c r="P35" s="1023">
        <v>354</v>
      </c>
      <c r="Q35" s="1027">
        <v>9450.3150000000005</v>
      </c>
      <c r="R35" s="1028">
        <v>681</v>
      </c>
      <c r="S35" s="380">
        <v>6429</v>
      </c>
      <c r="T35" s="1029">
        <v>511</v>
      </c>
      <c r="U35" s="1027">
        <v>25988</v>
      </c>
      <c r="V35" s="1028">
        <v>1263</v>
      </c>
      <c r="W35" s="511">
        <v>26960</v>
      </c>
      <c r="X35" s="1016">
        <v>1651</v>
      </c>
      <c r="Y35" s="1016">
        <v>40485.875</v>
      </c>
      <c r="Z35" s="1016">
        <v>2029</v>
      </c>
      <c r="AA35" s="783">
        <v>30764</v>
      </c>
      <c r="AB35" s="1082">
        <v>2022</v>
      </c>
      <c r="AC35" s="792">
        <v>28140</v>
      </c>
      <c r="AD35" s="1082">
        <v>1626</v>
      </c>
      <c r="AE35" s="842">
        <f t="shared" si="0"/>
        <v>33129.958333333336</v>
      </c>
      <c r="AF35" s="1084">
        <f t="shared" si="1"/>
        <v>1892.3333333333333</v>
      </c>
      <c r="AG35" s="842">
        <f t="shared" si="2"/>
        <v>20265.444444444445</v>
      </c>
      <c r="AH35" s="1084">
        <f t="shared" si="3"/>
        <v>1626</v>
      </c>
    </row>
    <row r="36" spans="1:34" ht="16.5" customHeight="1">
      <c r="A36" s="1022" t="s">
        <v>15</v>
      </c>
      <c r="B36" s="1047" t="s">
        <v>339</v>
      </c>
      <c r="C36" s="380">
        <v>1170</v>
      </c>
      <c r="D36" s="1023">
        <v>26</v>
      </c>
      <c r="E36" s="1027">
        <v>630</v>
      </c>
      <c r="F36" s="1027">
        <v>12</v>
      </c>
      <c r="G36" s="380">
        <v>600</v>
      </c>
      <c r="H36" s="1023">
        <v>18</v>
      </c>
      <c r="I36" s="1027">
        <v>725</v>
      </c>
      <c r="J36" s="1027">
        <v>24</v>
      </c>
      <c r="K36" s="380">
        <v>1105</v>
      </c>
      <c r="L36" s="379">
        <v>22</v>
      </c>
      <c r="M36" s="380">
        <v>2070</v>
      </c>
      <c r="N36" s="379">
        <v>41</v>
      </c>
      <c r="O36" s="380">
        <v>30608.111000000001</v>
      </c>
      <c r="P36" s="1023">
        <v>2093</v>
      </c>
      <c r="Q36" s="1027">
        <v>126763.008</v>
      </c>
      <c r="R36" s="1028">
        <v>7599</v>
      </c>
      <c r="S36" s="380">
        <v>77391.5</v>
      </c>
      <c r="T36" s="1029">
        <v>4642</v>
      </c>
      <c r="U36" s="1027">
        <v>96205</v>
      </c>
      <c r="V36" s="1028">
        <v>5937</v>
      </c>
      <c r="W36" s="511">
        <v>93785</v>
      </c>
      <c r="X36" s="1016">
        <v>6452</v>
      </c>
      <c r="Y36" s="1016">
        <v>81406.514999999999</v>
      </c>
      <c r="Z36" s="1016">
        <v>5728</v>
      </c>
      <c r="AA36" s="783">
        <v>106778</v>
      </c>
      <c r="AB36" s="1082">
        <v>7376</v>
      </c>
      <c r="AC36" s="792">
        <v>296373</v>
      </c>
      <c r="AD36" s="1082">
        <v>15182</v>
      </c>
      <c r="AE36" s="842">
        <f t="shared" si="0"/>
        <v>161519.17166666666</v>
      </c>
      <c r="AF36" s="1084">
        <f t="shared" si="1"/>
        <v>9428.6666666666661</v>
      </c>
      <c r="AG36" s="842">
        <f t="shared" si="2"/>
        <v>137526.55555555556</v>
      </c>
      <c r="AH36" s="1084">
        <f t="shared" si="3"/>
        <v>15182</v>
      </c>
    </row>
    <row r="37" spans="1:34" ht="16.5" customHeight="1">
      <c r="A37" s="1022" t="s">
        <v>15</v>
      </c>
      <c r="B37" s="1047" t="s">
        <v>47</v>
      </c>
      <c r="C37" s="380">
        <v>130</v>
      </c>
      <c r="D37" s="1023">
        <v>2</v>
      </c>
      <c r="E37" s="1027">
        <v>130</v>
      </c>
      <c r="F37" s="1027">
        <v>2</v>
      </c>
      <c r="G37" s="380">
        <v>215</v>
      </c>
      <c r="H37" s="1023">
        <v>4</v>
      </c>
      <c r="I37" s="1027">
        <v>230</v>
      </c>
      <c r="J37" s="1027">
        <v>3</v>
      </c>
      <c r="K37" s="380">
        <v>1540</v>
      </c>
      <c r="L37" s="379">
        <v>6</v>
      </c>
      <c r="M37" s="380">
        <v>1485</v>
      </c>
      <c r="N37" s="379">
        <v>14</v>
      </c>
      <c r="O37" s="380">
        <v>890</v>
      </c>
      <c r="P37" s="1023">
        <v>20</v>
      </c>
      <c r="Q37" s="1027">
        <v>22699</v>
      </c>
      <c r="R37" s="1028">
        <v>1839</v>
      </c>
      <c r="S37" s="380">
        <v>64896.580999999998</v>
      </c>
      <c r="T37" s="1029">
        <v>5487</v>
      </c>
      <c r="U37" s="1027">
        <v>63242</v>
      </c>
      <c r="V37" s="1028">
        <v>4476</v>
      </c>
      <c r="W37" s="511">
        <v>33417</v>
      </c>
      <c r="X37" s="1016">
        <v>1828</v>
      </c>
      <c r="Y37" s="1016">
        <v>102204.946</v>
      </c>
      <c r="Z37" s="1016">
        <v>5360</v>
      </c>
      <c r="AA37" s="783">
        <v>113519</v>
      </c>
      <c r="AB37" s="1082">
        <v>5587</v>
      </c>
      <c r="AC37" s="792">
        <v>179935</v>
      </c>
      <c r="AD37" s="1082">
        <v>7250</v>
      </c>
      <c r="AE37" s="842">
        <f t="shared" si="0"/>
        <v>131886.31533333333</v>
      </c>
      <c r="AF37" s="1084">
        <f t="shared" si="1"/>
        <v>6065.666666666667</v>
      </c>
      <c r="AG37" s="842">
        <f t="shared" si="2"/>
        <v>99839.888888888891</v>
      </c>
      <c r="AH37" s="1084">
        <f t="shared" si="3"/>
        <v>7250</v>
      </c>
    </row>
    <row r="38" spans="1:34" ht="16.5" customHeight="1">
      <c r="A38" s="1022" t="s">
        <v>15</v>
      </c>
      <c r="B38" s="1047" t="s">
        <v>48</v>
      </c>
      <c r="C38" s="380">
        <v>0</v>
      </c>
      <c r="D38" s="1023">
        <v>0</v>
      </c>
      <c r="E38" s="1027">
        <v>0</v>
      </c>
      <c r="F38" s="1027">
        <v>0</v>
      </c>
      <c r="G38" s="380">
        <v>0</v>
      </c>
      <c r="H38" s="1023">
        <v>0</v>
      </c>
      <c r="I38" s="1027">
        <v>0</v>
      </c>
      <c r="J38" s="1027">
        <v>0</v>
      </c>
      <c r="K38" s="380">
        <v>1200</v>
      </c>
      <c r="L38" s="379">
        <v>1</v>
      </c>
      <c r="M38" s="380">
        <v>1005</v>
      </c>
      <c r="N38" s="379">
        <v>2</v>
      </c>
      <c r="O38" s="380">
        <v>1100</v>
      </c>
      <c r="P38" s="1023">
        <v>2</v>
      </c>
      <c r="Q38" s="1027">
        <v>1170</v>
      </c>
      <c r="R38" s="1028">
        <v>5</v>
      </c>
      <c r="S38" s="380">
        <v>1062</v>
      </c>
      <c r="T38" s="1029">
        <v>4</v>
      </c>
      <c r="U38" s="1027">
        <v>1303</v>
      </c>
      <c r="V38" s="1028">
        <v>5</v>
      </c>
      <c r="W38" s="511">
        <v>1100</v>
      </c>
      <c r="X38" s="1016">
        <v>3</v>
      </c>
      <c r="Y38" s="1016">
        <v>280</v>
      </c>
      <c r="Z38" s="1016">
        <v>3</v>
      </c>
      <c r="AA38" s="783">
        <v>260</v>
      </c>
      <c r="AB38" s="1082">
        <v>5</v>
      </c>
      <c r="AC38" s="792">
        <v>70</v>
      </c>
      <c r="AD38" s="1082">
        <v>2</v>
      </c>
      <c r="AE38" s="842">
        <f t="shared" si="0"/>
        <v>203.33333333333334</v>
      </c>
      <c r="AF38" s="1084">
        <f t="shared" si="1"/>
        <v>3.3333333333333335</v>
      </c>
      <c r="AG38" s="842">
        <f t="shared" si="2"/>
        <v>111.1111111111111</v>
      </c>
      <c r="AH38" s="1084">
        <f t="shared" si="3"/>
        <v>2</v>
      </c>
    </row>
    <row r="39" spans="1:34" ht="16.5" customHeight="1">
      <c r="A39" s="1022" t="s">
        <v>15</v>
      </c>
      <c r="B39" s="1047" t="s">
        <v>56</v>
      </c>
      <c r="C39" s="380">
        <v>2350</v>
      </c>
      <c r="D39" s="1023">
        <v>4</v>
      </c>
      <c r="E39" s="1027">
        <v>2095</v>
      </c>
      <c r="F39" s="1027">
        <v>5</v>
      </c>
      <c r="G39" s="380">
        <v>1030</v>
      </c>
      <c r="H39" s="1023">
        <v>2</v>
      </c>
      <c r="I39" s="1027">
        <v>1030</v>
      </c>
      <c r="J39" s="1027">
        <v>2</v>
      </c>
      <c r="K39" s="380">
        <v>1200</v>
      </c>
      <c r="L39" s="379">
        <v>4</v>
      </c>
      <c r="M39" s="380">
        <v>1995</v>
      </c>
      <c r="N39" s="379">
        <v>12</v>
      </c>
      <c r="O39" s="380">
        <v>167078.00099999999</v>
      </c>
      <c r="P39" s="1023">
        <v>7616</v>
      </c>
      <c r="Q39" s="1027">
        <v>364900.72700000001</v>
      </c>
      <c r="R39" s="1028">
        <v>12985</v>
      </c>
      <c r="S39" s="380">
        <v>229273.31700000001</v>
      </c>
      <c r="T39" s="1029">
        <v>6711</v>
      </c>
      <c r="U39" s="1027">
        <v>234792.5</v>
      </c>
      <c r="V39" s="1028">
        <v>5531</v>
      </c>
      <c r="W39" s="511">
        <v>250230</v>
      </c>
      <c r="X39" s="1016">
        <v>7942</v>
      </c>
      <c r="Y39" s="1016">
        <v>321221</v>
      </c>
      <c r="Z39" s="1016">
        <v>9732</v>
      </c>
      <c r="AA39" s="783">
        <v>357597</v>
      </c>
      <c r="AB39" s="1082">
        <v>11600</v>
      </c>
      <c r="AC39" s="792">
        <v>405578</v>
      </c>
      <c r="AD39" s="1082">
        <v>14633</v>
      </c>
      <c r="AE39" s="842">
        <f t="shared" si="0"/>
        <v>361465.33333333331</v>
      </c>
      <c r="AF39" s="1084">
        <f t="shared" si="1"/>
        <v>11988.333333333334</v>
      </c>
      <c r="AG39" s="842">
        <f t="shared" si="2"/>
        <v>258387.77777777778</v>
      </c>
      <c r="AH39" s="1084">
        <f t="shared" si="3"/>
        <v>14633</v>
      </c>
    </row>
    <row r="40" spans="1:34" ht="16.5" customHeight="1">
      <c r="A40" s="1022" t="s">
        <v>15</v>
      </c>
      <c r="B40" s="1047" t="s">
        <v>57</v>
      </c>
      <c r="C40" s="380">
        <v>730</v>
      </c>
      <c r="D40" s="1023">
        <v>6</v>
      </c>
      <c r="E40" s="1027">
        <v>2196</v>
      </c>
      <c r="F40" s="1027">
        <v>14</v>
      </c>
      <c r="G40" s="380">
        <v>5310.33</v>
      </c>
      <c r="H40" s="1023">
        <v>12</v>
      </c>
      <c r="I40" s="1027">
        <v>2884.0940000000001</v>
      </c>
      <c r="J40" s="1027">
        <v>12</v>
      </c>
      <c r="K40" s="380">
        <v>2693.654</v>
      </c>
      <c r="L40" s="379">
        <v>28</v>
      </c>
      <c r="M40" s="380">
        <v>5175.9560000000001</v>
      </c>
      <c r="N40" s="379">
        <v>22</v>
      </c>
      <c r="O40" s="380">
        <v>2994.65</v>
      </c>
      <c r="P40" s="1023">
        <v>17</v>
      </c>
      <c r="Q40" s="1027">
        <v>26742.002</v>
      </c>
      <c r="R40" s="1028">
        <v>702</v>
      </c>
      <c r="S40" s="380">
        <v>39077</v>
      </c>
      <c r="T40" s="1029">
        <v>1030</v>
      </c>
      <c r="U40" s="1027">
        <v>40469</v>
      </c>
      <c r="V40" s="1028">
        <v>1143</v>
      </c>
      <c r="W40" s="511">
        <v>22427</v>
      </c>
      <c r="X40" s="1016">
        <v>739</v>
      </c>
      <c r="Y40" s="1016">
        <v>53599.14</v>
      </c>
      <c r="Z40" s="1016">
        <v>1839</v>
      </c>
      <c r="AA40" s="783">
        <v>53216</v>
      </c>
      <c r="AB40" s="1082">
        <v>1825</v>
      </c>
      <c r="AC40" s="792">
        <v>66499</v>
      </c>
      <c r="AD40" s="1082">
        <v>2104</v>
      </c>
      <c r="AE40" s="842">
        <f t="shared" si="0"/>
        <v>57771.380000000005</v>
      </c>
      <c r="AF40" s="1084">
        <f t="shared" si="1"/>
        <v>1922.6666666666667</v>
      </c>
      <c r="AG40" s="842">
        <f t="shared" si="2"/>
        <v>40545.888888888891</v>
      </c>
      <c r="AH40" s="1084">
        <f t="shared" si="3"/>
        <v>2104</v>
      </c>
    </row>
    <row r="41" spans="1:34" ht="16.5" customHeight="1">
      <c r="A41" s="1022" t="s">
        <v>15</v>
      </c>
      <c r="B41" s="1047" t="s">
        <v>340</v>
      </c>
      <c r="C41" s="380">
        <v>150</v>
      </c>
      <c r="D41" s="1023">
        <v>4</v>
      </c>
      <c r="E41" s="1027">
        <v>112</v>
      </c>
      <c r="F41" s="1027">
        <v>3</v>
      </c>
      <c r="G41" s="380">
        <v>0</v>
      </c>
      <c r="H41" s="1023">
        <v>0</v>
      </c>
      <c r="I41" s="1027">
        <v>200</v>
      </c>
      <c r="J41" s="1027">
        <v>1</v>
      </c>
      <c r="K41" s="380">
        <v>1300</v>
      </c>
      <c r="L41" s="379">
        <v>4</v>
      </c>
      <c r="M41" s="380">
        <v>1415</v>
      </c>
      <c r="N41" s="379">
        <v>19</v>
      </c>
      <c r="O41" s="380">
        <v>1030</v>
      </c>
      <c r="P41" s="1023">
        <v>33</v>
      </c>
      <c r="Q41" s="1027">
        <v>11000</v>
      </c>
      <c r="R41" s="1028">
        <v>1053</v>
      </c>
      <c r="S41" s="380">
        <v>35002</v>
      </c>
      <c r="T41" s="1029">
        <v>3027</v>
      </c>
      <c r="U41" s="1027">
        <v>32783</v>
      </c>
      <c r="V41" s="1028">
        <v>2035</v>
      </c>
      <c r="W41" s="511">
        <v>19732</v>
      </c>
      <c r="X41" s="1016">
        <v>1122</v>
      </c>
      <c r="Y41" s="1016">
        <v>20509</v>
      </c>
      <c r="Z41" s="1016">
        <v>1214</v>
      </c>
      <c r="AA41" s="783">
        <v>20074</v>
      </c>
      <c r="AB41" s="1082">
        <v>1353</v>
      </c>
      <c r="AC41" s="792">
        <v>51763</v>
      </c>
      <c r="AD41" s="1082">
        <v>3720</v>
      </c>
      <c r="AE41" s="842">
        <f t="shared" si="0"/>
        <v>30782</v>
      </c>
      <c r="AF41" s="1084">
        <f t="shared" si="1"/>
        <v>2095.6666666666665</v>
      </c>
      <c r="AG41" s="842">
        <f t="shared" si="2"/>
        <v>24644.222222222223</v>
      </c>
      <c r="AH41" s="1084">
        <f t="shared" si="3"/>
        <v>3720</v>
      </c>
    </row>
    <row r="42" spans="1:34" ht="16.5" customHeight="1">
      <c r="A42" s="1022" t="s">
        <v>15</v>
      </c>
      <c r="B42" s="1047" t="s">
        <v>63</v>
      </c>
      <c r="C42" s="380">
        <v>175</v>
      </c>
      <c r="D42" s="1023">
        <v>11</v>
      </c>
      <c r="E42" s="1027">
        <v>10287</v>
      </c>
      <c r="F42" s="1027">
        <v>21</v>
      </c>
      <c r="G42" s="380">
        <v>735</v>
      </c>
      <c r="H42" s="1023">
        <v>5</v>
      </c>
      <c r="I42" s="1027">
        <v>1355</v>
      </c>
      <c r="J42" s="1027">
        <v>7</v>
      </c>
      <c r="K42" s="380">
        <v>745</v>
      </c>
      <c r="L42" s="379">
        <v>11</v>
      </c>
      <c r="M42" s="380">
        <v>1020</v>
      </c>
      <c r="N42" s="379">
        <v>8</v>
      </c>
      <c r="O42" s="380">
        <v>1025</v>
      </c>
      <c r="P42" s="1023">
        <v>16</v>
      </c>
      <c r="Q42" s="1027">
        <v>2730</v>
      </c>
      <c r="R42" s="1028">
        <v>14</v>
      </c>
      <c r="S42" s="380">
        <v>548590</v>
      </c>
      <c r="T42" s="1029">
        <v>25378</v>
      </c>
      <c r="U42" s="1027">
        <v>430272</v>
      </c>
      <c r="V42" s="1028">
        <v>19885</v>
      </c>
      <c r="W42" s="511">
        <v>365941</v>
      </c>
      <c r="X42" s="1016">
        <v>15286</v>
      </c>
      <c r="Y42" s="1016">
        <v>391865</v>
      </c>
      <c r="Z42" s="1016">
        <v>14544</v>
      </c>
      <c r="AA42" s="783">
        <v>370820</v>
      </c>
      <c r="AB42" s="1082">
        <v>15700</v>
      </c>
      <c r="AC42" s="792">
        <v>269715</v>
      </c>
      <c r="AD42" s="1082">
        <v>12759</v>
      </c>
      <c r="AE42" s="842">
        <f t="shared" si="0"/>
        <v>344133.33333333331</v>
      </c>
      <c r="AF42" s="1084">
        <f t="shared" si="1"/>
        <v>14334.333333333334</v>
      </c>
      <c r="AG42" s="842">
        <f t="shared" si="2"/>
        <v>218289.77777777778</v>
      </c>
      <c r="AH42" s="1084">
        <f t="shared" si="3"/>
        <v>12759</v>
      </c>
    </row>
    <row r="43" spans="1:34" ht="16.5" customHeight="1">
      <c r="A43" s="1022" t="s">
        <v>15</v>
      </c>
      <c r="B43" s="1047" t="s">
        <v>64</v>
      </c>
      <c r="C43" s="380">
        <v>350</v>
      </c>
      <c r="D43" s="1023">
        <v>7</v>
      </c>
      <c r="E43" s="1027">
        <v>1888</v>
      </c>
      <c r="F43" s="1027">
        <v>20</v>
      </c>
      <c r="G43" s="380">
        <v>1100</v>
      </c>
      <c r="H43" s="1023">
        <v>7</v>
      </c>
      <c r="I43" s="1027">
        <v>1406</v>
      </c>
      <c r="J43" s="1027">
        <v>17</v>
      </c>
      <c r="K43" s="380">
        <v>1244</v>
      </c>
      <c r="L43" s="379">
        <v>16</v>
      </c>
      <c r="M43" s="380">
        <v>2065</v>
      </c>
      <c r="N43" s="379">
        <v>27</v>
      </c>
      <c r="O43" s="380">
        <v>12549</v>
      </c>
      <c r="P43" s="1023">
        <v>636</v>
      </c>
      <c r="Q43" s="1027">
        <v>85756</v>
      </c>
      <c r="R43" s="1028">
        <v>4830</v>
      </c>
      <c r="S43" s="380">
        <v>138655</v>
      </c>
      <c r="T43" s="1029">
        <v>7988</v>
      </c>
      <c r="U43" s="1027">
        <v>75363</v>
      </c>
      <c r="V43" s="1028">
        <v>5688</v>
      </c>
      <c r="W43" s="511">
        <v>147807</v>
      </c>
      <c r="X43" s="1016">
        <v>13644</v>
      </c>
      <c r="Y43" s="1016">
        <v>246951.527</v>
      </c>
      <c r="Z43" s="1016">
        <v>21427</v>
      </c>
      <c r="AA43" s="783">
        <v>137939</v>
      </c>
      <c r="AB43" s="1082">
        <v>11306</v>
      </c>
      <c r="AC43" s="792">
        <v>171159</v>
      </c>
      <c r="AD43" s="1082">
        <v>13127</v>
      </c>
      <c r="AE43" s="842">
        <f t="shared" si="0"/>
        <v>185349.84233333333</v>
      </c>
      <c r="AF43" s="1084">
        <f t="shared" si="1"/>
        <v>15286.666666666666</v>
      </c>
      <c r="AG43" s="842">
        <f t="shared" si="2"/>
        <v>108128.22222222223</v>
      </c>
      <c r="AH43" s="1084">
        <f t="shared" si="3"/>
        <v>13127</v>
      </c>
    </row>
    <row r="44" spans="1:34" ht="16.5" customHeight="1">
      <c r="A44" s="1022" t="s">
        <v>15</v>
      </c>
      <c r="B44" s="1047" t="s">
        <v>185</v>
      </c>
      <c r="C44" s="380">
        <v>4850</v>
      </c>
      <c r="D44" s="1023">
        <v>462</v>
      </c>
      <c r="E44" s="1027">
        <v>3861</v>
      </c>
      <c r="F44" s="1027">
        <v>151</v>
      </c>
      <c r="G44" s="380">
        <v>4606</v>
      </c>
      <c r="H44" s="1023">
        <v>96</v>
      </c>
      <c r="I44" s="1027">
        <v>2625</v>
      </c>
      <c r="J44" s="1027">
        <v>105</v>
      </c>
      <c r="K44" s="380">
        <v>4540</v>
      </c>
      <c r="L44" s="379">
        <v>102</v>
      </c>
      <c r="M44" s="380">
        <v>4826.8450000000003</v>
      </c>
      <c r="N44" s="379">
        <v>161</v>
      </c>
      <c r="O44" s="380">
        <v>3586.3130000000001</v>
      </c>
      <c r="P44" s="1023">
        <v>114</v>
      </c>
      <c r="Q44" s="1027">
        <v>6294.99</v>
      </c>
      <c r="R44" s="1028">
        <v>293</v>
      </c>
      <c r="S44" s="380">
        <v>10297</v>
      </c>
      <c r="T44" s="1029">
        <v>672</v>
      </c>
      <c r="U44" s="1027">
        <v>36866</v>
      </c>
      <c r="V44" s="1028">
        <v>2277</v>
      </c>
      <c r="W44" s="511">
        <v>19514</v>
      </c>
      <c r="X44" s="1016">
        <v>1212</v>
      </c>
      <c r="Y44" s="1016">
        <v>23346</v>
      </c>
      <c r="Z44" s="1016">
        <v>1367</v>
      </c>
      <c r="AA44" s="783">
        <v>25917</v>
      </c>
      <c r="AB44" s="1082">
        <v>1587</v>
      </c>
      <c r="AC44" s="792">
        <v>25952</v>
      </c>
      <c r="AD44" s="1082">
        <v>1395</v>
      </c>
      <c r="AE44" s="842">
        <f t="shared" si="0"/>
        <v>25071.666666666668</v>
      </c>
      <c r="AF44" s="1084">
        <f t="shared" si="1"/>
        <v>1449.6666666666667</v>
      </c>
      <c r="AG44" s="842">
        <f t="shared" si="2"/>
        <v>17772.888888888887</v>
      </c>
      <c r="AH44" s="1084">
        <f t="shared" si="3"/>
        <v>1395</v>
      </c>
    </row>
    <row r="45" spans="1:34" ht="16.5" customHeight="1">
      <c r="A45" s="1022" t="s">
        <v>15</v>
      </c>
      <c r="B45" s="1047" t="s">
        <v>341</v>
      </c>
      <c r="C45" s="380">
        <v>18650</v>
      </c>
      <c r="D45" s="1023">
        <v>715</v>
      </c>
      <c r="E45" s="1027">
        <v>21529</v>
      </c>
      <c r="F45" s="1027">
        <v>889</v>
      </c>
      <c r="G45" s="380">
        <v>19140</v>
      </c>
      <c r="H45" s="1023">
        <v>1341</v>
      </c>
      <c r="I45" s="1027">
        <v>23870</v>
      </c>
      <c r="J45" s="1027">
        <v>1678</v>
      </c>
      <c r="K45" s="380">
        <v>15000</v>
      </c>
      <c r="L45" s="379">
        <v>1863</v>
      </c>
      <c r="M45" s="380">
        <v>19600</v>
      </c>
      <c r="N45" s="379">
        <v>2880</v>
      </c>
      <c r="O45" s="380">
        <v>31661</v>
      </c>
      <c r="P45" s="1023">
        <v>2720</v>
      </c>
      <c r="Q45" s="1027">
        <v>67216.001000000004</v>
      </c>
      <c r="R45" s="1028">
        <v>6344</v>
      </c>
      <c r="S45" s="380">
        <v>96098.237999999998</v>
      </c>
      <c r="T45" s="1029">
        <v>5816</v>
      </c>
      <c r="U45" s="1027">
        <v>67105.001000000004</v>
      </c>
      <c r="V45" s="1028">
        <v>3235</v>
      </c>
      <c r="W45" s="511">
        <v>135521</v>
      </c>
      <c r="X45" s="1016">
        <v>5833</v>
      </c>
      <c r="Y45" s="1016">
        <v>306621</v>
      </c>
      <c r="Z45" s="1016">
        <v>14464</v>
      </c>
      <c r="AA45" s="783">
        <v>438795</v>
      </c>
      <c r="AB45" s="1082">
        <v>22247</v>
      </c>
      <c r="AC45" s="792">
        <v>489725</v>
      </c>
      <c r="AD45" s="1082">
        <v>26893</v>
      </c>
      <c r="AE45" s="842">
        <f t="shared" si="0"/>
        <v>411713.66666666669</v>
      </c>
      <c r="AF45" s="1084">
        <f t="shared" si="1"/>
        <v>21201.333333333332</v>
      </c>
      <c r="AG45" s="842">
        <f t="shared" si="2"/>
        <v>316573.77777777781</v>
      </c>
      <c r="AH45" s="1084">
        <f t="shared" si="3"/>
        <v>26893</v>
      </c>
    </row>
    <row r="46" spans="1:34" ht="16.5" customHeight="1">
      <c r="A46" s="1048" t="s">
        <v>15</v>
      </c>
      <c r="B46" s="1049" t="s">
        <v>342</v>
      </c>
      <c r="C46" s="1050">
        <v>1920</v>
      </c>
      <c r="D46" s="1051">
        <v>27</v>
      </c>
      <c r="E46" s="1052">
        <v>885</v>
      </c>
      <c r="F46" s="1052">
        <v>17</v>
      </c>
      <c r="G46" s="1050">
        <v>960</v>
      </c>
      <c r="H46" s="1051">
        <v>8</v>
      </c>
      <c r="I46" s="1052">
        <v>310</v>
      </c>
      <c r="J46" s="1052">
        <v>9</v>
      </c>
      <c r="K46" s="1050">
        <v>800</v>
      </c>
      <c r="L46" s="1053">
        <v>12</v>
      </c>
      <c r="M46" s="1050">
        <v>1590</v>
      </c>
      <c r="N46" s="1053">
        <v>23</v>
      </c>
      <c r="O46" s="1050">
        <v>3050</v>
      </c>
      <c r="P46" s="1051">
        <v>25</v>
      </c>
      <c r="Q46" s="1052">
        <v>2670</v>
      </c>
      <c r="R46" s="1054">
        <v>43</v>
      </c>
      <c r="S46" s="1050">
        <v>3695</v>
      </c>
      <c r="T46" s="1055">
        <v>43</v>
      </c>
      <c r="U46" s="1052">
        <v>1925</v>
      </c>
      <c r="V46" s="1054">
        <v>47</v>
      </c>
      <c r="W46" s="1056">
        <v>63110</v>
      </c>
      <c r="X46" s="1057">
        <v>2115</v>
      </c>
      <c r="Y46" s="1057">
        <v>142025</v>
      </c>
      <c r="Z46" s="1057">
        <v>5829</v>
      </c>
      <c r="AA46" s="783">
        <v>318808</v>
      </c>
      <c r="AB46" s="1082">
        <v>12481</v>
      </c>
      <c r="AC46" s="792">
        <v>262055</v>
      </c>
      <c r="AD46" s="1082">
        <v>10304</v>
      </c>
      <c r="AE46" s="842">
        <f t="shared" si="0"/>
        <v>240962.66666666666</v>
      </c>
      <c r="AF46" s="1084">
        <f t="shared" si="1"/>
        <v>9538</v>
      </c>
      <c r="AG46" s="842">
        <f t="shared" si="2"/>
        <v>196800.33333333334</v>
      </c>
      <c r="AH46" s="1084">
        <f t="shared" si="3"/>
        <v>10304</v>
      </c>
    </row>
    <row r="47" spans="1:34" ht="16.5" customHeight="1">
      <c r="A47" s="1068" t="s">
        <v>582</v>
      </c>
      <c r="B47" s="1069"/>
      <c r="C47" s="1070">
        <v>313781.11100000003</v>
      </c>
      <c r="D47" s="1071">
        <v>3530</v>
      </c>
      <c r="E47" s="1072">
        <v>357955.261</v>
      </c>
      <c r="F47" s="1072">
        <v>4011</v>
      </c>
      <c r="G47" s="1070">
        <v>1461157.9530000002</v>
      </c>
      <c r="H47" s="1071">
        <v>4289</v>
      </c>
      <c r="I47" s="1072">
        <v>313161.83899999998</v>
      </c>
      <c r="J47" s="1072">
        <v>4671</v>
      </c>
      <c r="K47" s="1070">
        <v>354702.5</v>
      </c>
      <c r="L47" s="1073">
        <v>6385</v>
      </c>
      <c r="M47" s="1074">
        <v>458526.19400000002</v>
      </c>
      <c r="N47" s="1073">
        <v>15425</v>
      </c>
      <c r="O47" s="1074">
        <v>1502544.3609999998</v>
      </c>
      <c r="P47" s="1071">
        <v>76973</v>
      </c>
      <c r="Q47" s="1072">
        <v>4416046.4530000007</v>
      </c>
      <c r="R47" s="1075">
        <v>174081</v>
      </c>
      <c r="S47" s="1070">
        <v>6607986.2710000006</v>
      </c>
      <c r="T47" s="1076">
        <v>260659</v>
      </c>
      <c r="U47" s="1072">
        <v>6859479.484000002</v>
      </c>
      <c r="V47" s="1075">
        <v>243136</v>
      </c>
      <c r="W47" s="1077">
        <v>7501562</v>
      </c>
      <c r="X47" s="1078">
        <v>284430</v>
      </c>
      <c r="Y47" s="1078">
        <v>12690032.577000003</v>
      </c>
      <c r="Z47" s="1078">
        <v>437985</v>
      </c>
      <c r="AA47" s="1079">
        <v>22707210</v>
      </c>
      <c r="AB47" s="1078">
        <v>941938</v>
      </c>
      <c r="AC47" s="1080">
        <v>28863147</v>
      </c>
      <c r="AD47" s="1078">
        <v>1346109</v>
      </c>
      <c r="AE47" s="1076">
        <f>SUM(AE6:AE46)</f>
        <v>17778163.532000005</v>
      </c>
      <c r="AF47" s="1075">
        <f t="shared" ref="AF47:AH47" si="4">SUM(AF6:AF46)</f>
        <v>636174</v>
      </c>
      <c r="AG47" s="1076">
        <f t="shared" si="4"/>
        <v>14754469.377666665</v>
      </c>
      <c r="AH47" s="1075">
        <f t="shared" si="4"/>
        <v>834556.66666666674</v>
      </c>
    </row>
    <row r="48" spans="1:34" ht="16.5" customHeight="1">
      <c r="A48" s="1058" t="s">
        <v>583</v>
      </c>
      <c r="B48" s="1059"/>
      <c r="C48" s="1060">
        <v>318797.11100000003</v>
      </c>
      <c r="D48" s="1061">
        <v>3585</v>
      </c>
      <c r="E48" s="1062">
        <v>360187.261</v>
      </c>
      <c r="F48" s="1062">
        <v>4032</v>
      </c>
      <c r="G48" s="1060">
        <v>1463250.9530000002</v>
      </c>
      <c r="H48" s="1061">
        <v>4313</v>
      </c>
      <c r="I48" s="1062">
        <v>317026.83899999998</v>
      </c>
      <c r="J48" s="1062">
        <v>4695</v>
      </c>
      <c r="K48" s="1060">
        <v>358877.5</v>
      </c>
      <c r="L48" s="1063">
        <v>6407</v>
      </c>
      <c r="M48" s="1064">
        <v>465886.19400000002</v>
      </c>
      <c r="N48" s="1063">
        <v>15450</v>
      </c>
      <c r="O48" s="1064">
        <v>1550946.371</v>
      </c>
      <c r="P48" s="1061">
        <v>77642</v>
      </c>
      <c r="Q48" s="1062">
        <v>4462044.245000001</v>
      </c>
      <c r="R48" s="1065">
        <v>175440</v>
      </c>
      <c r="S48" s="1060">
        <v>6730087.3950000005</v>
      </c>
      <c r="T48" s="848">
        <v>262164</v>
      </c>
      <c r="U48" s="1062">
        <v>6978617.8610000014</v>
      </c>
      <c r="V48" s="1062">
        <v>244837</v>
      </c>
      <c r="W48" s="1066">
        <v>7646121</v>
      </c>
      <c r="X48" s="1067">
        <v>286137</v>
      </c>
      <c r="Y48" s="1067">
        <v>12827353.077000003</v>
      </c>
      <c r="Z48" s="1067">
        <v>439544</v>
      </c>
      <c r="AA48" s="791">
        <v>22798790</v>
      </c>
      <c r="AB48" s="1067">
        <v>943139</v>
      </c>
      <c r="AC48" s="790">
        <v>29006881</v>
      </c>
      <c r="AD48" s="1067">
        <v>1349559</v>
      </c>
      <c r="AE48" s="848">
        <f>AE47+AE5</f>
        <v>17902375.032000005</v>
      </c>
      <c r="AF48" s="1065">
        <f t="shared" ref="AF48:AH48" si="5">AF47+AF5</f>
        <v>638244</v>
      </c>
      <c r="AG48" s="848">
        <f t="shared" si="5"/>
        <v>14833597.377666665</v>
      </c>
      <c r="AH48" s="1065">
        <f t="shared" si="5"/>
        <v>838006.66666666674</v>
      </c>
    </row>
    <row r="49" spans="1:34">
      <c r="A49" s="793" t="s">
        <v>1135</v>
      </c>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row>
    <row r="50" spans="1:34">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row>
    <row r="51" spans="1:34">
      <c r="C51" s="381"/>
      <c r="D51" s="381"/>
      <c r="E51" s="381"/>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row>
    <row r="52" spans="1:34">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row>
    <row r="53" spans="1:34">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row>
    <row r="54" spans="1:34">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row>
    <row r="55" spans="1:34">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row>
    <row r="56" spans="1:34">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row>
    <row r="57" spans="1:34">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row>
    <row r="58" spans="1:34">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row>
    <row r="59" spans="1:34">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row>
    <row r="60" spans="1:34">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row>
    <row r="61" spans="1:34">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row>
    <row r="62" spans="1:34">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row>
    <row r="63" spans="1:34">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row>
    <row r="64" spans="1:34">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row>
    <row r="65" spans="3:34">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row>
    <row r="66" spans="3:34">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row>
    <row r="67" spans="3:34">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row>
    <row r="68" spans="3:34">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row>
    <row r="69" spans="3:34">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row>
    <row r="70" spans="3:34">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row>
    <row r="71" spans="3:34">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row>
    <row r="72" spans="3:34">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row>
    <row r="73" spans="3:34">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row>
    <row r="74" spans="3:34">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row>
    <row r="75" spans="3:34">
      <c r="C75" s="381"/>
      <c r="D75" s="381"/>
      <c r="E75" s="381"/>
      <c r="F75" s="381"/>
      <c r="G75" s="381"/>
      <c r="H75" s="381"/>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row>
    <row r="76" spans="3:34">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row>
    <row r="77" spans="3:34">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row>
    <row r="78" spans="3:34">
      <c r="C78" s="381"/>
      <c r="D78" s="381"/>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row>
    <row r="79" spans="3:34">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row>
    <row r="80" spans="3:34">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row>
    <row r="81" spans="3:34">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row>
    <row r="82" spans="3:34">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1"/>
    </row>
    <row r="83" spans="3:34">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row>
    <row r="84" spans="3:34">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row>
    <row r="85" spans="3:34">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row>
    <row r="86" spans="3:34">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row>
    <row r="87" spans="3:34">
      <c r="C87" s="381"/>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row>
    <row r="88" spans="3:34">
      <c r="C88" s="381"/>
      <c r="D88" s="381"/>
      <c r="E88" s="381"/>
      <c r="F88" s="381"/>
      <c r="G88" s="381"/>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row>
    <row r="89" spans="3:34">
      <c r="C89" s="381"/>
      <c r="D89" s="381"/>
      <c r="E89" s="381"/>
      <c r="F89" s="381"/>
      <c r="G89" s="381"/>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row>
    <row r="90" spans="3:34">
      <c r="C90" s="381"/>
      <c r="D90" s="381"/>
      <c r="E90" s="381"/>
      <c r="F90" s="381"/>
      <c r="G90" s="381"/>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1"/>
      <c r="AG90" s="381"/>
      <c r="AH90" s="381"/>
    </row>
    <row r="91" spans="3:34">
      <c r="C91" s="381"/>
      <c r="D91" s="381"/>
      <c r="E91" s="381"/>
      <c r="F91" s="381"/>
      <c r="G91" s="381"/>
      <c r="H91" s="381"/>
      <c r="I91" s="381"/>
      <c r="J91" s="381"/>
      <c r="K91" s="381"/>
      <c r="L91" s="381"/>
      <c r="M91" s="381"/>
      <c r="N91" s="381"/>
      <c r="O91" s="381"/>
      <c r="P91" s="381"/>
      <c r="Q91" s="381"/>
      <c r="R91" s="381"/>
      <c r="S91" s="381"/>
      <c r="T91" s="381"/>
      <c r="U91" s="381"/>
      <c r="V91" s="381"/>
      <c r="W91" s="381"/>
      <c r="X91" s="381"/>
      <c r="Y91" s="381"/>
      <c r="Z91" s="381"/>
      <c r="AA91" s="381"/>
      <c r="AB91" s="381"/>
      <c r="AC91" s="381"/>
      <c r="AD91" s="381"/>
      <c r="AE91" s="381"/>
      <c r="AF91" s="381"/>
      <c r="AG91" s="381"/>
      <c r="AH91" s="381"/>
    </row>
    <row r="92" spans="3:34">
      <c r="C92" s="381"/>
      <c r="D92" s="381"/>
      <c r="E92" s="381"/>
      <c r="F92" s="381"/>
      <c r="G92" s="381"/>
      <c r="H92" s="381"/>
      <c r="I92" s="381"/>
      <c r="J92" s="381"/>
      <c r="K92" s="381"/>
      <c r="L92" s="381"/>
      <c r="M92" s="381"/>
      <c r="N92" s="381"/>
      <c r="O92" s="381"/>
      <c r="P92" s="381"/>
      <c r="Q92" s="381"/>
      <c r="R92" s="381"/>
      <c r="S92" s="381"/>
      <c r="T92" s="381"/>
      <c r="U92" s="381"/>
      <c r="V92" s="381"/>
      <c r="W92" s="381"/>
      <c r="X92" s="381"/>
      <c r="Y92" s="381"/>
      <c r="Z92" s="381"/>
      <c r="AA92" s="381"/>
      <c r="AB92" s="381"/>
      <c r="AC92" s="381"/>
      <c r="AD92" s="381"/>
      <c r="AE92" s="381"/>
      <c r="AF92" s="381"/>
      <c r="AG92" s="381"/>
      <c r="AH92" s="381"/>
    </row>
    <row r="93" spans="3:34">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row>
    <row r="94" spans="3:34">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row>
    <row r="95" spans="3:34">
      <c r="C95" s="381"/>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row>
    <row r="96" spans="3:34">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row>
    <row r="97" spans="3:34">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row>
    <row r="98" spans="3:34">
      <c r="C98" s="381"/>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row>
    <row r="99" spans="3:34">
      <c r="C99" s="381"/>
      <c r="D99" s="381"/>
      <c r="E99" s="381"/>
      <c r="F99" s="381"/>
      <c r="G99" s="381"/>
      <c r="H99" s="381"/>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c r="AF99" s="381"/>
      <c r="AG99" s="381"/>
      <c r="AH99" s="381"/>
    </row>
    <row r="100" spans="3:34">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row>
    <row r="101" spans="3:34">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row>
    <row r="102" spans="3:34">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row>
    <row r="103" spans="3:34">
      <c r="C103" s="381"/>
      <c r="D103" s="381"/>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row>
    <row r="104" spans="3:34">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row>
    <row r="105" spans="3:34">
      <c r="C105" s="381"/>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row>
    <row r="106" spans="3:34">
      <c r="C106" s="381"/>
      <c r="D106" s="381"/>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row>
    <row r="107" spans="3:34">
      <c r="C107" s="381"/>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row>
    <row r="108" spans="3:34">
      <c r="C108" s="381"/>
      <c r="D108" s="381"/>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row>
    <row r="109" spans="3:34">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row>
    <row r="110" spans="3:34">
      <c r="C110" s="381"/>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row>
    <row r="111" spans="3:34">
      <c r="C111" s="381"/>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c r="AG111" s="381"/>
      <c r="AH111" s="381"/>
    </row>
    <row r="112" spans="3:34">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row>
    <row r="113" spans="3:34">
      <c r="C113" s="381"/>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row>
    <row r="114" spans="3:34">
      <c r="C114" s="381"/>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row>
    <row r="115" spans="3:34">
      <c r="C115" s="381"/>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row>
    <row r="116" spans="3:34">
      <c r="C116" s="381"/>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row>
    <row r="117" spans="3:34">
      <c r="C117" s="381"/>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row>
    <row r="118" spans="3:34">
      <c r="C118" s="381"/>
      <c r="D118" s="381"/>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row>
    <row r="119" spans="3:34">
      <c r="C119" s="381"/>
      <c r="D119" s="381"/>
      <c r="E119" s="381"/>
      <c r="F119" s="381"/>
      <c r="G119" s="381"/>
      <c r="H119" s="381"/>
      <c r="I119" s="381"/>
      <c r="J119" s="381"/>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row>
    <row r="120" spans="3:34">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row>
    <row r="121" spans="3:34">
      <c r="C121" s="381"/>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row>
    <row r="122" spans="3:34">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row>
    <row r="123" spans="3:34">
      <c r="C123" s="381"/>
      <c r="D123" s="381"/>
      <c r="E123" s="381"/>
      <c r="F123" s="381"/>
      <c r="G123" s="381"/>
      <c r="H123" s="381"/>
      <c r="I123" s="381"/>
      <c r="J123" s="381"/>
      <c r="K123" s="381"/>
      <c r="L123" s="381"/>
      <c r="M123" s="381"/>
      <c r="N123" s="381"/>
      <c r="O123" s="381"/>
      <c r="P123" s="381"/>
      <c r="Q123" s="381"/>
      <c r="R123" s="381"/>
      <c r="S123" s="381"/>
      <c r="T123" s="381"/>
      <c r="U123" s="381"/>
      <c r="V123" s="381"/>
      <c r="W123" s="381"/>
      <c r="X123" s="381"/>
      <c r="Y123" s="381"/>
      <c r="Z123" s="381"/>
      <c r="AA123" s="381"/>
      <c r="AB123" s="381"/>
      <c r="AC123" s="381"/>
      <c r="AD123" s="381"/>
      <c r="AE123" s="381"/>
      <c r="AF123" s="381"/>
      <c r="AG123" s="381"/>
      <c r="AH123" s="381"/>
    </row>
    <row r="124" spans="3:34">
      <c r="C124" s="381"/>
      <c r="D124" s="381"/>
      <c r="E124" s="381"/>
      <c r="F124" s="381"/>
      <c r="G124" s="381"/>
      <c r="H124" s="381"/>
      <c r="I124" s="381"/>
      <c r="J124" s="381"/>
      <c r="K124" s="381"/>
      <c r="L124" s="381"/>
      <c r="M124" s="381"/>
      <c r="N124" s="381"/>
      <c r="O124" s="381"/>
      <c r="P124" s="381"/>
      <c r="Q124" s="381"/>
      <c r="R124" s="381"/>
      <c r="S124" s="381"/>
      <c r="T124" s="381"/>
      <c r="U124" s="381"/>
      <c r="V124" s="381"/>
      <c r="W124" s="381"/>
      <c r="X124" s="381"/>
      <c r="Y124" s="381"/>
      <c r="Z124" s="381"/>
      <c r="AA124" s="381"/>
      <c r="AB124" s="381"/>
      <c r="AC124" s="381"/>
      <c r="AD124" s="381"/>
      <c r="AE124" s="381"/>
      <c r="AF124" s="381"/>
      <c r="AG124" s="381"/>
      <c r="AH124" s="381"/>
    </row>
    <row r="125" spans="3:34">
      <c r="C125" s="381"/>
      <c r="D125" s="381"/>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c r="AG125" s="381"/>
      <c r="AH125" s="381"/>
    </row>
    <row r="126" spans="3:34">
      <c r="C126" s="381"/>
      <c r="D126" s="381"/>
      <c r="E126" s="381"/>
      <c r="F126" s="381"/>
      <c r="G126" s="381"/>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row>
    <row r="127" spans="3:34">
      <c r="C127" s="381"/>
      <c r="D127" s="381"/>
      <c r="E127" s="381"/>
      <c r="F127" s="381"/>
      <c r="G127" s="381"/>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c r="AF127" s="381"/>
      <c r="AG127" s="381"/>
      <c r="AH127" s="381"/>
    </row>
    <row r="128" spans="3:34">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row>
    <row r="129" spans="3:34">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381"/>
      <c r="AA129" s="381"/>
      <c r="AB129" s="381"/>
      <c r="AC129" s="381"/>
      <c r="AD129" s="381"/>
      <c r="AE129" s="381"/>
      <c r="AF129" s="381"/>
      <c r="AG129" s="381"/>
      <c r="AH129" s="381"/>
    </row>
    <row r="130" spans="3:34">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row>
    <row r="131" spans="3:34">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A131" s="381"/>
      <c r="AB131" s="381"/>
      <c r="AC131" s="381"/>
      <c r="AD131" s="381"/>
      <c r="AE131" s="381"/>
      <c r="AF131" s="381"/>
      <c r="AG131" s="381"/>
      <c r="AH131" s="381"/>
    </row>
    <row r="132" spans="3:34">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row>
    <row r="133" spans="3:34">
      <c r="C133" s="381"/>
      <c r="D133" s="381"/>
      <c r="E133" s="381"/>
      <c r="F133" s="381"/>
      <c r="G133" s="381"/>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c r="AE133" s="381"/>
      <c r="AF133" s="381"/>
      <c r="AG133" s="381"/>
      <c r="AH133" s="381"/>
    </row>
    <row r="134" spans="3:34">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row>
    <row r="135" spans="3:34">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A135" s="381"/>
      <c r="AB135" s="381"/>
      <c r="AC135" s="381"/>
      <c r="AD135" s="381"/>
      <c r="AE135" s="381"/>
      <c r="AF135" s="381"/>
      <c r="AG135" s="381"/>
      <c r="AH135" s="381"/>
    </row>
    <row r="136" spans="3:34">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row>
    <row r="137" spans="3:34">
      <c r="C137" s="381"/>
      <c r="D137" s="381"/>
      <c r="E137" s="381"/>
      <c r="F137" s="381"/>
      <c r="G137" s="381"/>
      <c r="H137" s="381"/>
      <c r="I137" s="381"/>
      <c r="J137" s="381"/>
      <c r="K137" s="381"/>
      <c r="L137" s="381"/>
      <c r="M137" s="381"/>
      <c r="N137" s="381"/>
      <c r="O137" s="381"/>
      <c r="P137" s="381"/>
      <c r="Q137" s="381"/>
      <c r="R137" s="381"/>
      <c r="S137" s="381"/>
      <c r="T137" s="381"/>
      <c r="U137" s="381"/>
      <c r="V137" s="381"/>
      <c r="W137" s="381"/>
      <c r="X137" s="381"/>
      <c r="Y137" s="381"/>
      <c r="Z137" s="381"/>
      <c r="AA137" s="381"/>
      <c r="AB137" s="381"/>
      <c r="AC137" s="381"/>
      <c r="AD137" s="381"/>
      <c r="AE137" s="381"/>
      <c r="AF137" s="381"/>
      <c r="AG137" s="381"/>
      <c r="AH137" s="381"/>
    </row>
    <row r="138" spans="3:34">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1"/>
      <c r="AD138" s="381"/>
      <c r="AE138" s="381"/>
      <c r="AF138" s="381"/>
      <c r="AG138" s="381"/>
      <c r="AH138" s="381"/>
    </row>
    <row r="139" spans="3:34">
      <c r="C139" s="381"/>
      <c r="D139" s="381"/>
      <c r="E139" s="381"/>
      <c r="F139" s="381"/>
      <c r="G139" s="381"/>
      <c r="H139" s="381"/>
      <c r="I139" s="381"/>
      <c r="J139" s="381"/>
      <c r="K139" s="381"/>
      <c r="L139" s="381"/>
      <c r="M139" s="381"/>
      <c r="N139" s="381"/>
      <c r="O139" s="381"/>
      <c r="P139" s="381"/>
      <c r="Q139" s="381"/>
      <c r="R139" s="381"/>
      <c r="S139" s="381"/>
      <c r="T139" s="381"/>
      <c r="U139" s="381"/>
      <c r="V139" s="381"/>
      <c r="W139" s="381"/>
      <c r="X139" s="381"/>
      <c r="Y139" s="381"/>
      <c r="Z139" s="381"/>
      <c r="AA139" s="381"/>
      <c r="AB139" s="381"/>
      <c r="AC139" s="381"/>
      <c r="AD139" s="381"/>
      <c r="AE139" s="381"/>
      <c r="AF139" s="381"/>
      <c r="AG139" s="381"/>
      <c r="AH139" s="381"/>
    </row>
    <row r="140" spans="3:34">
      <c r="C140" s="381"/>
      <c r="D140" s="381"/>
      <c r="E140" s="381"/>
      <c r="F140" s="381"/>
      <c r="G140" s="381"/>
      <c r="H140" s="381"/>
      <c r="I140" s="381"/>
      <c r="J140" s="381"/>
      <c r="K140" s="381"/>
      <c r="L140" s="381"/>
      <c r="M140" s="381"/>
      <c r="N140" s="381"/>
      <c r="O140" s="381"/>
      <c r="P140" s="381"/>
      <c r="Q140" s="381"/>
      <c r="R140" s="381"/>
      <c r="S140" s="381"/>
      <c r="T140" s="381"/>
      <c r="U140" s="381"/>
      <c r="V140" s="381"/>
      <c r="W140" s="381"/>
      <c r="X140" s="381"/>
      <c r="Y140" s="381"/>
      <c r="Z140" s="381"/>
      <c r="AA140" s="381"/>
      <c r="AB140" s="381"/>
      <c r="AC140" s="381"/>
      <c r="AD140" s="381"/>
      <c r="AE140" s="381"/>
      <c r="AF140" s="381"/>
      <c r="AG140" s="381"/>
      <c r="AH140" s="381"/>
    </row>
    <row r="141" spans="3:34">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c r="AF141" s="381"/>
      <c r="AG141" s="381"/>
      <c r="AH141" s="381"/>
    </row>
    <row r="142" spans="3:34">
      <c r="C142" s="381"/>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c r="AF142" s="381"/>
      <c r="AG142" s="381"/>
      <c r="AH142" s="381"/>
    </row>
    <row r="143" spans="3:34">
      <c r="C143" s="381"/>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381"/>
      <c r="AD143" s="381"/>
      <c r="AE143" s="381"/>
      <c r="AF143" s="381"/>
      <c r="AG143" s="381"/>
      <c r="AH143" s="381"/>
    </row>
    <row r="144" spans="3:34">
      <c r="C144" s="381"/>
      <c r="D144" s="381"/>
      <c r="E144" s="381"/>
      <c r="F144" s="381"/>
      <c r="G144" s="381"/>
      <c r="H144" s="381"/>
      <c r="I144" s="381"/>
      <c r="J144" s="381"/>
      <c r="K144" s="381"/>
      <c r="L144" s="381"/>
      <c r="M144" s="381"/>
      <c r="N144" s="381"/>
      <c r="O144" s="381"/>
      <c r="P144" s="381"/>
      <c r="Q144" s="381"/>
      <c r="R144" s="381"/>
      <c r="S144" s="381"/>
      <c r="T144" s="381"/>
      <c r="U144" s="381"/>
      <c r="V144" s="381"/>
      <c r="W144" s="381"/>
      <c r="X144" s="381"/>
      <c r="Y144" s="381"/>
      <c r="Z144" s="381"/>
      <c r="AA144" s="381"/>
      <c r="AB144" s="381"/>
      <c r="AC144" s="381"/>
      <c r="AD144" s="381"/>
      <c r="AE144" s="381"/>
      <c r="AF144" s="381"/>
      <c r="AG144" s="381"/>
      <c r="AH144" s="381"/>
    </row>
    <row r="145" spans="3:34">
      <c r="C145" s="381"/>
      <c r="D145" s="381"/>
      <c r="E145" s="381"/>
      <c r="F145" s="381"/>
      <c r="G145" s="381"/>
      <c r="H145" s="381"/>
      <c r="I145" s="381"/>
      <c r="J145" s="381"/>
      <c r="K145" s="381"/>
      <c r="L145" s="381"/>
      <c r="M145" s="381"/>
      <c r="N145" s="381"/>
      <c r="O145" s="381"/>
      <c r="P145" s="381"/>
      <c r="Q145" s="381"/>
      <c r="R145" s="381"/>
      <c r="S145" s="381"/>
      <c r="T145" s="381"/>
      <c r="U145" s="381"/>
      <c r="V145" s="381"/>
      <c r="W145" s="381"/>
      <c r="X145" s="381"/>
      <c r="Y145" s="381"/>
      <c r="Z145" s="381"/>
      <c r="AA145" s="381"/>
      <c r="AB145" s="381"/>
      <c r="AC145" s="381"/>
      <c r="AD145" s="381"/>
      <c r="AE145" s="381"/>
      <c r="AF145" s="381"/>
      <c r="AG145" s="381"/>
      <c r="AH145" s="381"/>
    </row>
    <row r="146" spans="3:34">
      <c r="C146" s="381"/>
      <c r="D146" s="381"/>
      <c r="E146" s="381"/>
      <c r="F146" s="381"/>
      <c r="G146" s="381"/>
      <c r="H146" s="381"/>
      <c r="I146" s="381"/>
      <c r="J146" s="381"/>
      <c r="K146" s="381"/>
      <c r="L146" s="381"/>
      <c r="M146" s="381"/>
      <c r="N146" s="381"/>
      <c r="O146" s="381"/>
      <c r="P146" s="381"/>
      <c r="Q146" s="381"/>
      <c r="R146" s="381"/>
      <c r="S146" s="381"/>
      <c r="T146" s="381"/>
      <c r="U146" s="381"/>
      <c r="V146" s="381"/>
      <c r="W146" s="381"/>
      <c r="X146" s="381"/>
      <c r="Y146" s="381"/>
      <c r="Z146" s="381"/>
      <c r="AA146" s="381"/>
      <c r="AB146" s="381"/>
      <c r="AC146" s="381"/>
      <c r="AD146" s="381"/>
      <c r="AE146" s="381"/>
      <c r="AF146" s="381"/>
      <c r="AG146" s="381"/>
      <c r="AH146" s="381"/>
    </row>
    <row r="147" spans="3:34">
      <c r="C147" s="381"/>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1"/>
      <c r="AE147" s="381"/>
      <c r="AF147" s="381"/>
      <c r="AG147" s="381"/>
      <c r="AH147" s="381"/>
    </row>
    <row r="148" spans="3:34">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1"/>
      <c r="AE148" s="381"/>
      <c r="AF148" s="381"/>
      <c r="AG148" s="381"/>
      <c r="AH148" s="381"/>
    </row>
    <row r="149" spans="3:34">
      <c r="C149" s="381"/>
      <c r="D149" s="381"/>
      <c r="E149" s="381"/>
      <c r="F149" s="381"/>
      <c r="G149" s="381"/>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1"/>
      <c r="AD149" s="381"/>
      <c r="AE149" s="381"/>
      <c r="AF149" s="381"/>
      <c r="AG149" s="381"/>
      <c r="AH149" s="381"/>
    </row>
    <row r="150" spans="3:34">
      <c r="C150" s="381"/>
      <c r="D150" s="381"/>
      <c r="E150" s="381"/>
      <c r="F150" s="381"/>
      <c r="G150" s="381"/>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1"/>
      <c r="AF150" s="381"/>
      <c r="AG150" s="381"/>
      <c r="AH150" s="381"/>
    </row>
    <row r="151" spans="3:34">
      <c r="C151" s="381"/>
      <c r="D151" s="381"/>
      <c r="E151" s="381"/>
      <c r="F151" s="381"/>
      <c r="G151" s="381"/>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1"/>
      <c r="AD151" s="381"/>
      <c r="AE151" s="381"/>
      <c r="AF151" s="381"/>
      <c r="AG151" s="381"/>
      <c r="AH151" s="381"/>
    </row>
    <row r="152" spans="3:34">
      <c r="C152" s="381"/>
      <c r="D152" s="381"/>
      <c r="E152" s="381"/>
      <c r="F152" s="381"/>
      <c r="G152" s="381"/>
      <c r="H152" s="381"/>
      <c r="I152" s="381"/>
      <c r="J152" s="381"/>
      <c r="K152" s="381"/>
      <c r="L152" s="381"/>
      <c r="M152" s="381"/>
      <c r="N152" s="381"/>
      <c r="O152" s="381"/>
      <c r="P152" s="381"/>
      <c r="Q152" s="381"/>
      <c r="R152" s="381"/>
      <c r="S152" s="381"/>
      <c r="T152" s="381"/>
      <c r="U152" s="381"/>
      <c r="V152" s="381"/>
      <c r="W152" s="381"/>
      <c r="X152" s="381"/>
      <c r="Y152" s="381"/>
      <c r="Z152" s="381"/>
      <c r="AA152" s="381"/>
      <c r="AB152" s="381"/>
      <c r="AC152" s="381"/>
      <c r="AD152" s="381"/>
      <c r="AE152" s="381"/>
      <c r="AF152" s="381"/>
      <c r="AG152" s="381"/>
      <c r="AH152" s="381"/>
    </row>
    <row r="153" spans="3:34">
      <c r="C153" s="381"/>
      <c r="D153" s="381"/>
      <c r="E153" s="381"/>
      <c r="F153" s="381"/>
      <c r="G153" s="381"/>
      <c r="H153" s="381"/>
      <c r="I153" s="381"/>
      <c r="J153" s="381"/>
      <c r="K153" s="381"/>
      <c r="L153" s="381"/>
      <c r="M153" s="381"/>
      <c r="N153" s="381"/>
      <c r="O153" s="381"/>
      <c r="P153" s="381"/>
      <c r="Q153" s="381"/>
      <c r="R153" s="381"/>
      <c r="S153" s="381"/>
      <c r="T153" s="381"/>
      <c r="U153" s="381"/>
      <c r="V153" s="381"/>
      <c r="W153" s="381"/>
      <c r="X153" s="381"/>
      <c r="Y153" s="381"/>
      <c r="Z153" s="381"/>
      <c r="AA153" s="381"/>
      <c r="AB153" s="381"/>
      <c r="AC153" s="381"/>
      <c r="AD153" s="381"/>
      <c r="AE153" s="381"/>
      <c r="AF153" s="381"/>
      <c r="AG153" s="381"/>
      <c r="AH153" s="381"/>
    </row>
    <row r="154" spans="3:34">
      <c r="C154" s="381"/>
      <c r="D154" s="381"/>
      <c r="E154" s="381"/>
      <c r="F154" s="381"/>
      <c r="G154" s="381"/>
      <c r="H154" s="381"/>
      <c r="I154" s="381"/>
      <c r="J154" s="381"/>
      <c r="K154" s="381"/>
      <c r="L154" s="381"/>
      <c r="M154" s="381"/>
      <c r="N154" s="381"/>
      <c r="O154" s="381"/>
      <c r="P154" s="381"/>
      <c r="Q154" s="381"/>
      <c r="R154" s="381"/>
      <c r="S154" s="381"/>
      <c r="T154" s="381"/>
      <c r="U154" s="381"/>
      <c r="V154" s="381"/>
      <c r="W154" s="381"/>
      <c r="X154" s="381"/>
      <c r="Y154" s="381"/>
      <c r="Z154" s="381"/>
      <c r="AA154" s="381"/>
      <c r="AB154" s="381"/>
      <c r="AC154" s="381"/>
      <c r="AD154" s="381"/>
      <c r="AE154" s="381"/>
      <c r="AF154" s="381"/>
      <c r="AG154" s="381"/>
      <c r="AH154" s="381"/>
    </row>
    <row r="155" spans="3:34">
      <c r="C155" s="381"/>
      <c r="D155" s="381"/>
      <c r="E155" s="381"/>
      <c r="F155" s="381"/>
      <c r="G155" s="381"/>
      <c r="H155" s="381"/>
      <c r="I155" s="381"/>
      <c r="J155" s="381"/>
      <c r="K155" s="381"/>
      <c r="L155" s="381"/>
      <c r="M155" s="381"/>
      <c r="N155" s="381"/>
      <c r="O155" s="381"/>
      <c r="P155" s="381"/>
      <c r="Q155" s="381"/>
      <c r="R155" s="381"/>
      <c r="S155" s="381"/>
      <c r="T155" s="381"/>
      <c r="U155" s="381"/>
      <c r="V155" s="381"/>
      <c r="W155" s="381"/>
      <c r="X155" s="381"/>
      <c r="Y155" s="381"/>
      <c r="Z155" s="381"/>
      <c r="AA155" s="381"/>
      <c r="AB155" s="381"/>
      <c r="AC155" s="381"/>
      <c r="AD155" s="381"/>
      <c r="AE155" s="381"/>
      <c r="AF155" s="381"/>
      <c r="AG155" s="381"/>
      <c r="AH155" s="381"/>
    </row>
    <row r="156" spans="3:34">
      <c r="C156" s="381"/>
      <c r="D156" s="381"/>
      <c r="E156" s="381"/>
      <c r="F156" s="381"/>
      <c r="G156" s="381"/>
      <c r="H156" s="381"/>
      <c r="I156" s="381"/>
      <c r="J156" s="381"/>
      <c r="K156" s="381"/>
      <c r="L156" s="381"/>
      <c r="M156" s="381"/>
      <c r="N156" s="381"/>
      <c r="O156" s="381"/>
      <c r="P156" s="381"/>
      <c r="Q156" s="381"/>
      <c r="R156" s="381"/>
      <c r="S156" s="381"/>
      <c r="T156" s="381"/>
      <c r="U156" s="381"/>
      <c r="V156" s="381"/>
      <c r="W156" s="381"/>
      <c r="X156" s="381"/>
      <c r="Y156" s="381"/>
      <c r="Z156" s="381"/>
      <c r="AA156" s="381"/>
      <c r="AB156" s="381"/>
      <c r="AC156" s="381"/>
      <c r="AD156" s="381"/>
      <c r="AE156" s="381"/>
      <c r="AF156" s="381"/>
      <c r="AG156" s="381"/>
      <c r="AH156" s="381"/>
    </row>
    <row r="157" spans="3:34">
      <c r="C157" s="381"/>
      <c r="D157" s="381"/>
      <c r="E157" s="381"/>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c r="AB157" s="381"/>
      <c r="AC157" s="381"/>
      <c r="AD157" s="381"/>
      <c r="AE157" s="381"/>
      <c r="AF157" s="381"/>
      <c r="AG157" s="381"/>
      <c r="AH157" s="381"/>
    </row>
    <row r="158" spans="3:34">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A158" s="381"/>
      <c r="AB158" s="381"/>
      <c r="AC158" s="381"/>
      <c r="AD158" s="381"/>
      <c r="AE158" s="381"/>
      <c r="AF158" s="381"/>
      <c r="AG158" s="381"/>
      <c r="AH158" s="381"/>
    </row>
    <row r="159" spans="3:34">
      <c r="C159" s="381"/>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1"/>
      <c r="AD159" s="381"/>
      <c r="AE159" s="381"/>
      <c r="AF159" s="381"/>
      <c r="AG159" s="381"/>
      <c r="AH159" s="381"/>
    </row>
    <row r="160" spans="3:34">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row>
    <row r="161" spans="3:34">
      <c r="C161" s="381"/>
      <c r="D161" s="381"/>
      <c r="E161" s="381"/>
      <c r="F161" s="381"/>
      <c r="G161" s="381"/>
      <c r="H161" s="381"/>
      <c r="I161" s="381"/>
      <c r="J161" s="381"/>
      <c r="K161" s="381"/>
      <c r="L161" s="381"/>
      <c r="M161" s="381"/>
      <c r="N161" s="381"/>
      <c r="O161" s="381"/>
      <c r="P161" s="381"/>
      <c r="Q161" s="381"/>
      <c r="R161" s="381"/>
      <c r="S161" s="381"/>
      <c r="T161" s="381"/>
      <c r="U161" s="381"/>
      <c r="V161" s="381"/>
      <c r="W161" s="381"/>
      <c r="X161" s="381"/>
      <c r="Y161" s="381"/>
      <c r="Z161" s="381"/>
      <c r="AA161" s="381"/>
      <c r="AB161" s="381"/>
      <c r="AC161" s="381"/>
      <c r="AD161" s="381"/>
      <c r="AE161" s="381"/>
      <c r="AF161" s="381"/>
      <c r="AG161" s="381"/>
      <c r="AH161" s="381"/>
    </row>
    <row r="162" spans="3:34">
      <c r="C162" s="381"/>
      <c r="D162" s="381"/>
      <c r="E162" s="381"/>
      <c r="F162" s="381"/>
      <c r="G162" s="381"/>
      <c r="H162" s="381"/>
      <c r="I162" s="381"/>
      <c r="J162" s="381"/>
      <c r="K162" s="381"/>
      <c r="L162" s="381"/>
      <c r="M162" s="381"/>
      <c r="N162" s="381"/>
      <c r="O162" s="381"/>
      <c r="P162" s="381"/>
      <c r="Q162" s="381"/>
      <c r="R162" s="381"/>
      <c r="S162" s="381"/>
      <c r="T162" s="381"/>
      <c r="U162" s="381"/>
      <c r="V162" s="381"/>
      <c r="W162" s="381"/>
      <c r="X162" s="381"/>
      <c r="Y162" s="381"/>
      <c r="Z162" s="381"/>
      <c r="AA162" s="381"/>
      <c r="AB162" s="381"/>
      <c r="AC162" s="381"/>
      <c r="AD162" s="381"/>
      <c r="AE162" s="381"/>
      <c r="AF162" s="381"/>
      <c r="AG162" s="381"/>
      <c r="AH162" s="381"/>
    </row>
    <row r="163" spans="3:34">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A163" s="381"/>
      <c r="AB163" s="381"/>
      <c r="AC163" s="381"/>
      <c r="AD163" s="381"/>
      <c r="AE163" s="381"/>
      <c r="AF163" s="381"/>
      <c r="AG163" s="381"/>
      <c r="AH163" s="381"/>
    </row>
    <row r="164" spans="3:34">
      <c r="C164" s="381"/>
      <c r="D164" s="381"/>
      <c r="E164" s="381"/>
      <c r="F164" s="381"/>
      <c r="G164" s="381"/>
      <c r="H164" s="381"/>
      <c r="I164" s="381"/>
      <c r="J164" s="381"/>
      <c r="K164" s="381"/>
      <c r="L164" s="381"/>
      <c r="M164" s="381"/>
      <c r="N164" s="381"/>
      <c r="O164" s="381"/>
      <c r="P164" s="381"/>
      <c r="Q164" s="381"/>
      <c r="R164" s="381"/>
      <c r="S164" s="381"/>
      <c r="T164" s="381"/>
      <c r="U164" s="381"/>
      <c r="V164" s="381"/>
      <c r="W164" s="381"/>
      <c r="X164" s="381"/>
      <c r="Y164" s="381"/>
      <c r="Z164" s="381"/>
      <c r="AA164" s="381"/>
      <c r="AB164" s="381"/>
      <c r="AC164" s="381"/>
      <c r="AD164" s="381"/>
      <c r="AE164" s="381"/>
      <c r="AF164" s="381"/>
      <c r="AG164" s="381"/>
      <c r="AH164" s="381"/>
    </row>
    <row r="165" spans="3:34">
      <c r="C165" s="381"/>
      <c r="D165" s="381"/>
      <c r="E165" s="381"/>
      <c r="F165" s="381"/>
      <c r="G165" s="381"/>
      <c r="H165" s="381"/>
      <c r="I165" s="381"/>
      <c r="J165" s="381"/>
      <c r="K165" s="381"/>
      <c r="L165" s="381"/>
      <c r="M165" s="381"/>
      <c r="N165" s="381"/>
      <c r="O165" s="381"/>
      <c r="P165" s="381"/>
      <c r="Q165" s="381"/>
      <c r="R165" s="381"/>
      <c r="S165" s="381"/>
      <c r="T165" s="381"/>
      <c r="U165" s="381"/>
      <c r="V165" s="381"/>
      <c r="W165" s="381"/>
      <c r="X165" s="381"/>
      <c r="Y165" s="381"/>
      <c r="Z165" s="381"/>
      <c r="AA165" s="381"/>
      <c r="AB165" s="381"/>
      <c r="AC165" s="381"/>
      <c r="AD165" s="381"/>
      <c r="AE165" s="381"/>
      <c r="AF165" s="381"/>
      <c r="AG165" s="381"/>
      <c r="AH165" s="381"/>
    </row>
    <row r="166" spans="3:34">
      <c r="C166" s="381"/>
      <c r="D166" s="381"/>
      <c r="E166" s="381"/>
      <c r="F166" s="381"/>
      <c r="G166" s="381"/>
      <c r="H166" s="381"/>
      <c r="I166" s="381"/>
      <c r="J166" s="381"/>
      <c r="K166" s="381"/>
      <c r="L166" s="381"/>
      <c r="M166" s="381"/>
      <c r="N166" s="381"/>
      <c r="O166" s="381"/>
      <c r="P166" s="381"/>
      <c r="Q166" s="381"/>
      <c r="R166" s="381"/>
      <c r="S166" s="381"/>
      <c r="T166" s="381"/>
      <c r="U166" s="381"/>
      <c r="V166" s="381"/>
      <c r="W166" s="381"/>
      <c r="X166" s="381"/>
      <c r="Y166" s="381"/>
      <c r="Z166" s="381"/>
      <c r="AA166" s="381"/>
      <c r="AB166" s="381"/>
      <c r="AC166" s="381"/>
      <c r="AD166" s="381"/>
      <c r="AE166" s="381"/>
      <c r="AF166" s="381"/>
      <c r="AG166" s="381"/>
      <c r="AH166" s="381"/>
    </row>
    <row r="167" spans="3:34">
      <c r="C167" s="381"/>
      <c r="D167" s="381"/>
      <c r="E167" s="381"/>
      <c r="F167" s="381"/>
      <c r="G167" s="381"/>
      <c r="H167" s="381"/>
      <c r="I167" s="381"/>
      <c r="J167" s="381"/>
      <c r="K167" s="381"/>
      <c r="L167" s="381"/>
      <c r="M167" s="381"/>
      <c r="N167" s="381"/>
      <c r="O167" s="381"/>
      <c r="P167" s="381"/>
      <c r="Q167" s="381"/>
      <c r="R167" s="381"/>
      <c r="S167" s="381"/>
      <c r="T167" s="381"/>
      <c r="U167" s="381"/>
      <c r="V167" s="381"/>
      <c r="W167" s="381"/>
      <c r="X167" s="381"/>
      <c r="Y167" s="381"/>
      <c r="Z167" s="381"/>
      <c r="AA167" s="381"/>
      <c r="AB167" s="381"/>
      <c r="AC167" s="381"/>
      <c r="AD167" s="381"/>
      <c r="AE167" s="381"/>
      <c r="AF167" s="381"/>
      <c r="AG167" s="381"/>
      <c r="AH167" s="381"/>
    </row>
    <row r="168" spans="3:34">
      <c r="C168" s="381"/>
      <c r="D168" s="381"/>
      <c r="E168" s="381"/>
      <c r="F168" s="381"/>
      <c r="G168" s="381"/>
      <c r="H168" s="381"/>
      <c r="I168" s="381"/>
      <c r="J168" s="381"/>
      <c r="K168" s="381"/>
      <c r="L168" s="381"/>
      <c r="M168" s="381"/>
      <c r="N168" s="381"/>
      <c r="O168" s="381"/>
      <c r="P168" s="381"/>
      <c r="Q168" s="381"/>
      <c r="R168" s="381"/>
      <c r="S168" s="381"/>
      <c r="T168" s="381"/>
      <c r="U168" s="381"/>
      <c r="V168" s="381"/>
      <c r="W168" s="381"/>
      <c r="X168" s="381"/>
      <c r="Y168" s="381"/>
      <c r="Z168" s="381"/>
      <c r="AA168" s="381"/>
      <c r="AB168" s="381"/>
      <c r="AC168" s="381"/>
      <c r="AD168" s="381"/>
      <c r="AE168" s="381"/>
      <c r="AF168" s="381"/>
      <c r="AG168" s="381"/>
      <c r="AH168" s="381"/>
    </row>
    <row r="169" spans="3:34">
      <c r="C169" s="381"/>
      <c r="D169" s="381"/>
      <c r="E169" s="381"/>
      <c r="F169" s="381"/>
      <c r="G169" s="381"/>
      <c r="H169" s="381"/>
      <c r="I169" s="381"/>
      <c r="J169" s="381"/>
      <c r="K169" s="381"/>
      <c r="L169" s="381"/>
      <c r="M169" s="381"/>
      <c r="N169" s="381"/>
      <c r="O169" s="381"/>
      <c r="P169" s="381"/>
      <c r="Q169" s="381"/>
      <c r="R169" s="381"/>
      <c r="S169" s="381"/>
      <c r="T169" s="381"/>
      <c r="U169" s="381"/>
      <c r="V169" s="381"/>
      <c r="W169" s="381"/>
      <c r="X169" s="381"/>
      <c r="Y169" s="381"/>
      <c r="Z169" s="381"/>
      <c r="AA169" s="381"/>
      <c r="AB169" s="381"/>
      <c r="AC169" s="381"/>
      <c r="AD169" s="381"/>
      <c r="AE169" s="381"/>
      <c r="AF169" s="381"/>
      <c r="AG169" s="381"/>
      <c r="AH169" s="381"/>
    </row>
    <row r="170" spans="3:34">
      <c r="C170" s="381"/>
      <c r="D170" s="381"/>
      <c r="E170" s="381"/>
      <c r="F170" s="381"/>
      <c r="G170" s="381"/>
      <c r="H170" s="381"/>
      <c r="I170" s="381"/>
      <c r="J170" s="381"/>
      <c r="K170" s="381"/>
      <c r="L170" s="381"/>
      <c r="M170" s="381"/>
      <c r="N170" s="381"/>
      <c r="O170" s="381"/>
      <c r="P170" s="381"/>
      <c r="Q170" s="381"/>
      <c r="R170" s="381"/>
      <c r="S170" s="381"/>
      <c r="T170" s="381"/>
      <c r="U170" s="381"/>
      <c r="V170" s="381"/>
      <c r="W170" s="381"/>
      <c r="X170" s="381"/>
      <c r="Y170" s="381"/>
      <c r="Z170" s="381"/>
      <c r="AA170" s="381"/>
      <c r="AB170" s="381"/>
      <c r="AC170" s="381"/>
      <c r="AD170" s="381"/>
      <c r="AE170" s="381"/>
      <c r="AF170" s="381"/>
      <c r="AG170" s="381"/>
      <c r="AH170" s="381"/>
    </row>
    <row r="171" spans="3:34">
      <c r="C171" s="381"/>
      <c r="D171" s="381"/>
      <c r="E171" s="381"/>
      <c r="F171" s="381"/>
      <c r="G171" s="381"/>
      <c r="H171" s="381"/>
      <c r="I171" s="381"/>
      <c r="J171" s="381"/>
      <c r="K171" s="381"/>
      <c r="L171" s="381"/>
      <c r="M171" s="381"/>
      <c r="N171" s="381"/>
      <c r="O171" s="381"/>
      <c r="P171" s="381"/>
      <c r="Q171" s="381"/>
      <c r="R171" s="381"/>
      <c r="S171" s="381"/>
      <c r="T171" s="381"/>
      <c r="U171" s="381"/>
      <c r="V171" s="381"/>
      <c r="W171" s="381"/>
      <c r="X171" s="381"/>
      <c r="Y171" s="381"/>
      <c r="Z171" s="381"/>
      <c r="AA171" s="381"/>
      <c r="AB171" s="381"/>
      <c r="AC171" s="381"/>
      <c r="AD171" s="381"/>
      <c r="AE171" s="381"/>
      <c r="AF171" s="381"/>
      <c r="AG171" s="381"/>
      <c r="AH171" s="381"/>
    </row>
    <row r="172" spans="3:34">
      <c r="C172" s="381"/>
      <c r="D172" s="381"/>
      <c r="E172" s="381"/>
      <c r="F172" s="381"/>
      <c r="G172" s="381"/>
      <c r="H172" s="381"/>
      <c r="I172" s="381"/>
      <c r="J172" s="381"/>
      <c r="K172" s="381"/>
      <c r="L172" s="381"/>
      <c r="M172" s="381"/>
      <c r="N172" s="381"/>
      <c r="O172" s="381"/>
      <c r="P172" s="381"/>
      <c r="Q172" s="381"/>
      <c r="R172" s="381"/>
      <c r="S172" s="381"/>
      <c r="T172" s="381"/>
      <c r="U172" s="381"/>
      <c r="V172" s="381"/>
      <c r="W172" s="381"/>
      <c r="X172" s="381"/>
      <c r="Y172" s="381"/>
      <c r="Z172" s="381"/>
      <c r="AA172" s="381"/>
      <c r="AB172" s="381"/>
      <c r="AC172" s="381"/>
      <c r="AD172" s="381"/>
      <c r="AE172" s="381"/>
      <c r="AF172" s="381"/>
      <c r="AG172" s="381"/>
      <c r="AH172" s="381"/>
    </row>
    <row r="173" spans="3:34">
      <c r="C173" s="381"/>
      <c r="D173" s="381"/>
      <c r="E173" s="381"/>
      <c r="F173" s="381"/>
      <c r="G173" s="381"/>
      <c r="H173" s="381"/>
      <c r="I173" s="381"/>
      <c r="J173" s="381"/>
      <c r="K173" s="381"/>
      <c r="L173" s="381"/>
      <c r="M173" s="381"/>
      <c r="N173" s="381"/>
      <c r="O173" s="381"/>
      <c r="P173" s="381"/>
      <c r="Q173" s="381"/>
      <c r="R173" s="381"/>
      <c r="S173" s="381"/>
      <c r="T173" s="381"/>
      <c r="U173" s="381"/>
      <c r="V173" s="381"/>
      <c r="W173" s="381"/>
      <c r="X173" s="381"/>
      <c r="Y173" s="381"/>
      <c r="Z173" s="381"/>
      <c r="AA173" s="381"/>
      <c r="AB173" s="381"/>
      <c r="AC173" s="381"/>
      <c r="AD173" s="381"/>
      <c r="AE173" s="381"/>
      <c r="AF173" s="381"/>
      <c r="AG173" s="381"/>
      <c r="AH173" s="381"/>
    </row>
    <row r="174" spans="3:34">
      <c r="C174" s="381"/>
      <c r="D174" s="381"/>
      <c r="E174" s="381"/>
      <c r="F174" s="381"/>
      <c r="G174" s="381"/>
      <c r="H174" s="381"/>
      <c r="I174" s="381"/>
      <c r="J174" s="381"/>
      <c r="K174" s="381"/>
      <c r="L174" s="381"/>
      <c r="M174" s="381"/>
      <c r="N174" s="381"/>
      <c r="O174" s="381"/>
      <c r="P174" s="381"/>
      <c r="Q174" s="381"/>
      <c r="R174" s="381"/>
      <c r="S174" s="381"/>
      <c r="T174" s="381"/>
      <c r="U174" s="381"/>
      <c r="V174" s="381"/>
      <c r="W174" s="381"/>
      <c r="X174" s="381"/>
      <c r="Y174" s="381"/>
      <c r="Z174" s="381"/>
      <c r="AA174" s="381"/>
      <c r="AB174" s="381"/>
      <c r="AC174" s="381"/>
      <c r="AD174" s="381"/>
      <c r="AE174" s="381"/>
      <c r="AF174" s="381"/>
      <c r="AG174" s="381"/>
      <c r="AH174" s="381"/>
    </row>
    <row r="175" spans="3:34">
      <c r="C175" s="381"/>
      <c r="D175" s="381"/>
      <c r="E175" s="381"/>
      <c r="F175" s="381"/>
      <c r="G175" s="381"/>
      <c r="H175" s="381"/>
      <c r="I175" s="381"/>
      <c r="J175" s="381"/>
      <c r="K175" s="381"/>
      <c r="L175" s="381"/>
      <c r="M175" s="381"/>
      <c r="N175" s="381"/>
      <c r="O175" s="381"/>
      <c r="P175" s="381"/>
      <c r="Q175" s="381"/>
      <c r="R175" s="381"/>
      <c r="S175" s="381"/>
      <c r="T175" s="381"/>
      <c r="U175" s="381"/>
      <c r="V175" s="381"/>
      <c r="W175" s="381"/>
      <c r="X175" s="381"/>
      <c r="Y175" s="381"/>
      <c r="Z175" s="381"/>
      <c r="AA175" s="381"/>
      <c r="AB175" s="381"/>
      <c r="AC175" s="381"/>
      <c r="AD175" s="381"/>
      <c r="AE175" s="381"/>
      <c r="AF175" s="381"/>
      <c r="AG175" s="381"/>
      <c r="AH175" s="381"/>
    </row>
    <row r="176" spans="3:34">
      <c r="C176" s="381"/>
      <c r="D176" s="381"/>
      <c r="E176" s="381"/>
      <c r="F176" s="381"/>
      <c r="G176" s="381"/>
      <c r="H176" s="381"/>
      <c r="I176" s="381"/>
      <c r="J176" s="381"/>
      <c r="K176" s="381"/>
      <c r="L176" s="381"/>
      <c r="M176" s="381"/>
      <c r="N176" s="381"/>
      <c r="O176" s="381"/>
      <c r="P176" s="381"/>
      <c r="Q176" s="381"/>
      <c r="R176" s="381"/>
      <c r="S176" s="381"/>
      <c r="T176" s="381"/>
      <c r="U176" s="381"/>
      <c r="V176" s="381"/>
      <c r="W176" s="381"/>
      <c r="X176" s="381"/>
      <c r="Y176" s="381"/>
      <c r="Z176" s="381"/>
      <c r="AA176" s="381"/>
      <c r="AB176" s="381"/>
      <c r="AC176" s="381"/>
      <c r="AD176" s="381"/>
      <c r="AE176" s="381"/>
      <c r="AF176" s="381"/>
      <c r="AG176" s="381"/>
      <c r="AH176" s="381"/>
    </row>
    <row r="177" spans="3:34">
      <c r="C177" s="381"/>
      <c r="D177" s="381"/>
      <c r="E177" s="381"/>
      <c r="F177" s="381"/>
      <c r="G177" s="381"/>
      <c r="H177" s="381"/>
      <c r="I177" s="381"/>
      <c r="J177" s="381"/>
      <c r="K177" s="381"/>
      <c r="L177" s="381"/>
      <c r="M177" s="381"/>
      <c r="N177" s="381"/>
      <c r="O177" s="381"/>
      <c r="P177" s="381"/>
      <c r="Q177" s="381"/>
      <c r="R177" s="381"/>
      <c r="S177" s="381"/>
      <c r="T177" s="381"/>
      <c r="U177" s="381"/>
      <c r="V177" s="381"/>
      <c r="W177" s="381"/>
      <c r="X177" s="381"/>
      <c r="Y177" s="381"/>
      <c r="Z177" s="381"/>
      <c r="AA177" s="381"/>
      <c r="AB177" s="381"/>
      <c r="AC177" s="381"/>
      <c r="AD177" s="381"/>
      <c r="AE177" s="381"/>
      <c r="AF177" s="381"/>
      <c r="AG177" s="381"/>
      <c r="AH177" s="381"/>
    </row>
    <row r="178" spans="3:34">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c r="Y178" s="381"/>
      <c r="Z178" s="381"/>
      <c r="AA178" s="381"/>
      <c r="AB178" s="381"/>
      <c r="AC178" s="381"/>
      <c r="AD178" s="381"/>
      <c r="AE178" s="381"/>
      <c r="AF178" s="381"/>
      <c r="AG178" s="381"/>
      <c r="AH178" s="381"/>
    </row>
    <row r="179" spans="3:34">
      <c r="C179" s="381"/>
      <c r="D179" s="381"/>
      <c r="E179" s="381"/>
      <c r="F179" s="381"/>
      <c r="G179" s="381"/>
      <c r="H179" s="381"/>
      <c r="I179" s="381"/>
      <c r="J179" s="381"/>
      <c r="K179" s="381"/>
      <c r="L179" s="381"/>
      <c r="M179" s="381"/>
      <c r="N179" s="381"/>
      <c r="O179" s="381"/>
      <c r="P179" s="381"/>
      <c r="Q179" s="381"/>
      <c r="R179" s="381"/>
      <c r="S179" s="381"/>
      <c r="T179" s="381"/>
      <c r="U179" s="381"/>
      <c r="V179" s="381"/>
      <c r="W179" s="381"/>
      <c r="X179" s="381"/>
      <c r="Y179" s="381"/>
      <c r="Z179" s="381"/>
      <c r="AA179" s="381"/>
      <c r="AB179" s="381"/>
      <c r="AC179" s="381"/>
      <c r="AD179" s="381"/>
      <c r="AE179" s="381"/>
      <c r="AF179" s="381"/>
      <c r="AG179" s="381"/>
      <c r="AH179" s="381"/>
    </row>
    <row r="180" spans="3:34">
      <c r="C180" s="381"/>
      <c r="D180" s="381"/>
      <c r="E180" s="381"/>
      <c r="F180" s="381"/>
      <c r="G180" s="381"/>
      <c r="H180" s="381"/>
      <c r="I180" s="381"/>
      <c r="J180" s="381"/>
      <c r="K180" s="381"/>
      <c r="L180" s="381"/>
      <c r="M180" s="381"/>
      <c r="N180" s="381"/>
      <c r="O180" s="381"/>
      <c r="P180" s="381"/>
      <c r="Q180" s="381"/>
      <c r="R180" s="381"/>
      <c r="S180" s="381"/>
      <c r="T180" s="381"/>
      <c r="U180" s="381"/>
      <c r="V180" s="381"/>
      <c r="W180" s="381"/>
      <c r="X180" s="381"/>
      <c r="Y180" s="381"/>
      <c r="Z180" s="381"/>
      <c r="AA180" s="381"/>
      <c r="AB180" s="381"/>
      <c r="AC180" s="381"/>
      <c r="AD180" s="381"/>
      <c r="AE180" s="381"/>
      <c r="AF180" s="381"/>
      <c r="AG180" s="381"/>
      <c r="AH180" s="381"/>
    </row>
    <row r="181" spans="3:34">
      <c r="C181" s="381"/>
      <c r="D181" s="381"/>
      <c r="E181" s="381"/>
      <c r="F181" s="381"/>
      <c r="G181" s="381"/>
      <c r="H181" s="381"/>
      <c r="I181" s="381"/>
      <c r="J181" s="381"/>
      <c r="K181" s="381"/>
      <c r="L181" s="381"/>
      <c r="M181" s="381"/>
      <c r="N181" s="381"/>
      <c r="O181" s="381"/>
      <c r="P181" s="381"/>
      <c r="Q181" s="381"/>
      <c r="R181" s="381"/>
      <c r="S181" s="381"/>
      <c r="T181" s="381"/>
      <c r="U181" s="381"/>
      <c r="V181" s="381"/>
      <c r="W181" s="381"/>
      <c r="X181" s="381"/>
      <c r="Y181" s="381"/>
      <c r="Z181" s="381"/>
      <c r="AA181" s="381"/>
      <c r="AB181" s="381"/>
      <c r="AC181" s="381"/>
      <c r="AD181" s="381"/>
      <c r="AE181" s="381"/>
      <c r="AF181" s="381"/>
      <c r="AG181" s="381"/>
      <c r="AH181" s="381"/>
    </row>
    <row r="182" spans="3:34">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row>
    <row r="183" spans="3:34">
      <c r="C183" s="381"/>
      <c r="D183" s="381"/>
      <c r="E183" s="381"/>
      <c r="F183" s="381"/>
      <c r="G183" s="381"/>
      <c r="H183" s="381"/>
      <c r="I183" s="381"/>
      <c r="J183" s="381"/>
      <c r="K183" s="381"/>
      <c r="L183" s="381"/>
      <c r="M183" s="381"/>
      <c r="N183" s="381"/>
      <c r="O183" s="381"/>
      <c r="P183" s="381"/>
      <c r="Q183" s="381"/>
      <c r="R183" s="381"/>
      <c r="S183" s="381"/>
      <c r="T183" s="381"/>
      <c r="U183" s="381"/>
      <c r="V183" s="381"/>
      <c r="W183" s="381"/>
      <c r="X183" s="381"/>
      <c r="Y183" s="381"/>
      <c r="Z183" s="381"/>
      <c r="AA183" s="381"/>
      <c r="AB183" s="381"/>
      <c r="AC183" s="381"/>
      <c r="AD183" s="381"/>
      <c r="AE183" s="381"/>
      <c r="AF183" s="381"/>
      <c r="AG183" s="381"/>
      <c r="AH183" s="381"/>
    </row>
    <row r="184" spans="3:34">
      <c r="C184" s="381"/>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E184" s="381"/>
      <c r="AF184" s="381"/>
      <c r="AG184" s="381"/>
      <c r="AH184" s="381"/>
    </row>
    <row r="185" spans="3:34">
      <c r="C185" s="381"/>
      <c r="D185" s="381"/>
      <c r="E185" s="381"/>
      <c r="F185" s="381"/>
      <c r="G185" s="381"/>
      <c r="H185" s="381"/>
      <c r="I185" s="381"/>
      <c r="J185" s="381"/>
      <c r="K185" s="381"/>
      <c r="L185" s="381"/>
      <c r="M185" s="381"/>
      <c r="N185" s="381"/>
      <c r="O185" s="381"/>
      <c r="P185" s="381"/>
      <c r="Q185" s="381"/>
      <c r="R185" s="381"/>
      <c r="S185" s="381"/>
      <c r="T185" s="381"/>
      <c r="U185" s="381"/>
      <c r="V185" s="381"/>
      <c r="W185" s="381"/>
      <c r="X185" s="381"/>
      <c r="Y185" s="381"/>
      <c r="Z185" s="381"/>
      <c r="AA185" s="381"/>
      <c r="AB185" s="381"/>
      <c r="AC185" s="381"/>
      <c r="AD185" s="381"/>
      <c r="AE185" s="381"/>
      <c r="AF185" s="381"/>
      <c r="AG185" s="381"/>
      <c r="AH185" s="381"/>
    </row>
    <row r="186" spans="3:34">
      <c r="C186" s="381"/>
      <c r="D186" s="381"/>
      <c r="E186" s="381"/>
      <c r="F186" s="381"/>
      <c r="G186" s="381"/>
      <c r="H186" s="381"/>
      <c r="I186" s="381"/>
      <c r="J186" s="381"/>
      <c r="K186" s="381"/>
      <c r="L186" s="381"/>
      <c r="M186" s="381"/>
      <c r="N186" s="381"/>
      <c r="O186" s="381"/>
      <c r="P186" s="381"/>
      <c r="Q186" s="381"/>
      <c r="R186" s="381"/>
      <c r="S186" s="381"/>
      <c r="T186" s="381"/>
      <c r="U186" s="381"/>
      <c r="V186" s="381"/>
      <c r="W186" s="381"/>
      <c r="X186" s="381"/>
      <c r="Y186" s="381"/>
      <c r="Z186" s="381"/>
      <c r="AA186" s="381"/>
      <c r="AB186" s="381"/>
      <c r="AC186" s="381"/>
      <c r="AD186" s="381"/>
      <c r="AE186" s="381"/>
      <c r="AF186" s="381"/>
      <c r="AG186" s="381"/>
      <c r="AH186" s="381"/>
    </row>
    <row r="187" spans="3:34">
      <c r="C187" s="381"/>
      <c r="D187" s="381"/>
      <c r="E187" s="381"/>
      <c r="F187" s="381"/>
      <c r="G187" s="381"/>
      <c r="H187" s="381"/>
      <c r="I187" s="381"/>
      <c r="J187" s="381"/>
      <c r="K187" s="381"/>
      <c r="L187" s="381"/>
      <c r="M187" s="381"/>
      <c r="N187" s="381"/>
      <c r="O187" s="381"/>
      <c r="P187" s="381"/>
      <c r="Q187" s="381"/>
      <c r="R187" s="381"/>
      <c r="S187" s="381"/>
      <c r="T187" s="381"/>
      <c r="U187" s="381"/>
      <c r="V187" s="381"/>
      <c r="W187" s="381"/>
      <c r="X187" s="381"/>
      <c r="Y187" s="381"/>
      <c r="Z187" s="381"/>
      <c r="AA187" s="381"/>
      <c r="AB187" s="381"/>
      <c r="AC187" s="381"/>
      <c r="AD187" s="381"/>
      <c r="AE187" s="381"/>
      <c r="AF187" s="381"/>
      <c r="AG187" s="381"/>
      <c r="AH187" s="381"/>
    </row>
    <row r="188" spans="3:34">
      <c r="C188" s="381"/>
      <c r="D188" s="381"/>
      <c r="E188" s="381"/>
      <c r="F188" s="381"/>
      <c r="G188" s="381"/>
      <c r="H188" s="381"/>
      <c r="I188" s="381"/>
      <c r="J188" s="381"/>
      <c r="K188" s="381"/>
      <c r="L188" s="381"/>
      <c r="M188" s="381"/>
      <c r="N188" s="381"/>
      <c r="O188" s="381"/>
      <c r="P188" s="381"/>
      <c r="Q188" s="381"/>
      <c r="R188" s="381"/>
      <c r="S188" s="381"/>
      <c r="T188" s="381"/>
      <c r="U188" s="381"/>
      <c r="V188" s="381"/>
      <c r="W188" s="381"/>
      <c r="X188" s="381"/>
      <c r="Y188" s="381"/>
      <c r="Z188" s="381"/>
      <c r="AA188" s="381"/>
      <c r="AB188" s="381"/>
      <c r="AC188" s="381"/>
      <c r="AD188" s="381"/>
      <c r="AE188" s="381"/>
      <c r="AF188" s="381"/>
      <c r="AG188" s="381"/>
      <c r="AH188" s="381"/>
    </row>
    <row r="189" spans="3:34">
      <c r="C189" s="381"/>
      <c r="D189" s="381"/>
      <c r="E189" s="381"/>
      <c r="F189" s="381"/>
      <c r="G189" s="381"/>
      <c r="H189" s="381"/>
      <c r="I189" s="381"/>
      <c r="J189" s="381"/>
      <c r="K189" s="381"/>
      <c r="L189" s="381"/>
      <c r="M189" s="381"/>
      <c r="N189" s="381"/>
      <c r="O189" s="381"/>
      <c r="P189" s="381"/>
      <c r="Q189" s="381"/>
      <c r="R189" s="381"/>
      <c r="S189" s="381"/>
      <c r="T189" s="381"/>
      <c r="U189" s="381"/>
      <c r="V189" s="381"/>
      <c r="W189" s="381"/>
      <c r="X189" s="381"/>
      <c r="Y189" s="381"/>
      <c r="Z189" s="381"/>
      <c r="AA189" s="381"/>
      <c r="AB189" s="381"/>
      <c r="AC189" s="381"/>
      <c r="AD189" s="381"/>
      <c r="AE189" s="381"/>
      <c r="AF189" s="381"/>
      <c r="AG189" s="381"/>
      <c r="AH189" s="381"/>
    </row>
    <row r="190" spans="3:34">
      <c r="C190" s="381"/>
      <c r="D190" s="381"/>
      <c r="E190" s="381"/>
      <c r="F190" s="381"/>
      <c r="G190" s="381"/>
      <c r="H190" s="381"/>
      <c r="I190" s="381"/>
      <c r="J190" s="381"/>
      <c r="K190" s="381"/>
      <c r="L190" s="381"/>
      <c r="M190" s="381"/>
      <c r="N190" s="381"/>
      <c r="O190" s="381"/>
      <c r="P190" s="381"/>
      <c r="Q190" s="381"/>
      <c r="R190" s="381"/>
      <c r="S190" s="381"/>
      <c r="T190" s="381"/>
      <c r="U190" s="381"/>
      <c r="V190" s="381"/>
      <c r="W190" s="381"/>
      <c r="X190" s="381"/>
      <c r="Y190" s="381"/>
      <c r="Z190" s="381"/>
      <c r="AA190" s="381"/>
      <c r="AB190" s="381"/>
      <c r="AC190" s="381"/>
      <c r="AD190" s="381"/>
      <c r="AE190" s="381"/>
      <c r="AF190" s="381"/>
      <c r="AG190" s="381"/>
      <c r="AH190" s="381"/>
    </row>
    <row r="191" spans="3:34">
      <c r="C191" s="381"/>
      <c r="D191" s="381"/>
      <c r="E191" s="381"/>
      <c r="F191" s="381"/>
      <c r="G191" s="381"/>
      <c r="H191" s="381"/>
      <c r="I191" s="381"/>
      <c r="J191" s="381"/>
      <c r="K191" s="381"/>
      <c r="L191" s="381"/>
      <c r="M191" s="381"/>
      <c r="N191" s="381"/>
      <c r="O191" s="381"/>
      <c r="P191" s="381"/>
      <c r="Q191" s="381"/>
      <c r="R191" s="381"/>
      <c r="S191" s="381"/>
      <c r="T191" s="381"/>
      <c r="U191" s="381"/>
      <c r="V191" s="381"/>
      <c r="W191" s="381"/>
      <c r="X191" s="381"/>
      <c r="Y191" s="381"/>
      <c r="Z191" s="381"/>
      <c r="AA191" s="381"/>
      <c r="AB191" s="381"/>
      <c r="AC191" s="381"/>
      <c r="AD191" s="381"/>
      <c r="AE191" s="381"/>
      <c r="AF191" s="381"/>
      <c r="AG191" s="381"/>
      <c r="AH191" s="381"/>
    </row>
    <row r="192" spans="3:34">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E192" s="381"/>
      <c r="AF192" s="381"/>
      <c r="AG192" s="381"/>
      <c r="AH192" s="381"/>
    </row>
    <row r="193" spans="3:34">
      <c r="C193" s="381"/>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c r="AE193" s="381"/>
      <c r="AF193" s="381"/>
      <c r="AG193" s="381"/>
      <c r="AH193" s="381"/>
    </row>
    <row r="194" spans="3:34">
      <c r="C194" s="381"/>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E194" s="381"/>
      <c r="AF194" s="381"/>
      <c r="AG194" s="381"/>
      <c r="AH194" s="381"/>
    </row>
    <row r="195" spans="3:34">
      <c r="C195" s="381"/>
      <c r="D195" s="381"/>
      <c r="E195" s="381"/>
      <c r="F195" s="381"/>
      <c r="G195" s="381"/>
      <c r="H195" s="381"/>
      <c r="I195" s="381"/>
      <c r="J195" s="381"/>
      <c r="K195" s="381"/>
      <c r="L195" s="381"/>
      <c r="M195" s="381"/>
      <c r="N195" s="381"/>
      <c r="O195" s="381"/>
      <c r="P195" s="381"/>
      <c r="Q195" s="381"/>
      <c r="R195" s="381"/>
      <c r="S195" s="381"/>
      <c r="T195" s="381"/>
      <c r="U195" s="381"/>
      <c r="V195" s="381"/>
      <c r="W195" s="381"/>
      <c r="X195" s="381"/>
      <c r="Y195" s="381"/>
      <c r="Z195" s="381"/>
      <c r="AA195" s="381"/>
      <c r="AB195" s="381"/>
      <c r="AC195" s="381"/>
      <c r="AD195" s="381"/>
      <c r="AE195" s="381"/>
      <c r="AF195" s="381"/>
      <c r="AG195" s="381"/>
      <c r="AH195" s="381"/>
    </row>
    <row r="196" spans="3:34">
      <c r="C196" s="381"/>
      <c r="D196" s="381"/>
      <c r="E196" s="381"/>
      <c r="F196" s="381"/>
      <c r="G196" s="381"/>
      <c r="H196" s="381"/>
      <c r="I196" s="381"/>
      <c r="J196" s="381"/>
      <c r="K196" s="381"/>
      <c r="L196" s="381"/>
      <c r="M196" s="381"/>
      <c r="N196" s="381"/>
      <c r="O196" s="381"/>
      <c r="P196" s="381"/>
      <c r="Q196" s="381"/>
      <c r="R196" s="381"/>
      <c r="S196" s="381"/>
      <c r="T196" s="381"/>
      <c r="U196" s="381"/>
      <c r="V196" s="381"/>
      <c r="W196" s="381"/>
      <c r="X196" s="381"/>
      <c r="Y196" s="381"/>
      <c r="Z196" s="381"/>
      <c r="AA196" s="381"/>
      <c r="AB196" s="381"/>
      <c r="AC196" s="381"/>
      <c r="AD196" s="381"/>
      <c r="AE196" s="381"/>
      <c r="AF196" s="381"/>
      <c r="AG196" s="381"/>
      <c r="AH196" s="381"/>
    </row>
    <row r="197" spans="3:34">
      <c r="C197" s="381"/>
      <c r="D197" s="381"/>
      <c r="E197" s="381"/>
      <c r="F197" s="381"/>
      <c r="G197" s="381"/>
      <c r="H197" s="381"/>
      <c r="I197" s="381"/>
      <c r="J197" s="381"/>
      <c r="K197" s="381"/>
      <c r="L197" s="381"/>
      <c r="M197" s="381"/>
      <c r="N197" s="381"/>
      <c r="O197" s="381"/>
      <c r="P197" s="381"/>
      <c r="Q197" s="381"/>
      <c r="R197" s="381"/>
      <c r="S197" s="381"/>
      <c r="T197" s="381"/>
      <c r="U197" s="381"/>
      <c r="V197" s="381"/>
      <c r="W197" s="381"/>
      <c r="X197" s="381"/>
      <c r="Y197" s="381"/>
      <c r="Z197" s="381"/>
      <c r="AA197" s="381"/>
      <c r="AB197" s="381"/>
      <c r="AC197" s="381"/>
      <c r="AD197" s="381"/>
      <c r="AE197" s="381"/>
      <c r="AF197" s="381"/>
      <c r="AG197" s="381"/>
      <c r="AH197" s="381"/>
    </row>
    <row r="198" spans="3:34">
      <c r="C198" s="381"/>
      <c r="D198" s="381"/>
      <c r="E198" s="381"/>
      <c r="F198" s="381"/>
      <c r="G198" s="381"/>
      <c r="H198" s="381"/>
      <c r="I198" s="381"/>
      <c r="J198" s="381"/>
      <c r="K198" s="381"/>
      <c r="L198" s="381"/>
      <c r="M198" s="381"/>
      <c r="N198" s="381"/>
      <c r="O198" s="381"/>
      <c r="P198" s="381"/>
      <c r="Q198" s="381"/>
      <c r="R198" s="381"/>
      <c r="S198" s="381"/>
      <c r="T198" s="381"/>
      <c r="U198" s="381"/>
      <c r="V198" s="381"/>
      <c r="W198" s="381"/>
      <c r="X198" s="381"/>
      <c r="Y198" s="381"/>
      <c r="Z198" s="381"/>
      <c r="AA198" s="381"/>
      <c r="AB198" s="381"/>
      <c r="AC198" s="381"/>
      <c r="AD198" s="381"/>
      <c r="AE198" s="381"/>
      <c r="AF198" s="381"/>
      <c r="AG198" s="381"/>
      <c r="AH198" s="381"/>
    </row>
    <row r="199" spans="3:34">
      <c r="C199" s="381"/>
      <c r="D199" s="381"/>
      <c r="E199" s="381"/>
      <c r="F199" s="381"/>
      <c r="G199" s="381"/>
      <c r="H199" s="381"/>
      <c r="I199" s="381"/>
      <c r="J199" s="381"/>
      <c r="K199" s="381"/>
      <c r="L199" s="381"/>
      <c r="M199" s="381"/>
      <c r="N199" s="381"/>
      <c r="O199" s="381"/>
      <c r="P199" s="381"/>
      <c r="Q199" s="381"/>
      <c r="R199" s="381"/>
      <c r="S199" s="381"/>
      <c r="T199" s="381"/>
      <c r="U199" s="381"/>
      <c r="V199" s="381"/>
      <c r="W199" s="381"/>
      <c r="X199" s="381"/>
      <c r="Y199" s="381"/>
      <c r="Z199" s="381"/>
      <c r="AA199" s="381"/>
      <c r="AB199" s="381"/>
      <c r="AC199" s="381"/>
      <c r="AD199" s="381"/>
      <c r="AE199" s="381"/>
      <c r="AF199" s="381"/>
      <c r="AG199" s="381"/>
      <c r="AH199" s="381"/>
    </row>
    <row r="200" spans="3:34">
      <c r="C200" s="381"/>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A200" s="381"/>
      <c r="AB200" s="381"/>
      <c r="AC200" s="381"/>
      <c r="AD200" s="381"/>
      <c r="AE200" s="381"/>
      <c r="AF200" s="381"/>
      <c r="AG200" s="381"/>
      <c r="AH200" s="381"/>
    </row>
    <row r="201" spans="3:34">
      <c r="C201" s="381"/>
      <c r="D201" s="381"/>
      <c r="E201" s="381"/>
      <c r="F201" s="381"/>
      <c r="G201" s="381"/>
      <c r="H201" s="381"/>
      <c r="I201" s="381"/>
      <c r="J201" s="381"/>
      <c r="K201" s="381"/>
      <c r="L201" s="381"/>
      <c r="M201" s="381"/>
      <c r="N201" s="381"/>
      <c r="O201" s="381"/>
      <c r="P201" s="381"/>
      <c r="Q201" s="381"/>
      <c r="R201" s="381"/>
      <c r="S201" s="381"/>
      <c r="T201" s="381"/>
      <c r="U201" s="381"/>
      <c r="V201" s="381"/>
      <c r="W201" s="381"/>
      <c r="X201" s="381"/>
      <c r="Y201" s="381"/>
      <c r="Z201" s="381"/>
      <c r="AA201" s="381"/>
      <c r="AB201" s="381"/>
      <c r="AC201" s="381"/>
      <c r="AD201" s="381"/>
      <c r="AE201" s="381"/>
      <c r="AF201" s="381"/>
      <c r="AG201" s="381"/>
      <c r="AH201" s="381"/>
    </row>
    <row r="202" spans="3:34">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A202" s="381"/>
      <c r="AB202" s="381"/>
      <c r="AC202" s="381"/>
      <c r="AD202" s="381"/>
      <c r="AE202" s="381"/>
      <c r="AF202" s="381"/>
      <c r="AG202" s="381"/>
      <c r="AH202" s="381"/>
    </row>
    <row r="203" spans="3:34">
      <c r="C203" s="381"/>
      <c r="D203" s="381"/>
      <c r="E203" s="381"/>
      <c r="F203" s="381"/>
      <c r="G203" s="381"/>
      <c r="H203" s="381"/>
      <c r="I203" s="381"/>
      <c r="J203" s="381"/>
      <c r="K203" s="381"/>
      <c r="L203" s="381"/>
      <c r="M203" s="381"/>
      <c r="N203" s="381"/>
      <c r="O203" s="381"/>
      <c r="P203" s="381"/>
      <c r="Q203" s="381"/>
      <c r="R203" s="381"/>
      <c r="S203" s="381"/>
      <c r="T203" s="381"/>
      <c r="U203" s="381"/>
      <c r="V203" s="381"/>
      <c r="W203" s="381"/>
      <c r="X203" s="381"/>
      <c r="Y203" s="381"/>
      <c r="Z203" s="381"/>
      <c r="AA203" s="381"/>
      <c r="AB203" s="381"/>
      <c r="AC203" s="381"/>
      <c r="AD203" s="381"/>
      <c r="AE203" s="381"/>
      <c r="AF203" s="381"/>
      <c r="AG203" s="381"/>
      <c r="AH203" s="381"/>
    </row>
    <row r="204" spans="3:34">
      <c r="C204" s="381"/>
      <c r="D204" s="381"/>
      <c r="E204" s="381"/>
      <c r="F204" s="381"/>
      <c r="G204" s="381"/>
      <c r="H204" s="381"/>
      <c r="I204" s="381"/>
      <c r="J204" s="381"/>
      <c r="K204" s="381"/>
      <c r="L204" s="381"/>
      <c r="M204" s="381"/>
      <c r="N204" s="381"/>
      <c r="O204" s="381"/>
      <c r="P204" s="381"/>
      <c r="Q204" s="381"/>
      <c r="R204" s="381"/>
      <c r="S204" s="381"/>
      <c r="T204" s="381"/>
      <c r="U204" s="381"/>
      <c r="V204" s="381"/>
      <c r="W204" s="381"/>
      <c r="X204" s="381"/>
      <c r="Y204" s="381"/>
      <c r="Z204" s="381"/>
      <c r="AA204" s="381"/>
      <c r="AB204" s="381"/>
      <c r="AC204" s="381"/>
      <c r="AD204" s="381"/>
      <c r="AE204" s="381"/>
      <c r="AF204" s="381"/>
      <c r="AG204" s="381"/>
      <c r="AH204" s="381"/>
    </row>
    <row r="205" spans="3:34">
      <c r="C205" s="381"/>
      <c r="D205" s="381"/>
      <c r="E205" s="381"/>
      <c r="F205" s="381"/>
      <c r="G205" s="381"/>
      <c r="H205" s="381"/>
      <c r="I205" s="381"/>
      <c r="J205" s="381"/>
      <c r="K205" s="381"/>
      <c r="L205" s="381"/>
      <c r="M205" s="381"/>
      <c r="N205" s="381"/>
      <c r="O205" s="381"/>
      <c r="P205" s="381"/>
      <c r="Q205" s="381"/>
      <c r="R205" s="381"/>
      <c r="S205" s="381"/>
      <c r="T205" s="381"/>
      <c r="U205" s="381"/>
      <c r="V205" s="381"/>
      <c r="W205" s="381"/>
      <c r="X205" s="381"/>
      <c r="Y205" s="381"/>
      <c r="Z205" s="381"/>
      <c r="AA205" s="381"/>
      <c r="AB205" s="381"/>
      <c r="AC205" s="381"/>
      <c r="AD205" s="381"/>
      <c r="AE205" s="381"/>
      <c r="AF205" s="381"/>
      <c r="AG205" s="381"/>
      <c r="AH205" s="381"/>
    </row>
    <row r="206" spans="3:34">
      <c r="C206" s="381"/>
      <c r="D206" s="381"/>
      <c r="E206" s="381"/>
      <c r="F206" s="381"/>
      <c r="G206" s="381"/>
      <c r="H206" s="381"/>
      <c r="I206" s="381"/>
      <c r="J206" s="381"/>
      <c r="K206" s="381"/>
      <c r="L206" s="381"/>
      <c r="M206" s="381"/>
      <c r="N206" s="381"/>
      <c r="O206" s="381"/>
      <c r="P206" s="381"/>
      <c r="Q206" s="381"/>
      <c r="R206" s="381"/>
      <c r="S206" s="381"/>
      <c r="T206" s="381"/>
      <c r="U206" s="381"/>
      <c r="V206" s="381"/>
      <c r="W206" s="381"/>
      <c r="X206" s="381"/>
      <c r="Y206" s="381"/>
      <c r="Z206" s="381"/>
      <c r="AA206" s="381"/>
      <c r="AB206" s="381"/>
      <c r="AC206" s="381"/>
      <c r="AD206" s="381"/>
      <c r="AE206" s="381"/>
      <c r="AF206" s="381"/>
      <c r="AG206" s="381"/>
      <c r="AH206" s="381"/>
    </row>
    <row r="207" spans="3:34">
      <c r="C207" s="381"/>
      <c r="D207" s="381"/>
      <c r="E207" s="381"/>
      <c r="F207" s="381"/>
      <c r="G207" s="381"/>
      <c r="H207" s="381"/>
      <c r="I207" s="381"/>
      <c r="J207" s="381"/>
      <c r="K207" s="381"/>
      <c r="L207" s="381"/>
      <c r="M207" s="381"/>
      <c r="N207" s="381"/>
      <c r="O207" s="381"/>
      <c r="P207" s="381"/>
      <c r="Q207" s="381"/>
      <c r="R207" s="381"/>
      <c r="S207" s="381"/>
      <c r="T207" s="381"/>
      <c r="U207" s="381"/>
      <c r="V207" s="381"/>
      <c r="W207" s="381"/>
      <c r="X207" s="381"/>
      <c r="Y207" s="381"/>
      <c r="Z207" s="381"/>
      <c r="AA207" s="381"/>
      <c r="AB207" s="381"/>
      <c r="AC207" s="381"/>
      <c r="AD207" s="381"/>
      <c r="AE207" s="381"/>
      <c r="AF207" s="381"/>
      <c r="AG207" s="381"/>
      <c r="AH207" s="381"/>
    </row>
    <row r="208" spans="3:34">
      <c r="C208" s="381"/>
      <c r="D208" s="381"/>
      <c r="E208" s="381"/>
      <c r="F208" s="381"/>
      <c r="G208" s="381"/>
      <c r="H208" s="381"/>
      <c r="I208" s="381"/>
      <c r="J208" s="381"/>
      <c r="K208" s="381"/>
      <c r="L208" s="381"/>
      <c r="M208" s="381"/>
      <c r="N208" s="381"/>
      <c r="O208" s="381"/>
      <c r="P208" s="381"/>
      <c r="Q208" s="381"/>
      <c r="R208" s="381"/>
      <c r="S208" s="381"/>
      <c r="T208" s="381"/>
      <c r="U208" s="381"/>
      <c r="V208" s="381"/>
      <c r="W208" s="381"/>
      <c r="X208" s="381"/>
      <c r="Y208" s="381"/>
      <c r="Z208" s="381"/>
      <c r="AA208" s="381"/>
      <c r="AB208" s="381"/>
      <c r="AC208" s="381"/>
      <c r="AD208" s="381"/>
      <c r="AE208" s="381"/>
      <c r="AF208" s="381"/>
      <c r="AG208" s="381"/>
      <c r="AH208" s="381"/>
    </row>
    <row r="209" spans="3:34">
      <c r="C209" s="381"/>
      <c r="D209" s="381"/>
      <c r="E209" s="381"/>
      <c r="F209" s="381"/>
      <c r="G209" s="381"/>
      <c r="H209" s="381"/>
      <c r="I209" s="381"/>
      <c r="J209" s="381"/>
      <c r="K209" s="381"/>
      <c r="L209" s="381"/>
      <c r="M209" s="381"/>
      <c r="N209" s="381"/>
      <c r="O209" s="381"/>
      <c r="P209" s="381"/>
      <c r="Q209" s="381"/>
      <c r="R209" s="381"/>
      <c r="S209" s="381"/>
      <c r="T209" s="381"/>
      <c r="U209" s="381"/>
      <c r="V209" s="381"/>
      <c r="W209" s="381"/>
      <c r="X209" s="381"/>
      <c r="Y209" s="381"/>
      <c r="Z209" s="381"/>
      <c r="AA209" s="381"/>
      <c r="AB209" s="381"/>
      <c r="AC209" s="381"/>
      <c r="AD209" s="381"/>
      <c r="AE209" s="381"/>
      <c r="AF209" s="381"/>
      <c r="AG209" s="381"/>
      <c r="AH209" s="381"/>
    </row>
    <row r="210" spans="3:34">
      <c r="C210" s="381"/>
      <c r="D210" s="381"/>
      <c r="E210" s="381"/>
      <c r="F210" s="381"/>
      <c r="G210" s="381"/>
      <c r="H210" s="381"/>
      <c r="I210" s="381"/>
      <c r="J210" s="381"/>
      <c r="K210" s="381"/>
      <c r="L210" s="381"/>
      <c r="M210" s="381"/>
      <c r="N210" s="381"/>
      <c r="O210" s="381"/>
      <c r="P210" s="381"/>
      <c r="Q210" s="381"/>
      <c r="R210" s="381"/>
      <c r="S210" s="381"/>
      <c r="T210" s="381"/>
      <c r="U210" s="381"/>
      <c r="V210" s="381"/>
      <c r="W210" s="381"/>
      <c r="X210" s="381"/>
      <c r="Y210" s="381"/>
      <c r="Z210" s="381"/>
      <c r="AA210" s="381"/>
      <c r="AB210" s="381"/>
      <c r="AC210" s="381"/>
      <c r="AD210" s="381"/>
      <c r="AE210" s="381"/>
      <c r="AF210" s="381"/>
      <c r="AG210" s="381"/>
      <c r="AH210" s="381"/>
    </row>
    <row r="211" spans="3:34">
      <c r="C211" s="381"/>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A211" s="381"/>
      <c r="AB211" s="381"/>
      <c r="AC211" s="381"/>
      <c r="AD211" s="381"/>
      <c r="AE211" s="381"/>
      <c r="AF211" s="381"/>
      <c r="AG211" s="381"/>
      <c r="AH211" s="381"/>
    </row>
    <row r="212" spans="3:34">
      <c r="C212" s="381"/>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c r="AE212" s="381"/>
      <c r="AF212" s="381"/>
      <c r="AG212" s="381"/>
      <c r="AH212" s="381"/>
    </row>
    <row r="213" spans="3:34">
      <c r="C213" s="381"/>
      <c r="D213" s="381"/>
      <c r="E213" s="381"/>
      <c r="F213" s="381"/>
      <c r="G213" s="381"/>
      <c r="H213" s="381"/>
      <c r="I213" s="381"/>
      <c r="J213" s="381"/>
      <c r="K213" s="381"/>
      <c r="L213" s="381"/>
      <c r="M213" s="381"/>
      <c r="N213" s="381"/>
      <c r="O213" s="381"/>
      <c r="P213" s="381"/>
      <c r="Q213" s="381"/>
      <c r="R213" s="381"/>
      <c r="S213" s="381"/>
      <c r="T213" s="381"/>
      <c r="U213" s="381"/>
      <c r="V213" s="381"/>
      <c r="W213" s="381"/>
      <c r="X213" s="381"/>
      <c r="Y213" s="381"/>
      <c r="Z213" s="381"/>
      <c r="AA213" s="381"/>
      <c r="AB213" s="381"/>
      <c r="AC213" s="381"/>
      <c r="AD213" s="381"/>
      <c r="AE213" s="381"/>
      <c r="AF213" s="381"/>
      <c r="AG213" s="381"/>
      <c r="AH213" s="381"/>
    </row>
    <row r="214" spans="3:34">
      <c r="C214" s="381"/>
      <c r="D214" s="381"/>
      <c r="E214" s="381"/>
      <c r="F214" s="381"/>
      <c r="G214" s="381"/>
      <c r="H214" s="381"/>
      <c r="I214" s="381"/>
      <c r="J214" s="381"/>
      <c r="K214" s="381"/>
      <c r="L214" s="381"/>
      <c r="M214" s="381"/>
      <c r="N214" s="381"/>
      <c r="O214" s="381"/>
      <c r="P214" s="381"/>
      <c r="Q214" s="381"/>
      <c r="R214" s="381"/>
      <c r="S214" s="381"/>
      <c r="T214" s="381"/>
      <c r="U214" s="381"/>
      <c r="V214" s="381"/>
      <c r="W214" s="381"/>
      <c r="X214" s="381"/>
      <c r="Y214" s="381"/>
      <c r="Z214" s="381"/>
      <c r="AA214" s="381"/>
      <c r="AB214" s="381"/>
      <c r="AC214" s="381"/>
      <c r="AD214" s="381"/>
      <c r="AE214" s="381"/>
      <c r="AF214" s="381"/>
      <c r="AG214" s="381"/>
      <c r="AH214" s="381"/>
    </row>
    <row r="215" spans="3:34">
      <c r="C215" s="381"/>
      <c r="D215" s="381"/>
      <c r="E215" s="381"/>
      <c r="F215" s="381"/>
      <c r="G215" s="381"/>
      <c r="H215" s="381"/>
      <c r="I215" s="381"/>
      <c r="J215" s="381"/>
      <c r="K215" s="381"/>
      <c r="L215" s="381"/>
      <c r="M215" s="381"/>
      <c r="N215" s="381"/>
      <c r="O215" s="381"/>
      <c r="P215" s="381"/>
      <c r="Q215" s="381"/>
      <c r="R215" s="381"/>
      <c r="S215" s="381"/>
      <c r="T215" s="381"/>
      <c r="U215" s="381"/>
      <c r="V215" s="381"/>
      <c r="W215" s="381"/>
      <c r="X215" s="381"/>
      <c r="Y215" s="381"/>
      <c r="Z215" s="381"/>
      <c r="AA215" s="381"/>
      <c r="AB215" s="381"/>
      <c r="AC215" s="381"/>
      <c r="AD215" s="381"/>
      <c r="AE215" s="381"/>
      <c r="AF215" s="381"/>
      <c r="AG215" s="381"/>
      <c r="AH215" s="381"/>
    </row>
    <row r="216" spans="3:34">
      <c r="C216" s="381"/>
      <c r="D216" s="381"/>
      <c r="E216" s="381"/>
      <c r="F216" s="381"/>
      <c r="G216" s="381"/>
      <c r="H216" s="381"/>
      <c r="I216" s="381"/>
      <c r="J216" s="381"/>
      <c r="K216" s="381"/>
      <c r="L216" s="381"/>
      <c r="M216" s="381"/>
      <c r="N216" s="381"/>
      <c r="O216" s="381"/>
      <c r="P216" s="381"/>
      <c r="Q216" s="381"/>
      <c r="R216" s="381"/>
      <c r="S216" s="381"/>
      <c r="T216" s="381"/>
      <c r="U216" s="381"/>
      <c r="V216" s="381"/>
      <c r="W216" s="381"/>
      <c r="X216" s="381"/>
      <c r="Y216" s="381"/>
      <c r="Z216" s="381"/>
      <c r="AA216" s="381"/>
      <c r="AB216" s="381"/>
      <c r="AC216" s="381"/>
      <c r="AD216" s="381"/>
      <c r="AE216" s="381"/>
      <c r="AF216" s="381"/>
      <c r="AG216" s="381"/>
      <c r="AH216" s="381"/>
    </row>
    <row r="217" spans="3:34">
      <c r="C217" s="381"/>
      <c r="D217" s="381"/>
      <c r="E217" s="381"/>
      <c r="F217" s="381"/>
      <c r="G217" s="381"/>
      <c r="H217" s="381"/>
      <c r="I217" s="381"/>
      <c r="J217" s="381"/>
      <c r="K217" s="381"/>
      <c r="L217" s="381"/>
      <c r="M217" s="381"/>
      <c r="N217" s="381"/>
      <c r="O217" s="381"/>
      <c r="P217" s="381"/>
      <c r="Q217" s="381"/>
      <c r="R217" s="381"/>
      <c r="S217" s="381"/>
      <c r="T217" s="381"/>
      <c r="U217" s="381"/>
      <c r="V217" s="381"/>
      <c r="W217" s="381"/>
      <c r="X217" s="381"/>
      <c r="Y217" s="381"/>
      <c r="Z217" s="381"/>
      <c r="AA217" s="381"/>
      <c r="AB217" s="381"/>
      <c r="AC217" s="381"/>
      <c r="AD217" s="381"/>
      <c r="AE217" s="381"/>
      <c r="AF217" s="381"/>
      <c r="AG217" s="381"/>
      <c r="AH217" s="381"/>
    </row>
    <row r="218" spans="3:34">
      <c r="C218" s="381"/>
      <c r="D218" s="381"/>
      <c r="E218" s="381"/>
      <c r="F218" s="381"/>
      <c r="G218" s="381"/>
      <c r="H218" s="381"/>
      <c r="I218" s="381"/>
      <c r="J218" s="381"/>
      <c r="K218" s="381"/>
      <c r="L218" s="381"/>
      <c r="M218" s="381"/>
      <c r="N218" s="381"/>
      <c r="O218" s="381"/>
      <c r="P218" s="381"/>
      <c r="Q218" s="381"/>
      <c r="R218" s="381"/>
      <c r="S218" s="381"/>
      <c r="T218" s="381"/>
      <c r="U218" s="381"/>
      <c r="V218" s="381"/>
      <c r="W218" s="381"/>
      <c r="X218" s="381"/>
      <c r="Y218" s="381"/>
      <c r="Z218" s="381"/>
      <c r="AA218" s="381"/>
      <c r="AB218" s="381"/>
      <c r="AC218" s="381"/>
      <c r="AD218" s="381"/>
      <c r="AE218" s="381"/>
      <c r="AF218" s="381"/>
      <c r="AG218" s="381"/>
      <c r="AH218" s="381"/>
    </row>
    <row r="219" spans="3:34">
      <c r="C219" s="381"/>
      <c r="D219" s="381"/>
      <c r="E219" s="381"/>
      <c r="F219" s="381"/>
      <c r="G219" s="381"/>
      <c r="H219" s="381"/>
      <c r="I219" s="381"/>
      <c r="J219" s="381"/>
      <c r="K219" s="381"/>
      <c r="L219" s="381"/>
      <c r="M219" s="381"/>
      <c r="N219" s="381"/>
      <c r="O219" s="381"/>
      <c r="P219" s="381"/>
      <c r="Q219" s="381"/>
      <c r="R219" s="381"/>
      <c r="S219" s="381"/>
      <c r="T219" s="381"/>
      <c r="U219" s="381"/>
      <c r="V219" s="381"/>
      <c r="W219" s="381"/>
      <c r="X219" s="381"/>
      <c r="Y219" s="381"/>
      <c r="Z219" s="381"/>
      <c r="AA219" s="381"/>
      <c r="AB219" s="381"/>
      <c r="AC219" s="381"/>
      <c r="AD219" s="381"/>
      <c r="AE219" s="381"/>
      <c r="AF219" s="381"/>
      <c r="AG219" s="381"/>
      <c r="AH219" s="381"/>
    </row>
    <row r="220" spans="3:34">
      <c r="C220" s="381"/>
      <c r="D220" s="381"/>
      <c r="E220" s="381"/>
      <c r="F220" s="381"/>
      <c r="G220" s="381"/>
      <c r="H220" s="381"/>
      <c r="I220" s="381"/>
      <c r="J220" s="381"/>
      <c r="K220" s="381"/>
      <c r="L220" s="381"/>
      <c r="M220" s="381"/>
      <c r="N220" s="381"/>
      <c r="O220" s="381"/>
      <c r="P220" s="381"/>
      <c r="Q220" s="381"/>
      <c r="R220" s="381"/>
      <c r="S220" s="381"/>
      <c r="T220" s="381"/>
      <c r="U220" s="381"/>
      <c r="V220" s="381"/>
      <c r="W220" s="381"/>
      <c r="X220" s="381"/>
      <c r="Y220" s="381"/>
      <c r="Z220" s="381"/>
      <c r="AA220" s="381"/>
      <c r="AB220" s="381"/>
      <c r="AC220" s="381"/>
      <c r="AD220" s="381"/>
      <c r="AE220" s="381"/>
      <c r="AF220" s="381"/>
      <c r="AG220" s="381"/>
      <c r="AH220" s="381"/>
    </row>
    <row r="221" spans="3:34">
      <c r="C221" s="381"/>
      <c r="D221" s="381"/>
      <c r="E221" s="381"/>
      <c r="F221" s="381"/>
      <c r="G221" s="381"/>
      <c r="H221" s="381"/>
      <c r="I221" s="381"/>
      <c r="J221" s="381"/>
      <c r="K221" s="381"/>
      <c r="L221" s="381"/>
      <c r="M221" s="381"/>
      <c r="N221" s="381"/>
      <c r="O221" s="381"/>
      <c r="P221" s="381"/>
      <c r="Q221" s="381"/>
      <c r="R221" s="381"/>
      <c r="S221" s="381"/>
      <c r="T221" s="381"/>
      <c r="U221" s="381"/>
      <c r="V221" s="381"/>
      <c r="W221" s="381"/>
      <c r="X221" s="381"/>
      <c r="Y221" s="381"/>
      <c r="Z221" s="381"/>
      <c r="AA221" s="381"/>
      <c r="AB221" s="381"/>
      <c r="AC221" s="381"/>
      <c r="AD221" s="381"/>
      <c r="AE221" s="381"/>
      <c r="AF221" s="381"/>
      <c r="AG221" s="381"/>
      <c r="AH221" s="381"/>
    </row>
    <row r="222" spans="3:34">
      <c r="C222" s="381"/>
      <c r="D222" s="381"/>
      <c r="E222" s="381"/>
      <c r="F222" s="381"/>
      <c r="G222" s="381"/>
      <c r="H222" s="381"/>
      <c r="I222" s="381"/>
      <c r="J222" s="381"/>
      <c r="K222" s="381"/>
      <c r="L222" s="381"/>
      <c r="M222" s="381"/>
      <c r="N222" s="381"/>
      <c r="O222" s="381"/>
      <c r="P222" s="381"/>
      <c r="Q222" s="381"/>
      <c r="R222" s="381"/>
      <c r="S222" s="381"/>
      <c r="T222" s="381"/>
      <c r="U222" s="381"/>
      <c r="V222" s="381"/>
      <c r="W222" s="381"/>
      <c r="X222" s="381"/>
      <c r="Y222" s="381"/>
      <c r="Z222" s="381"/>
      <c r="AA222" s="381"/>
      <c r="AB222" s="381"/>
      <c r="AC222" s="381"/>
      <c r="AD222" s="381"/>
      <c r="AE222" s="381"/>
      <c r="AF222" s="381"/>
      <c r="AG222" s="381"/>
      <c r="AH222" s="381"/>
    </row>
    <row r="223" spans="3:34">
      <c r="C223" s="381"/>
      <c r="D223" s="381"/>
      <c r="E223" s="381"/>
      <c r="F223" s="381"/>
      <c r="G223" s="381"/>
      <c r="H223" s="381"/>
      <c r="I223" s="381"/>
      <c r="J223" s="381"/>
      <c r="K223" s="381"/>
      <c r="L223" s="381"/>
      <c r="M223" s="381"/>
      <c r="N223" s="381"/>
      <c r="O223" s="381"/>
      <c r="P223" s="381"/>
      <c r="Q223" s="381"/>
      <c r="R223" s="381"/>
      <c r="S223" s="381"/>
      <c r="T223" s="381"/>
      <c r="U223" s="381"/>
      <c r="V223" s="381"/>
      <c r="W223" s="381"/>
      <c r="X223" s="381"/>
      <c r="Y223" s="381"/>
      <c r="Z223" s="381"/>
      <c r="AA223" s="381"/>
      <c r="AB223" s="381"/>
      <c r="AC223" s="381"/>
      <c r="AD223" s="381"/>
      <c r="AE223" s="381"/>
      <c r="AF223" s="381"/>
      <c r="AG223" s="381"/>
      <c r="AH223" s="381"/>
    </row>
    <row r="224" spans="3:34">
      <c r="C224" s="381"/>
      <c r="D224" s="381"/>
      <c r="E224" s="381"/>
      <c r="F224" s="381"/>
      <c r="G224" s="381"/>
      <c r="H224" s="381"/>
      <c r="I224" s="381"/>
      <c r="J224" s="381"/>
      <c r="K224" s="381"/>
      <c r="L224" s="381"/>
      <c r="M224" s="381"/>
      <c r="N224" s="381"/>
      <c r="O224" s="381"/>
      <c r="P224" s="381"/>
      <c r="Q224" s="381"/>
      <c r="R224" s="381"/>
      <c r="S224" s="381"/>
      <c r="T224" s="381"/>
      <c r="U224" s="381"/>
      <c r="V224" s="381"/>
      <c r="W224" s="381"/>
      <c r="X224" s="381"/>
      <c r="Y224" s="381"/>
      <c r="Z224" s="381"/>
      <c r="AA224" s="381"/>
      <c r="AB224" s="381"/>
      <c r="AC224" s="381"/>
      <c r="AD224" s="381"/>
      <c r="AE224" s="381"/>
      <c r="AF224" s="381"/>
      <c r="AG224" s="381"/>
      <c r="AH224" s="381"/>
    </row>
    <row r="225" spans="3:34">
      <c r="C225" s="381"/>
      <c r="D225" s="381"/>
      <c r="E225" s="381"/>
      <c r="F225" s="381"/>
      <c r="G225" s="381"/>
      <c r="H225" s="381"/>
      <c r="I225" s="381"/>
      <c r="J225" s="381"/>
      <c r="K225" s="381"/>
      <c r="L225" s="381"/>
      <c r="M225" s="381"/>
      <c r="N225" s="381"/>
      <c r="O225" s="381"/>
      <c r="P225" s="381"/>
      <c r="Q225" s="381"/>
      <c r="R225" s="381"/>
      <c r="S225" s="381"/>
      <c r="T225" s="381"/>
      <c r="U225" s="381"/>
      <c r="V225" s="381"/>
      <c r="W225" s="381"/>
      <c r="X225" s="381"/>
      <c r="Y225" s="381"/>
      <c r="Z225" s="381"/>
      <c r="AA225" s="381"/>
      <c r="AB225" s="381"/>
      <c r="AC225" s="381"/>
      <c r="AD225" s="381"/>
      <c r="AE225" s="381"/>
      <c r="AF225" s="381"/>
      <c r="AG225" s="381"/>
      <c r="AH225" s="381"/>
    </row>
    <row r="226" spans="3:34">
      <c r="C226" s="381"/>
      <c r="D226" s="381"/>
      <c r="E226" s="381"/>
      <c r="F226" s="381"/>
      <c r="G226" s="381"/>
      <c r="H226" s="381"/>
      <c r="I226" s="381"/>
      <c r="J226" s="381"/>
      <c r="K226" s="381"/>
      <c r="L226" s="381"/>
      <c r="M226" s="381"/>
      <c r="N226" s="381"/>
      <c r="O226" s="381"/>
      <c r="P226" s="381"/>
      <c r="Q226" s="381"/>
      <c r="R226" s="381"/>
      <c r="S226" s="381"/>
      <c r="T226" s="381"/>
      <c r="U226" s="381"/>
      <c r="V226" s="381"/>
      <c r="W226" s="381"/>
      <c r="X226" s="381"/>
      <c r="Y226" s="381"/>
      <c r="Z226" s="381"/>
      <c r="AA226" s="381"/>
      <c r="AB226" s="381"/>
      <c r="AC226" s="381"/>
      <c r="AD226" s="381"/>
      <c r="AE226" s="381"/>
      <c r="AF226" s="381"/>
      <c r="AG226" s="381"/>
      <c r="AH226" s="381"/>
    </row>
    <row r="227" spans="3:34">
      <c r="C227" s="381"/>
      <c r="D227" s="381"/>
      <c r="E227" s="381"/>
      <c r="F227" s="381"/>
      <c r="G227" s="381"/>
      <c r="H227" s="381"/>
      <c r="I227" s="381"/>
      <c r="J227" s="381"/>
      <c r="K227" s="381"/>
      <c r="L227" s="381"/>
      <c r="M227" s="381"/>
      <c r="N227" s="381"/>
      <c r="O227" s="381"/>
      <c r="P227" s="381"/>
      <c r="Q227" s="381"/>
      <c r="R227" s="381"/>
      <c r="S227" s="381"/>
      <c r="T227" s="381"/>
      <c r="U227" s="381"/>
      <c r="V227" s="381"/>
      <c r="W227" s="381"/>
      <c r="X227" s="381"/>
      <c r="Y227" s="381"/>
      <c r="Z227" s="381"/>
      <c r="AA227" s="381"/>
      <c r="AB227" s="381"/>
      <c r="AC227" s="381"/>
      <c r="AD227" s="381"/>
      <c r="AE227" s="381"/>
      <c r="AF227" s="381"/>
      <c r="AG227" s="381"/>
      <c r="AH227" s="381"/>
    </row>
    <row r="228" spans="3:34">
      <c r="C228" s="381"/>
      <c r="D228" s="381"/>
      <c r="E228" s="381"/>
      <c r="F228" s="381"/>
      <c r="G228" s="381"/>
      <c r="H228" s="381"/>
      <c r="I228" s="381"/>
      <c r="J228" s="381"/>
      <c r="K228" s="381"/>
      <c r="L228" s="381"/>
      <c r="M228" s="381"/>
      <c r="N228" s="381"/>
      <c r="O228" s="381"/>
      <c r="P228" s="381"/>
      <c r="Q228" s="381"/>
      <c r="R228" s="381"/>
      <c r="S228" s="381"/>
      <c r="T228" s="381"/>
      <c r="U228" s="381"/>
      <c r="V228" s="381"/>
      <c r="W228" s="381"/>
      <c r="X228" s="381"/>
      <c r="Y228" s="381"/>
      <c r="Z228" s="381"/>
      <c r="AA228" s="381"/>
      <c r="AB228" s="381"/>
      <c r="AC228" s="381"/>
      <c r="AD228" s="381"/>
      <c r="AE228" s="381"/>
      <c r="AF228" s="381"/>
      <c r="AG228" s="381"/>
      <c r="AH228" s="381"/>
    </row>
    <row r="229" spans="3:34">
      <c r="C229" s="381"/>
      <c r="D229" s="381"/>
      <c r="E229" s="381"/>
      <c r="F229" s="381"/>
      <c r="G229" s="381"/>
      <c r="H229" s="381"/>
      <c r="I229" s="381"/>
      <c r="J229" s="381"/>
      <c r="K229" s="381"/>
      <c r="L229" s="381"/>
      <c r="M229" s="381"/>
      <c r="N229" s="381"/>
      <c r="O229" s="381"/>
      <c r="P229" s="381"/>
      <c r="Q229" s="381"/>
      <c r="R229" s="381"/>
      <c r="S229" s="381"/>
      <c r="T229" s="381"/>
      <c r="U229" s="381"/>
      <c r="V229" s="381"/>
      <c r="W229" s="381"/>
      <c r="X229" s="381"/>
      <c r="Y229" s="381"/>
      <c r="Z229" s="381"/>
      <c r="AA229" s="381"/>
      <c r="AB229" s="381"/>
      <c r="AC229" s="381"/>
      <c r="AD229" s="381"/>
      <c r="AE229" s="381"/>
      <c r="AF229" s="381"/>
      <c r="AG229" s="381"/>
      <c r="AH229" s="381"/>
    </row>
    <row r="230" spans="3:34">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row>
    <row r="231" spans="3:34">
      <c r="C231" s="381"/>
      <c r="D231" s="381"/>
      <c r="E231" s="381"/>
      <c r="F231" s="381"/>
      <c r="G231" s="381"/>
      <c r="H231" s="381"/>
      <c r="I231" s="381"/>
      <c r="J231" s="381"/>
      <c r="K231" s="381"/>
      <c r="L231" s="381"/>
      <c r="M231" s="381"/>
      <c r="N231" s="381"/>
      <c r="O231" s="381"/>
      <c r="P231" s="381"/>
      <c r="Q231" s="381"/>
      <c r="R231" s="381"/>
      <c r="S231" s="381"/>
      <c r="T231" s="381"/>
      <c r="U231" s="381"/>
      <c r="V231" s="381"/>
      <c r="W231" s="381"/>
      <c r="X231" s="381"/>
      <c r="Y231" s="381"/>
      <c r="Z231" s="381"/>
      <c r="AA231" s="381"/>
      <c r="AB231" s="381"/>
      <c r="AC231" s="381"/>
      <c r="AD231" s="381"/>
      <c r="AE231" s="381"/>
      <c r="AF231" s="381"/>
      <c r="AG231" s="381"/>
      <c r="AH231" s="381"/>
    </row>
    <row r="232" spans="3:34">
      <c r="C232" s="381"/>
      <c r="D232" s="381"/>
      <c r="E232" s="381"/>
      <c r="F232" s="381"/>
      <c r="G232" s="381"/>
      <c r="H232" s="381"/>
      <c r="I232" s="381"/>
      <c r="J232" s="381"/>
      <c r="K232" s="381"/>
      <c r="L232" s="381"/>
      <c r="M232" s="381"/>
      <c r="N232" s="381"/>
      <c r="O232" s="381"/>
      <c r="P232" s="381"/>
      <c r="Q232" s="381"/>
      <c r="R232" s="381"/>
      <c r="S232" s="381"/>
      <c r="T232" s="381"/>
      <c r="U232" s="381"/>
      <c r="V232" s="381"/>
      <c r="W232" s="381"/>
      <c r="X232" s="381"/>
      <c r="Y232" s="381"/>
      <c r="Z232" s="381"/>
      <c r="AA232" s="381"/>
      <c r="AB232" s="381"/>
      <c r="AC232" s="381"/>
      <c r="AD232" s="381"/>
      <c r="AE232" s="381"/>
      <c r="AF232" s="381"/>
      <c r="AG232" s="381"/>
      <c r="AH232" s="381"/>
    </row>
    <row r="233" spans="3:34">
      <c r="C233" s="381"/>
      <c r="D233" s="381"/>
      <c r="E233" s="381"/>
      <c r="F233" s="381"/>
      <c r="G233" s="381"/>
      <c r="H233" s="381"/>
      <c r="I233" s="381"/>
      <c r="J233" s="381"/>
      <c r="K233" s="381"/>
      <c r="L233" s="381"/>
      <c r="M233" s="381"/>
      <c r="N233" s="381"/>
      <c r="O233" s="381"/>
      <c r="P233" s="381"/>
      <c r="Q233" s="381"/>
      <c r="R233" s="381"/>
      <c r="S233" s="381"/>
      <c r="T233" s="381"/>
      <c r="U233" s="381"/>
      <c r="V233" s="381"/>
      <c r="W233" s="381"/>
      <c r="X233" s="381"/>
      <c r="Y233" s="381"/>
      <c r="Z233" s="381"/>
      <c r="AA233" s="381"/>
      <c r="AB233" s="381"/>
      <c r="AC233" s="381"/>
      <c r="AD233" s="381"/>
      <c r="AE233" s="381"/>
      <c r="AF233" s="381"/>
      <c r="AG233" s="381"/>
      <c r="AH233" s="381"/>
    </row>
    <row r="234" spans="3:34">
      <c r="C234" s="381"/>
      <c r="D234" s="381"/>
      <c r="E234" s="381"/>
      <c r="F234" s="381"/>
      <c r="G234" s="381"/>
      <c r="H234" s="381"/>
      <c r="I234" s="381"/>
      <c r="J234" s="381"/>
      <c r="K234" s="381"/>
      <c r="L234" s="381"/>
      <c r="M234" s="381"/>
      <c r="N234" s="381"/>
      <c r="O234" s="381"/>
      <c r="P234" s="381"/>
      <c r="Q234" s="381"/>
      <c r="R234" s="381"/>
      <c r="S234" s="381"/>
      <c r="T234" s="381"/>
      <c r="U234" s="381"/>
      <c r="V234" s="381"/>
      <c r="W234" s="381"/>
      <c r="X234" s="381"/>
      <c r="Y234" s="381"/>
      <c r="Z234" s="381"/>
      <c r="AA234" s="381"/>
      <c r="AB234" s="381"/>
      <c r="AC234" s="381"/>
      <c r="AD234" s="381"/>
      <c r="AE234" s="381"/>
      <c r="AF234" s="381"/>
      <c r="AG234" s="381"/>
      <c r="AH234" s="381"/>
    </row>
    <row r="235" spans="3:34">
      <c r="C235" s="381"/>
      <c r="D235" s="381"/>
      <c r="E235" s="381"/>
      <c r="F235" s="381"/>
      <c r="G235" s="381"/>
      <c r="H235" s="381"/>
      <c r="I235" s="381"/>
      <c r="J235" s="381"/>
      <c r="K235" s="381"/>
      <c r="L235" s="381"/>
      <c r="M235" s="381"/>
      <c r="N235" s="381"/>
      <c r="O235" s="381"/>
      <c r="P235" s="381"/>
      <c r="Q235" s="381"/>
      <c r="R235" s="381"/>
      <c r="S235" s="381"/>
      <c r="T235" s="381"/>
      <c r="U235" s="381"/>
      <c r="V235" s="381"/>
      <c r="W235" s="381"/>
      <c r="X235" s="381"/>
      <c r="Y235" s="381"/>
      <c r="Z235" s="381"/>
      <c r="AA235" s="381"/>
      <c r="AB235" s="381"/>
      <c r="AC235" s="381"/>
      <c r="AD235" s="381"/>
      <c r="AE235" s="381"/>
      <c r="AF235" s="381"/>
      <c r="AG235" s="381"/>
      <c r="AH235" s="381"/>
    </row>
    <row r="236" spans="3:34">
      <c r="C236" s="381"/>
      <c r="D236" s="381"/>
      <c r="E236" s="381"/>
      <c r="F236" s="381"/>
      <c r="G236" s="381"/>
      <c r="H236" s="381"/>
      <c r="I236" s="381"/>
      <c r="J236" s="381"/>
      <c r="K236" s="381"/>
      <c r="L236" s="381"/>
      <c r="M236" s="381"/>
      <c r="N236" s="381"/>
      <c r="O236" s="381"/>
      <c r="P236" s="381"/>
      <c r="Q236" s="381"/>
      <c r="R236" s="381"/>
      <c r="S236" s="381"/>
      <c r="T236" s="381"/>
      <c r="U236" s="381"/>
      <c r="V236" s="381"/>
      <c r="W236" s="381"/>
      <c r="X236" s="381"/>
      <c r="Y236" s="381"/>
      <c r="Z236" s="381"/>
      <c r="AA236" s="381"/>
      <c r="AB236" s="381"/>
      <c r="AC236" s="381"/>
      <c r="AD236" s="381"/>
      <c r="AE236" s="381"/>
      <c r="AF236" s="381"/>
      <c r="AG236" s="381"/>
      <c r="AH236" s="381"/>
    </row>
    <row r="237" spans="3:34">
      <c r="C237" s="381"/>
      <c r="D237" s="381"/>
      <c r="E237" s="381"/>
      <c r="F237" s="381"/>
      <c r="G237" s="381"/>
      <c r="H237" s="381"/>
      <c r="I237" s="381"/>
      <c r="J237" s="381"/>
      <c r="K237" s="381"/>
      <c r="L237" s="381"/>
      <c r="M237" s="381"/>
      <c r="N237" s="381"/>
      <c r="O237" s="381"/>
      <c r="P237" s="381"/>
      <c r="Q237" s="381"/>
      <c r="R237" s="381"/>
      <c r="S237" s="381"/>
      <c r="T237" s="381"/>
      <c r="U237" s="381"/>
      <c r="V237" s="381"/>
      <c r="W237" s="381"/>
      <c r="X237" s="381"/>
      <c r="Y237" s="381"/>
      <c r="Z237" s="381"/>
      <c r="AA237" s="381"/>
      <c r="AB237" s="381"/>
      <c r="AC237" s="381"/>
      <c r="AD237" s="381"/>
      <c r="AE237" s="381"/>
      <c r="AF237" s="381"/>
      <c r="AG237" s="381"/>
      <c r="AH237" s="381"/>
    </row>
    <row r="238" spans="3:34">
      <c r="C238" s="381"/>
      <c r="D238" s="381"/>
      <c r="E238" s="381"/>
      <c r="F238" s="381"/>
      <c r="G238" s="381"/>
      <c r="H238" s="381"/>
      <c r="I238" s="381"/>
      <c r="J238" s="381"/>
      <c r="K238" s="381"/>
      <c r="L238" s="381"/>
      <c r="M238" s="381"/>
      <c r="N238" s="381"/>
      <c r="O238" s="381"/>
      <c r="P238" s="381"/>
      <c r="Q238" s="381"/>
      <c r="R238" s="381"/>
      <c r="S238" s="381"/>
      <c r="T238" s="381"/>
      <c r="U238" s="381"/>
      <c r="V238" s="381"/>
      <c r="W238" s="381"/>
      <c r="X238" s="381"/>
      <c r="Y238" s="381"/>
      <c r="Z238" s="381"/>
      <c r="AA238" s="381"/>
      <c r="AB238" s="381"/>
      <c r="AC238" s="381"/>
      <c r="AD238" s="381"/>
      <c r="AE238" s="381"/>
      <c r="AF238" s="381"/>
      <c r="AG238" s="381"/>
      <c r="AH238" s="381"/>
    </row>
    <row r="239" spans="3:34">
      <c r="C239" s="381"/>
      <c r="D239" s="381"/>
      <c r="E239" s="381"/>
      <c r="F239" s="381"/>
      <c r="G239" s="381"/>
      <c r="H239" s="381"/>
      <c r="I239" s="381"/>
      <c r="J239" s="381"/>
      <c r="K239" s="381"/>
      <c r="L239" s="381"/>
      <c r="M239" s="381"/>
      <c r="N239" s="381"/>
      <c r="O239" s="381"/>
      <c r="P239" s="381"/>
      <c r="Q239" s="381"/>
      <c r="R239" s="381"/>
      <c r="S239" s="381"/>
      <c r="T239" s="381"/>
      <c r="U239" s="381"/>
      <c r="V239" s="381"/>
      <c r="W239" s="381"/>
      <c r="X239" s="381"/>
      <c r="Y239" s="381"/>
      <c r="Z239" s="381"/>
      <c r="AA239" s="381"/>
      <c r="AB239" s="381"/>
      <c r="AC239" s="381"/>
      <c r="AD239" s="381"/>
      <c r="AE239" s="381"/>
      <c r="AF239" s="381"/>
      <c r="AG239" s="381"/>
      <c r="AH239" s="381"/>
    </row>
    <row r="240" spans="3:34">
      <c r="C240" s="381"/>
      <c r="D240" s="381"/>
      <c r="E240" s="381"/>
      <c r="F240" s="381"/>
      <c r="G240" s="381"/>
      <c r="H240" s="381"/>
      <c r="I240" s="381"/>
      <c r="J240" s="381"/>
      <c r="K240" s="381"/>
      <c r="L240" s="381"/>
      <c r="M240" s="381"/>
      <c r="N240" s="381"/>
      <c r="O240" s="381"/>
      <c r="P240" s="381"/>
      <c r="Q240" s="381"/>
      <c r="R240" s="381"/>
      <c r="S240" s="381"/>
      <c r="T240" s="381"/>
      <c r="U240" s="381"/>
      <c r="V240" s="381"/>
      <c r="W240" s="381"/>
      <c r="X240" s="381"/>
      <c r="Y240" s="381"/>
      <c r="Z240" s="381"/>
      <c r="AA240" s="381"/>
      <c r="AB240" s="381"/>
      <c r="AC240" s="381"/>
      <c r="AD240" s="381"/>
      <c r="AE240" s="381"/>
      <c r="AF240" s="381"/>
      <c r="AG240" s="381"/>
      <c r="AH240" s="381"/>
    </row>
    <row r="241" spans="3:34">
      <c r="C241" s="381"/>
      <c r="D241" s="381"/>
      <c r="E241" s="381"/>
      <c r="F241" s="381"/>
      <c r="G241" s="381"/>
      <c r="H241" s="381"/>
      <c r="I241" s="381"/>
      <c r="J241" s="381"/>
      <c r="K241" s="381"/>
      <c r="L241" s="381"/>
      <c r="M241" s="381"/>
      <c r="N241" s="381"/>
      <c r="O241" s="381"/>
      <c r="P241" s="381"/>
      <c r="Q241" s="381"/>
      <c r="R241" s="381"/>
      <c r="S241" s="381"/>
      <c r="T241" s="381"/>
      <c r="U241" s="381"/>
      <c r="V241" s="381"/>
      <c r="W241" s="381"/>
      <c r="X241" s="381"/>
      <c r="Y241" s="381"/>
      <c r="Z241" s="381"/>
      <c r="AA241" s="381"/>
      <c r="AB241" s="381"/>
      <c r="AC241" s="381"/>
      <c r="AD241" s="381"/>
      <c r="AE241" s="381"/>
      <c r="AF241" s="381"/>
      <c r="AG241" s="381"/>
      <c r="AH241" s="381"/>
    </row>
    <row r="242" spans="3:34">
      <c r="C242" s="381"/>
      <c r="D242" s="381"/>
      <c r="E242" s="381"/>
      <c r="F242" s="381"/>
      <c r="G242" s="381"/>
      <c r="H242" s="381"/>
      <c r="I242" s="381"/>
      <c r="J242" s="381"/>
      <c r="K242" s="381"/>
      <c r="L242" s="381"/>
      <c r="M242" s="381"/>
      <c r="N242" s="381"/>
      <c r="O242" s="381"/>
      <c r="P242" s="381"/>
      <c r="Q242" s="381"/>
      <c r="R242" s="381"/>
      <c r="S242" s="381"/>
      <c r="T242" s="381"/>
      <c r="U242" s="381"/>
      <c r="V242" s="381"/>
      <c r="W242" s="381"/>
      <c r="X242" s="381"/>
      <c r="Y242" s="381"/>
      <c r="Z242" s="381"/>
      <c r="AA242" s="381"/>
      <c r="AB242" s="381"/>
      <c r="AC242" s="381"/>
      <c r="AD242" s="381"/>
      <c r="AE242" s="381"/>
      <c r="AF242" s="381"/>
      <c r="AG242" s="381"/>
      <c r="AH242" s="381"/>
    </row>
    <row r="243" spans="3:34">
      <c r="C243" s="381"/>
      <c r="D243" s="381"/>
      <c r="E243" s="381"/>
      <c r="F243" s="381"/>
      <c r="G243" s="381"/>
      <c r="H243" s="381"/>
      <c r="I243" s="381"/>
      <c r="J243" s="381"/>
      <c r="K243" s="381"/>
      <c r="L243" s="381"/>
      <c r="M243" s="381"/>
      <c r="N243" s="381"/>
      <c r="O243" s="381"/>
      <c r="P243" s="381"/>
      <c r="Q243" s="381"/>
      <c r="R243" s="381"/>
      <c r="S243" s="381"/>
      <c r="T243" s="381"/>
      <c r="U243" s="381"/>
      <c r="V243" s="381"/>
      <c r="W243" s="381"/>
      <c r="X243" s="381"/>
      <c r="Y243" s="381"/>
      <c r="Z243" s="381"/>
      <c r="AA243" s="381"/>
      <c r="AB243" s="381"/>
      <c r="AC243" s="381"/>
      <c r="AD243" s="381"/>
      <c r="AE243" s="381"/>
      <c r="AF243" s="381"/>
      <c r="AG243" s="381"/>
      <c r="AH243" s="381"/>
    </row>
    <row r="244" spans="3:34">
      <c r="C244" s="381"/>
      <c r="D244" s="381"/>
      <c r="E244" s="381"/>
      <c r="F244" s="381"/>
      <c r="G244" s="381"/>
      <c r="H244" s="381"/>
      <c r="I244" s="381"/>
      <c r="J244" s="381"/>
      <c r="K244" s="381"/>
      <c r="L244" s="381"/>
      <c r="M244" s="381"/>
      <c r="N244" s="381"/>
      <c r="O244" s="381"/>
      <c r="P244" s="381"/>
      <c r="Q244" s="381"/>
      <c r="R244" s="381"/>
      <c r="S244" s="381"/>
      <c r="T244" s="381"/>
      <c r="U244" s="381"/>
      <c r="V244" s="381"/>
      <c r="W244" s="381"/>
      <c r="X244" s="381"/>
      <c r="Y244" s="381"/>
      <c r="Z244" s="381"/>
      <c r="AA244" s="381"/>
      <c r="AB244" s="381"/>
      <c r="AC244" s="381"/>
      <c r="AD244" s="381"/>
      <c r="AE244" s="381"/>
      <c r="AF244" s="381"/>
      <c r="AG244" s="381"/>
      <c r="AH244" s="381"/>
    </row>
    <row r="245" spans="3:34">
      <c r="C245" s="381"/>
      <c r="D245" s="381"/>
      <c r="E245" s="381"/>
      <c r="F245" s="381"/>
      <c r="G245" s="381"/>
      <c r="H245" s="381"/>
      <c r="I245" s="381"/>
      <c r="J245" s="381"/>
      <c r="K245" s="381"/>
      <c r="L245" s="381"/>
      <c r="M245" s="381"/>
      <c r="N245" s="381"/>
      <c r="O245" s="381"/>
      <c r="P245" s="381"/>
      <c r="Q245" s="381"/>
      <c r="R245" s="381"/>
      <c r="S245" s="381"/>
      <c r="T245" s="381"/>
      <c r="U245" s="381"/>
      <c r="V245" s="381"/>
      <c r="W245" s="381"/>
      <c r="X245" s="381"/>
      <c r="Y245" s="381"/>
      <c r="Z245" s="381"/>
      <c r="AA245" s="381"/>
      <c r="AB245" s="381"/>
      <c r="AC245" s="381"/>
      <c r="AD245" s="381"/>
      <c r="AE245" s="381"/>
      <c r="AF245" s="381"/>
      <c r="AG245" s="381"/>
      <c r="AH245" s="381"/>
    </row>
    <row r="246" spans="3:34">
      <c r="C246" s="381"/>
      <c r="D246" s="381"/>
      <c r="E246" s="381"/>
      <c r="F246" s="381"/>
      <c r="G246" s="381"/>
      <c r="H246" s="381"/>
      <c r="I246" s="381"/>
      <c r="J246" s="381"/>
      <c r="K246" s="381"/>
      <c r="L246" s="381"/>
      <c r="M246" s="381"/>
      <c r="N246" s="381"/>
      <c r="O246" s="381"/>
      <c r="P246" s="381"/>
      <c r="Q246" s="381"/>
      <c r="R246" s="381"/>
      <c r="S246" s="381"/>
      <c r="T246" s="381"/>
      <c r="U246" s="381"/>
      <c r="V246" s="381"/>
      <c r="W246" s="381"/>
      <c r="X246" s="381"/>
      <c r="Y246" s="381"/>
      <c r="Z246" s="381"/>
      <c r="AA246" s="381"/>
      <c r="AB246" s="381"/>
      <c r="AC246" s="381"/>
      <c r="AD246" s="381"/>
      <c r="AE246" s="381"/>
      <c r="AF246" s="381"/>
      <c r="AG246" s="381"/>
      <c r="AH246" s="381"/>
    </row>
    <row r="247" spans="3:34">
      <c r="C247" s="381"/>
      <c r="D247" s="381"/>
      <c r="E247" s="381"/>
      <c r="F247" s="381"/>
      <c r="G247" s="381"/>
      <c r="H247" s="381"/>
      <c r="I247" s="381"/>
      <c r="J247" s="381"/>
      <c r="K247" s="381"/>
      <c r="L247" s="381"/>
      <c r="M247" s="381"/>
      <c r="N247" s="381"/>
      <c r="O247" s="381"/>
      <c r="P247" s="381"/>
      <c r="Q247" s="381"/>
      <c r="R247" s="381"/>
      <c r="S247" s="381"/>
      <c r="T247" s="381"/>
      <c r="U247" s="381"/>
      <c r="V247" s="381"/>
      <c r="W247" s="381"/>
      <c r="X247" s="381"/>
      <c r="Y247" s="381"/>
      <c r="Z247" s="381"/>
      <c r="AA247" s="381"/>
      <c r="AB247" s="381"/>
      <c r="AC247" s="381"/>
      <c r="AD247" s="381"/>
      <c r="AE247" s="381"/>
      <c r="AF247" s="381"/>
      <c r="AG247" s="381"/>
      <c r="AH247" s="381"/>
    </row>
    <row r="248" spans="3:34">
      <c r="C248" s="381"/>
      <c r="D248" s="381"/>
      <c r="E248" s="381"/>
      <c r="F248" s="381"/>
      <c r="G248" s="381"/>
      <c r="H248" s="381"/>
      <c r="I248" s="381"/>
      <c r="J248" s="381"/>
      <c r="K248" s="381"/>
      <c r="L248" s="381"/>
      <c r="M248" s="381"/>
      <c r="N248" s="381"/>
      <c r="O248" s="381"/>
      <c r="P248" s="381"/>
      <c r="Q248" s="381"/>
      <c r="R248" s="381"/>
      <c r="S248" s="381"/>
      <c r="T248" s="381"/>
      <c r="U248" s="381"/>
      <c r="V248" s="381"/>
      <c r="W248" s="381"/>
      <c r="X248" s="381"/>
      <c r="Y248" s="381"/>
      <c r="Z248" s="381"/>
      <c r="AA248" s="381"/>
      <c r="AB248" s="381"/>
      <c r="AC248" s="381"/>
      <c r="AD248" s="381"/>
      <c r="AE248" s="381"/>
      <c r="AF248" s="381"/>
      <c r="AG248" s="381"/>
      <c r="AH248" s="381"/>
    </row>
    <row r="249" spans="3:34">
      <c r="C249" s="381"/>
      <c r="D249" s="381"/>
      <c r="E249" s="381"/>
      <c r="F249" s="381"/>
      <c r="G249" s="381"/>
      <c r="H249" s="381"/>
      <c r="I249" s="381"/>
      <c r="J249" s="381"/>
      <c r="K249" s="381"/>
      <c r="L249" s="381"/>
      <c r="M249" s="381"/>
      <c r="N249" s="381"/>
      <c r="O249" s="381"/>
      <c r="P249" s="381"/>
      <c r="Q249" s="381"/>
      <c r="R249" s="381"/>
      <c r="S249" s="381"/>
      <c r="T249" s="381"/>
      <c r="U249" s="381"/>
      <c r="V249" s="381"/>
      <c r="W249" s="381"/>
      <c r="X249" s="381"/>
      <c r="Y249" s="381"/>
      <c r="Z249" s="381"/>
      <c r="AA249" s="381"/>
      <c r="AB249" s="381"/>
      <c r="AC249" s="381"/>
      <c r="AD249" s="381"/>
      <c r="AE249" s="381"/>
      <c r="AF249" s="381"/>
      <c r="AG249" s="381"/>
      <c r="AH249" s="381"/>
    </row>
    <row r="250" spans="3:34">
      <c r="C250" s="381"/>
      <c r="D250" s="381"/>
      <c r="E250" s="381"/>
      <c r="F250" s="381"/>
      <c r="G250" s="381"/>
      <c r="H250" s="381"/>
      <c r="I250" s="381"/>
      <c r="J250" s="381"/>
      <c r="K250" s="381"/>
      <c r="L250" s="381"/>
      <c r="M250" s="381"/>
      <c r="N250" s="381"/>
      <c r="O250" s="381"/>
      <c r="P250" s="381"/>
      <c r="Q250" s="381"/>
      <c r="R250" s="381"/>
      <c r="S250" s="381"/>
      <c r="T250" s="381"/>
      <c r="U250" s="381"/>
      <c r="V250" s="381"/>
      <c r="W250" s="381"/>
      <c r="X250" s="381"/>
      <c r="Y250" s="381"/>
      <c r="Z250" s="381"/>
      <c r="AA250" s="381"/>
      <c r="AB250" s="381"/>
      <c r="AC250" s="381"/>
      <c r="AD250" s="381"/>
      <c r="AE250" s="381"/>
      <c r="AF250" s="381"/>
      <c r="AG250" s="381"/>
      <c r="AH250" s="381"/>
    </row>
    <row r="251" spans="3:34">
      <c r="C251" s="381"/>
      <c r="D251" s="381"/>
      <c r="E251" s="381"/>
      <c r="F251" s="381"/>
      <c r="G251" s="381"/>
      <c r="H251" s="381"/>
      <c r="I251" s="381"/>
      <c r="J251" s="381"/>
      <c r="K251" s="381"/>
      <c r="L251" s="381"/>
      <c r="M251" s="381"/>
      <c r="N251" s="381"/>
      <c r="O251" s="381"/>
      <c r="P251" s="381"/>
      <c r="Q251" s="381"/>
      <c r="R251" s="381"/>
      <c r="S251" s="381"/>
      <c r="T251" s="381"/>
      <c r="U251" s="381"/>
      <c r="V251" s="381"/>
      <c r="W251" s="381"/>
      <c r="X251" s="381"/>
      <c r="Y251" s="381"/>
      <c r="Z251" s="381"/>
      <c r="AA251" s="381"/>
      <c r="AB251" s="381"/>
      <c r="AC251" s="381"/>
      <c r="AD251" s="381"/>
      <c r="AE251" s="381"/>
      <c r="AF251" s="381"/>
      <c r="AG251" s="381"/>
      <c r="AH251" s="381"/>
    </row>
    <row r="252" spans="3:34">
      <c r="C252" s="381"/>
      <c r="D252" s="381"/>
      <c r="E252" s="381"/>
      <c r="F252" s="381"/>
      <c r="G252" s="381"/>
      <c r="H252" s="381"/>
      <c r="I252" s="381"/>
      <c r="J252" s="381"/>
      <c r="K252" s="381"/>
      <c r="L252" s="381"/>
      <c r="M252" s="381"/>
      <c r="N252" s="381"/>
      <c r="O252" s="381"/>
      <c r="P252" s="381"/>
      <c r="Q252" s="381"/>
      <c r="R252" s="381"/>
      <c r="S252" s="381"/>
      <c r="T252" s="381"/>
      <c r="U252" s="381"/>
      <c r="V252" s="381"/>
      <c r="W252" s="381"/>
      <c r="X252" s="381"/>
      <c r="Y252" s="381"/>
      <c r="Z252" s="381"/>
      <c r="AA252" s="381"/>
      <c r="AB252" s="381"/>
      <c r="AC252" s="381"/>
      <c r="AD252" s="381"/>
      <c r="AE252" s="381"/>
      <c r="AF252" s="381"/>
      <c r="AG252" s="381"/>
      <c r="AH252" s="381"/>
    </row>
    <row r="253" spans="3:34">
      <c r="C253" s="381"/>
      <c r="D253" s="381"/>
      <c r="E253" s="381"/>
      <c r="F253" s="381"/>
      <c r="G253" s="381"/>
      <c r="H253" s="381"/>
      <c r="I253" s="381"/>
      <c r="J253" s="381"/>
      <c r="K253" s="381"/>
      <c r="L253" s="381"/>
      <c r="M253" s="381"/>
      <c r="N253" s="381"/>
      <c r="O253" s="381"/>
      <c r="P253" s="381"/>
      <c r="Q253" s="381"/>
      <c r="R253" s="381"/>
      <c r="S253" s="381"/>
      <c r="T253" s="381"/>
      <c r="U253" s="381"/>
      <c r="V253" s="381"/>
      <c r="W253" s="381"/>
      <c r="X253" s="381"/>
      <c r="Y253" s="381"/>
      <c r="Z253" s="381"/>
      <c r="AA253" s="381"/>
      <c r="AB253" s="381"/>
      <c r="AC253" s="381"/>
      <c r="AD253" s="381"/>
      <c r="AE253" s="381"/>
      <c r="AF253" s="381"/>
      <c r="AG253" s="381"/>
      <c r="AH253" s="381"/>
    </row>
    <row r="254" spans="3:34">
      <c r="C254" s="381"/>
      <c r="D254" s="381"/>
      <c r="E254" s="381"/>
      <c r="F254" s="381"/>
      <c r="G254" s="381"/>
      <c r="H254" s="381"/>
      <c r="I254" s="381"/>
      <c r="J254" s="381"/>
      <c r="K254" s="381"/>
      <c r="L254" s="381"/>
      <c r="M254" s="381"/>
      <c r="N254" s="381"/>
      <c r="O254" s="381"/>
      <c r="P254" s="381"/>
      <c r="Q254" s="381"/>
      <c r="R254" s="381"/>
      <c r="S254" s="381"/>
      <c r="T254" s="381"/>
      <c r="U254" s="381"/>
      <c r="V254" s="381"/>
      <c r="W254" s="381"/>
      <c r="X254" s="381"/>
      <c r="Y254" s="381"/>
      <c r="Z254" s="381"/>
      <c r="AA254" s="381"/>
      <c r="AB254" s="381"/>
      <c r="AC254" s="381"/>
      <c r="AD254" s="381"/>
      <c r="AE254" s="381"/>
      <c r="AF254" s="381"/>
      <c r="AG254" s="381"/>
      <c r="AH254" s="381"/>
    </row>
    <row r="255" spans="3:34">
      <c r="C255" s="381"/>
      <c r="D255" s="381"/>
      <c r="E255" s="381"/>
      <c r="F255" s="381"/>
      <c r="G255" s="381"/>
      <c r="H255" s="381"/>
      <c r="I255" s="381"/>
      <c r="J255" s="381"/>
      <c r="K255" s="381"/>
      <c r="L255" s="381"/>
      <c r="M255" s="381"/>
      <c r="N255" s="381"/>
      <c r="O255" s="381"/>
      <c r="P255" s="381"/>
      <c r="Q255" s="381"/>
      <c r="R255" s="381"/>
      <c r="S255" s="381"/>
      <c r="T255" s="381"/>
      <c r="U255" s="381"/>
      <c r="V255" s="381"/>
      <c r="W255" s="381"/>
      <c r="X255" s="381"/>
      <c r="Y255" s="381"/>
      <c r="Z255" s="381"/>
      <c r="AA255" s="381"/>
      <c r="AB255" s="381"/>
      <c r="AC255" s="381"/>
      <c r="AD255" s="381"/>
      <c r="AE255" s="381"/>
      <c r="AF255" s="381"/>
      <c r="AG255" s="381"/>
      <c r="AH255" s="381"/>
    </row>
    <row r="256" spans="3:34">
      <c r="C256" s="381"/>
      <c r="D256" s="381"/>
      <c r="E256" s="381"/>
      <c r="F256" s="381"/>
      <c r="G256" s="381"/>
      <c r="H256" s="381"/>
      <c r="I256" s="381"/>
      <c r="J256" s="381"/>
      <c r="K256" s="381"/>
      <c r="L256" s="381"/>
      <c r="M256" s="381"/>
      <c r="N256" s="381"/>
      <c r="O256" s="381"/>
      <c r="P256" s="381"/>
      <c r="Q256" s="381"/>
      <c r="R256" s="381"/>
      <c r="S256" s="381"/>
      <c r="T256" s="381"/>
      <c r="U256" s="381"/>
      <c r="V256" s="381"/>
      <c r="W256" s="381"/>
      <c r="X256" s="381"/>
      <c r="Y256" s="381"/>
      <c r="Z256" s="381"/>
      <c r="AA256" s="381"/>
      <c r="AB256" s="381"/>
      <c r="AC256" s="381"/>
      <c r="AD256" s="381"/>
      <c r="AE256" s="381"/>
      <c r="AF256" s="381"/>
      <c r="AG256" s="381"/>
      <c r="AH256" s="381"/>
    </row>
    <row r="257" spans="3:34">
      <c r="C257" s="381"/>
      <c r="D257" s="381"/>
      <c r="E257" s="381"/>
      <c r="F257" s="381"/>
      <c r="G257" s="381"/>
      <c r="H257" s="381"/>
      <c r="I257" s="381"/>
      <c r="J257" s="381"/>
      <c r="K257" s="381"/>
      <c r="L257" s="381"/>
      <c r="M257" s="381"/>
      <c r="N257" s="381"/>
      <c r="O257" s="381"/>
      <c r="P257" s="381"/>
      <c r="Q257" s="381"/>
      <c r="R257" s="381"/>
      <c r="S257" s="381"/>
      <c r="T257" s="381"/>
      <c r="U257" s="381"/>
      <c r="V257" s="381"/>
      <c r="W257" s="381"/>
      <c r="X257" s="381"/>
      <c r="Y257" s="381"/>
      <c r="Z257" s="381"/>
      <c r="AA257" s="381"/>
      <c r="AB257" s="381"/>
      <c r="AC257" s="381"/>
      <c r="AD257" s="381"/>
      <c r="AE257" s="381"/>
      <c r="AF257" s="381"/>
      <c r="AG257" s="381"/>
      <c r="AH257" s="381"/>
    </row>
    <row r="258" spans="3:34">
      <c r="C258" s="381"/>
      <c r="D258" s="381"/>
      <c r="E258" s="381"/>
      <c r="F258" s="381"/>
      <c r="G258" s="381"/>
      <c r="H258" s="381"/>
      <c r="I258" s="381"/>
      <c r="J258" s="381"/>
      <c r="K258" s="381"/>
      <c r="L258" s="381"/>
      <c r="M258" s="381"/>
      <c r="N258" s="381"/>
      <c r="O258" s="381"/>
      <c r="P258" s="381"/>
      <c r="Q258" s="381"/>
      <c r="R258" s="381"/>
      <c r="S258" s="381"/>
      <c r="T258" s="381"/>
      <c r="U258" s="381"/>
      <c r="V258" s="381"/>
      <c r="W258" s="381"/>
      <c r="X258" s="381"/>
      <c r="Y258" s="381"/>
      <c r="Z258" s="381"/>
      <c r="AA258" s="381"/>
      <c r="AB258" s="381"/>
      <c r="AC258" s="381"/>
      <c r="AD258" s="381"/>
      <c r="AE258" s="381"/>
      <c r="AF258" s="381"/>
      <c r="AG258" s="381"/>
      <c r="AH258" s="381"/>
    </row>
    <row r="259" spans="3:34">
      <c r="C259" s="381"/>
      <c r="D259" s="381"/>
      <c r="E259" s="381"/>
      <c r="F259" s="381"/>
      <c r="G259" s="381"/>
      <c r="H259" s="381"/>
      <c r="I259" s="381"/>
      <c r="J259" s="381"/>
      <c r="K259" s="381"/>
      <c r="L259" s="381"/>
      <c r="M259" s="381"/>
      <c r="N259" s="381"/>
      <c r="O259" s="381"/>
      <c r="P259" s="381"/>
      <c r="Q259" s="381"/>
      <c r="R259" s="381"/>
      <c r="S259" s="381"/>
      <c r="T259" s="381"/>
      <c r="U259" s="381"/>
      <c r="V259" s="381"/>
      <c r="W259" s="381"/>
      <c r="X259" s="381"/>
      <c r="Y259" s="381"/>
      <c r="Z259" s="381"/>
      <c r="AA259" s="381"/>
      <c r="AB259" s="381"/>
      <c r="AC259" s="381"/>
      <c r="AD259" s="381"/>
      <c r="AE259" s="381"/>
      <c r="AF259" s="381"/>
      <c r="AG259" s="381"/>
      <c r="AH259" s="381"/>
    </row>
    <row r="260" spans="3:34">
      <c r="C260" s="381"/>
      <c r="D260" s="381"/>
      <c r="E260" s="381"/>
      <c r="F260" s="381"/>
      <c r="G260" s="381"/>
      <c r="H260" s="381"/>
      <c r="I260" s="381"/>
      <c r="J260" s="381"/>
      <c r="K260" s="381"/>
      <c r="L260" s="381"/>
      <c r="M260" s="381"/>
      <c r="N260" s="381"/>
      <c r="O260" s="381"/>
      <c r="P260" s="381"/>
      <c r="Q260" s="381"/>
      <c r="R260" s="381"/>
      <c r="S260" s="381"/>
      <c r="T260" s="381"/>
      <c r="U260" s="381"/>
      <c r="V260" s="381"/>
      <c r="W260" s="381"/>
      <c r="X260" s="381"/>
      <c r="Y260" s="381"/>
      <c r="Z260" s="381"/>
      <c r="AA260" s="381"/>
      <c r="AB260" s="381"/>
      <c r="AC260" s="381"/>
      <c r="AD260" s="381"/>
      <c r="AE260" s="381"/>
      <c r="AF260" s="381"/>
      <c r="AG260" s="381"/>
      <c r="AH260" s="381"/>
    </row>
    <row r="261" spans="3:34">
      <c r="C261" s="381"/>
      <c r="D261" s="381"/>
      <c r="E261" s="381"/>
      <c r="F261" s="381"/>
      <c r="G261" s="381"/>
      <c r="H261" s="381"/>
      <c r="I261" s="381"/>
      <c r="J261" s="381"/>
      <c r="K261" s="381"/>
      <c r="L261" s="381"/>
      <c r="M261" s="381"/>
      <c r="N261" s="381"/>
      <c r="O261" s="381"/>
      <c r="P261" s="381"/>
      <c r="Q261" s="381"/>
      <c r="R261" s="381"/>
      <c r="S261" s="381"/>
      <c r="T261" s="381"/>
      <c r="U261" s="381"/>
      <c r="V261" s="381"/>
      <c r="W261" s="381"/>
      <c r="X261" s="381"/>
      <c r="Y261" s="381"/>
      <c r="Z261" s="381"/>
      <c r="AA261" s="381"/>
      <c r="AB261" s="381"/>
      <c r="AC261" s="381"/>
      <c r="AD261" s="381"/>
      <c r="AE261" s="381"/>
      <c r="AF261" s="381"/>
      <c r="AG261" s="381"/>
      <c r="AH261" s="381"/>
    </row>
    <row r="262" spans="3:34">
      <c r="C262" s="381"/>
      <c r="D262" s="381"/>
      <c r="E262" s="381"/>
      <c r="F262" s="381"/>
      <c r="G262" s="381"/>
      <c r="H262" s="381"/>
      <c r="I262" s="381"/>
      <c r="J262" s="381"/>
      <c r="K262" s="381"/>
      <c r="L262" s="381"/>
      <c r="M262" s="381"/>
      <c r="N262" s="381"/>
      <c r="O262" s="381"/>
      <c r="P262" s="381"/>
      <c r="Q262" s="381"/>
      <c r="R262" s="381"/>
      <c r="S262" s="381"/>
      <c r="T262" s="381"/>
      <c r="U262" s="381"/>
      <c r="V262" s="381"/>
      <c r="W262" s="381"/>
      <c r="X262" s="381"/>
      <c r="Y262" s="381"/>
      <c r="Z262" s="381"/>
      <c r="AA262" s="381"/>
      <c r="AB262" s="381"/>
      <c r="AC262" s="381"/>
      <c r="AD262" s="381"/>
      <c r="AE262" s="381"/>
      <c r="AF262" s="381"/>
      <c r="AG262" s="381"/>
      <c r="AH262" s="381"/>
    </row>
    <row r="263" spans="3:34">
      <c r="C263" s="381"/>
      <c r="D263" s="381"/>
      <c r="E263" s="381"/>
      <c r="F263" s="381"/>
      <c r="G263" s="381"/>
      <c r="H263" s="381"/>
      <c r="I263" s="381"/>
      <c r="J263" s="381"/>
      <c r="K263" s="381"/>
      <c r="L263" s="381"/>
      <c r="M263" s="381"/>
      <c r="N263" s="381"/>
      <c r="O263" s="381"/>
      <c r="P263" s="381"/>
      <c r="Q263" s="381"/>
      <c r="R263" s="381"/>
      <c r="S263" s="381"/>
      <c r="T263" s="381"/>
      <c r="U263" s="381"/>
      <c r="V263" s="381"/>
      <c r="W263" s="381"/>
      <c r="X263" s="381"/>
      <c r="Y263" s="381"/>
      <c r="Z263" s="381"/>
      <c r="AA263" s="381"/>
      <c r="AB263" s="381"/>
      <c r="AC263" s="381"/>
      <c r="AD263" s="381"/>
      <c r="AE263" s="381"/>
      <c r="AF263" s="381"/>
      <c r="AG263" s="381"/>
      <c r="AH263" s="381"/>
    </row>
    <row r="264" spans="3:34">
      <c r="C264" s="381"/>
      <c r="D264" s="381"/>
      <c r="E264" s="381"/>
      <c r="F264" s="381"/>
      <c r="G264" s="381"/>
      <c r="H264" s="381"/>
      <c r="I264" s="381"/>
      <c r="J264" s="381"/>
      <c r="K264" s="381"/>
      <c r="L264" s="381"/>
      <c r="M264" s="381"/>
      <c r="N264" s="381"/>
      <c r="O264" s="381"/>
      <c r="P264" s="381"/>
      <c r="Q264" s="381"/>
      <c r="R264" s="381"/>
      <c r="S264" s="381"/>
      <c r="T264" s="381"/>
      <c r="U264" s="381"/>
      <c r="V264" s="381"/>
      <c r="W264" s="381"/>
      <c r="X264" s="381"/>
      <c r="Y264" s="381"/>
      <c r="Z264" s="381"/>
      <c r="AA264" s="381"/>
      <c r="AB264" s="381"/>
      <c r="AC264" s="381"/>
      <c r="AD264" s="381"/>
      <c r="AE264" s="381"/>
      <c r="AF264" s="381"/>
      <c r="AG264" s="381"/>
      <c r="AH264" s="381"/>
    </row>
    <row r="265" spans="3:34">
      <c r="C265" s="381"/>
      <c r="D265" s="381"/>
      <c r="E265" s="381"/>
      <c r="F265" s="381"/>
      <c r="G265" s="381"/>
      <c r="H265" s="381"/>
      <c r="I265" s="381"/>
      <c r="J265" s="381"/>
      <c r="K265" s="381"/>
      <c r="L265" s="381"/>
      <c r="M265" s="381"/>
      <c r="N265" s="381"/>
      <c r="O265" s="381"/>
      <c r="P265" s="381"/>
      <c r="Q265" s="381"/>
      <c r="R265" s="381"/>
      <c r="S265" s="381"/>
      <c r="T265" s="381"/>
      <c r="U265" s="381"/>
      <c r="V265" s="381"/>
      <c r="W265" s="381"/>
      <c r="X265" s="381"/>
      <c r="Y265" s="381"/>
      <c r="Z265" s="381"/>
      <c r="AA265" s="381"/>
      <c r="AB265" s="381"/>
      <c r="AC265" s="381"/>
      <c r="AD265" s="381"/>
      <c r="AE265" s="381"/>
      <c r="AF265" s="381"/>
      <c r="AG265" s="381"/>
      <c r="AH265" s="381"/>
    </row>
    <row r="266" spans="3:34">
      <c r="C266" s="381"/>
      <c r="D266" s="381"/>
      <c r="E266" s="381"/>
      <c r="F266" s="381"/>
      <c r="G266" s="381"/>
      <c r="H266" s="381"/>
      <c r="I266" s="381"/>
      <c r="J266" s="381"/>
      <c r="K266" s="381"/>
      <c r="L266" s="381"/>
      <c r="M266" s="381"/>
      <c r="N266" s="381"/>
      <c r="O266" s="381"/>
      <c r="P266" s="381"/>
      <c r="Q266" s="381"/>
      <c r="R266" s="381"/>
      <c r="S266" s="381"/>
      <c r="T266" s="381"/>
      <c r="U266" s="381"/>
      <c r="V266" s="381"/>
      <c r="W266" s="381"/>
      <c r="X266" s="381"/>
      <c r="Y266" s="381"/>
      <c r="Z266" s="381"/>
      <c r="AA266" s="381"/>
      <c r="AB266" s="381"/>
      <c r="AC266" s="381"/>
      <c r="AD266" s="381"/>
      <c r="AE266" s="381"/>
      <c r="AF266" s="381"/>
      <c r="AG266" s="381"/>
      <c r="AH266" s="381"/>
    </row>
    <row r="267" spans="3:34">
      <c r="C267" s="381"/>
      <c r="D267" s="381"/>
      <c r="E267" s="381"/>
      <c r="F267" s="381"/>
      <c r="G267" s="381"/>
      <c r="H267" s="381"/>
      <c r="I267" s="381"/>
      <c r="J267" s="381"/>
      <c r="K267" s="381"/>
      <c r="L267" s="381"/>
      <c r="M267" s="381"/>
      <c r="N267" s="381"/>
      <c r="O267" s="381"/>
      <c r="P267" s="381"/>
      <c r="Q267" s="381"/>
      <c r="R267" s="381"/>
      <c r="S267" s="381"/>
      <c r="T267" s="381"/>
      <c r="U267" s="381"/>
      <c r="V267" s="381"/>
      <c r="W267" s="381"/>
      <c r="X267" s="381"/>
      <c r="Y267" s="381"/>
      <c r="Z267" s="381"/>
      <c r="AA267" s="381"/>
      <c r="AB267" s="381"/>
      <c r="AC267" s="381"/>
      <c r="AD267" s="381"/>
      <c r="AE267" s="381"/>
      <c r="AF267" s="381"/>
      <c r="AG267" s="381"/>
      <c r="AH267" s="381"/>
    </row>
    <row r="268" spans="3:34">
      <c r="C268" s="381"/>
      <c r="D268" s="381"/>
      <c r="E268" s="381"/>
      <c r="F268" s="381"/>
      <c r="G268" s="381"/>
      <c r="H268" s="381"/>
      <c r="I268" s="381"/>
      <c r="J268" s="381"/>
      <c r="K268" s="381"/>
      <c r="L268" s="381"/>
      <c r="M268" s="381"/>
      <c r="N268" s="381"/>
      <c r="O268" s="381"/>
      <c r="P268" s="381"/>
      <c r="Q268" s="381"/>
      <c r="R268" s="381"/>
      <c r="S268" s="381"/>
      <c r="T268" s="381"/>
      <c r="U268" s="381"/>
      <c r="V268" s="381"/>
      <c r="W268" s="381"/>
      <c r="X268" s="381"/>
      <c r="Y268" s="381"/>
      <c r="Z268" s="381"/>
      <c r="AA268" s="381"/>
      <c r="AB268" s="381"/>
      <c r="AC268" s="381"/>
      <c r="AD268" s="381"/>
      <c r="AE268" s="381"/>
      <c r="AF268" s="381"/>
      <c r="AG268" s="381"/>
      <c r="AH268" s="381"/>
    </row>
    <row r="269" spans="3:34">
      <c r="C269" s="381"/>
      <c r="D269" s="381"/>
      <c r="E269" s="381"/>
      <c r="F269" s="381"/>
      <c r="G269" s="381"/>
      <c r="H269" s="381"/>
      <c r="I269" s="381"/>
      <c r="J269" s="381"/>
      <c r="K269" s="381"/>
      <c r="L269" s="381"/>
      <c r="M269" s="381"/>
      <c r="N269" s="381"/>
      <c r="O269" s="381"/>
      <c r="P269" s="381"/>
      <c r="Q269" s="381"/>
      <c r="R269" s="381"/>
      <c r="S269" s="381"/>
      <c r="T269" s="381"/>
      <c r="U269" s="381"/>
      <c r="V269" s="381"/>
      <c r="W269" s="381"/>
      <c r="X269" s="381"/>
      <c r="Y269" s="381"/>
      <c r="Z269" s="381"/>
      <c r="AA269" s="381"/>
      <c r="AB269" s="381"/>
      <c r="AC269" s="381"/>
      <c r="AD269" s="381"/>
      <c r="AE269" s="381"/>
      <c r="AF269" s="381"/>
      <c r="AG269" s="381"/>
      <c r="AH269" s="381"/>
    </row>
    <row r="270" spans="3:34">
      <c r="C270" s="381"/>
      <c r="D270" s="381"/>
      <c r="E270" s="381"/>
      <c r="F270" s="381"/>
      <c r="G270" s="381"/>
      <c r="H270" s="381"/>
      <c r="I270" s="381"/>
      <c r="J270" s="381"/>
      <c r="K270" s="381"/>
      <c r="L270" s="381"/>
      <c r="M270" s="381"/>
      <c r="N270" s="381"/>
      <c r="O270" s="381"/>
      <c r="P270" s="381"/>
      <c r="Q270" s="381"/>
      <c r="R270" s="381"/>
      <c r="S270" s="381"/>
      <c r="T270" s="381"/>
      <c r="U270" s="381"/>
      <c r="V270" s="381"/>
      <c r="W270" s="381"/>
      <c r="X270" s="381"/>
      <c r="Y270" s="381"/>
      <c r="Z270" s="381"/>
      <c r="AA270" s="381"/>
      <c r="AB270" s="381"/>
      <c r="AC270" s="381"/>
      <c r="AD270" s="381"/>
      <c r="AE270" s="381"/>
      <c r="AF270" s="381"/>
      <c r="AG270" s="381"/>
      <c r="AH270" s="381"/>
    </row>
    <row r="271" spans="3:34">
      <c r="C271" s="381"/>
      <c r="D271" s="381"/>
      <c r="E271" s="381"/>
      <c r="F271" s="381"/>
      <c r="G271" s="381"/>
      <c r="H271" s="381"/>
      <c r="I271" s="381"/>
      <c r="J271" s="381"/>
      <c r="K271" s="381"/>
      <c r="L271" s="381"/>
      <c r="M271" s="381"/>
      <c r="N271" s="381"/>
      <c r="O271" s="381"/>
      <c r="P271" s="381"/>
      <c r="Q271" s="381"/>
      <c r="R271" s="381"/>
      <c r="S271" s="381"/>
      <c r="T271" s="381"/>
      <c r="U271" s="381"/>
      <c r="V271" s="381"/>
      <c r="W271" s="381"/>
      <c r="X271" s="381"/>
      <c r="Y271" s="381"/>
      <c r="Z271" s="381"/>
      <c r="AA271" s="381"/>
      <c r="AB271" s="381"/>
      <c r="AC271" s="381"/>
      <c r="AD271" s="381"/>
      <c r="AE271" s="381"/>
      <c r="AF271" s="381"/>
      <c r="AG271" s="381"/>
      <c r="AH271" s="381"/>
    </row>
    <row r="272" spans="3:34">
      <c r="C272" s="381"/>
      <c r="D272" s="381"/>
      <c r="E272" s="381"/>
      <c r="F272" s="381"/>
      <c r="G272" s="381"/>
      <c r="H272" s="381"/>
      <c r="I272" s="381"/>
      <c r="J272" s="381"/>
      <c r="K272" s="381"/>
      <c r="L272" s="381"/>
      <c r="M272" s="381"/>
      <c r="N272" s="381"/>
      <c r="O272" s="381"/>
      <c r="P272" s="381"/>
      <c r="Q272" s="381"/>
      <c r="R272" s="381"/>
      <c r="S272" s="381"/>
      <c r="T272" s="381"/>
      <c r="U272" s="381"/>
      <c r="V272" s="381"/>
      <c r="W272" s="381"/>
      <c r="X272" s="381"/>
      <c r="Y272" s="381"/>
      <c r="Z272" s="381"/>
      <c r="AA272" s="381"/>
      <c r="AB272" s="381"/>
      <c r="AC272" s="381"/>
      <c r="AD272" s="381"/>
      <c r="AE272" s="381"/>
      <c r="AF272" s="381"/>
      <c r="AG272" s="381"/>
      <c r="AH272" s="381"/>
    </row>
    <row r="273" spans="3:34">
      <c r="C273" s="381"/>
      <c r="D273" s="381"/>
      <c r="E273" s="381"/>
      <c r="F273" s="381"/>
      <c r="G273" s="381"/>
      <c r="H273" s="381"/>
      <c r="I273" s="381"/>
      <c r="J273" s="381"/>
      <c r="K273" s="381"/>
      <c r="L273" s="381"/>
      <c r="M273" s="381"/>
      <c r="N273" s="381"/>
      <c r="O273" s="381"/>
      <c r="P273" s="381"/>
      <c r="Q273" s="381"/>
      <c r="R273" s="381"/>
      <c r="S273" s="381"/>
      <c r="T273" s="381"/>
      <c r="U273" s="381"/>
      <c r="V273" s="381"/>
      <c r="W273" s="381"/>
      <c r="X273" s="381"/>
      <c r="Y273" s="381"/>
      <c r="Z273" s="381"/>
      <c r="AA273" s="381"/>
      <c r="AB273" s="381"/>
      <c r="AC273" s="381"/>
      <c r="AD273" s="381"/>
      <c r="AE273" s="381"/>
      <c r="AF273" s="381"/>
      <c r="AG273" s="381"/>
      <c r="AH273" s="381"/>
    </row>
    <row r="274" spans="3:34">
      <c r="C274" s="381"/>
      <c r="D274" s="381"/>
      <c r="E274" s="381"/>
      <c r="F274" s="381"/>
      <c r="G274" s="381"/>
      <c r="H274" s="381"/>
      <c r="I274" s="381"/>
      <c r="J274" s="381"/>
      <c r="K274" s="381"/>
      <c r="L274" s="381"/>
      <c r="M274" s="381"/>
      <c r="N274" s="381"/>
      <c r="O274" s="381"/>
      <c r="P274" s="381"/>
      <c r="Q274" s="381"/>
      <c r="R274" s="381"/>
      <c r="S274" s="381"/>
      <c r="T274" s="381"/>
      <c r="U274" s="381"/>
      <c r="V274" s="381"/>
      <c r="W274" s="381"/>
      <c r="X274" s="381"/>
      <c r="Y274" s="381"/>
      <c r="Z274" s="381"/>
      <c r="AA274" s="381"/>
      <c r="AB274" s="381"/>
      <c r="AC274" s="381"/>
      <c r="AD274" s="381"/>
      <c r="AE274" s="381"/>
      <c r="AF274" s="381"/>
      <c r="AG274" s="381"/>
      <c r="AH274" s="381"/>
    </row>
    <row r="275" spans="3:34">
      <c r="C275" s="381"/>
      <c r="D275" s="381"/>
      <c r="E275" s="381"/>
      <c r="F275" s="381"/>
      <c r="G275" s="381"/>
      <c r="H275" s="381"/>
      <c r="I275" s="381"/>
      <c r="J275" s="381"/>
      <c r="K275" s="381"/>
      <c r="L275" s="381"/>
      <c r="M275" s="381"/>
      <c r="N275" s="381"/>
      <c r="O275" s="381"/>
      <c r="P275" s="381"/>
      <c r="Q275" s="381"/>
      <c r="R275" s="381"/>
      <c r="S275" s="381"/>
      <c r="T275" s="381"/>
      <c r="U275" s="381"/>
      <c r="V275" s="381"/>
      <c r="W275" s="381"/>
      <c r="X275" s="381"/>
      <c r="Y275" s="381"/>
      <c r="Z275" s="381"/>
      <c r="AA275" s="381"/>
      <c r="AB275" s="381"/>
      <c r="AC275" s="381"/>
      <c r="AD275" s="381"/>
      <c r="AE275" s="381"/>
      <c r="AF275" s="381"/>
      <c r="AG275" s="381"/>
      <c r="AH275" s="381"/>
    </row>
    <row r="276" spans="3:34">
      <c r="C276" s="381"/>
      <c r="D276" s="381"/>
      <c r="E276" s="381"/>
      <c r="F276" s="381"/>
      <c r="G276" s="381"/>
      <c r="H276" s="381"/>
      <c r="I276" s="381"/>
      <c r="J276" s="381"/>
      <c r="K276" s="381"/>
      <c r="L276" s="381"/>
      <c r="M276" s="381"/>
      <c r="N276" s="381"/>
      <c r="O276" s="381"/>
      <c r="P276" s="381"/>
      <c r="Q276" s="381"/>
      <c r="R276" s="381"/>
      <c r="S276" s="381"/>
      <c r="T276" s="381"/>
      <c r="U276" s="381"/>
      <c r="V276" s="381"/>
      <c r="W276" s="381"/>
      <c r="X276" s="381"/>
      <c r="Y276" s="381"/>
      <c r="Z276" s="381"/>
      <c r="AA276" s="381"/>
      <c r="AB276" s="381"/>
      <c r="AC276" s="381"/>
      <c r="AD276" s="381"/>
      <c r="AE276" s="381"/>
      <c r="AF276" s="381"/>
      <c r="AG276" s="381"/>
      <c r="AH276" s="381"/>
    </row>
    <row r="277" spans="3:34">
      <c r="C277" s="381"/>
      <c r="D277" s="381"/>
      <c r="E277" s="381"/>
      <c r="F277" s="381"/>
      <c r="G277" s="381"/>
      <c r="H277" s="381"/>
      <c r="I277" s="381"/>
      <c r="J277" s="381"/>
      <c r="K277" s="381"/>
      <c r="L277" s="381"/>
      <c r="M277" s="381"/>
      <c r="N277" s="381"/>
      <c r="O277" s="381"/>
      <c r="P277" s="381"/>
      <c r="Q277" s="381"/>
      <c r="R277" s="381"/>
      <c r="S277" s="381"/>
      <c r="T277" s="381"/>
      <c r="U277" s="381"/>
      <c r="V277" s="381"/>
      <c r="W277" s="381"/>
      <c r="X277" s="381"/>
      <c r="Y277" s="381"/>
      <c r="Z277" s="381"/>
      <c r="AA277" s="381"/>
      <c r="AB277" s="381"/>
      <c r="AC277" s="381"/>
      <c r="AD277" s="381"/>
      <c r="AE277" s="381"/>
      <c r="AF277" s="381"/>
      <c r="AG277" s="381"/>
      <c r="AH277" s="381"/>
    </row>
    <row r="278" spans="3:34">
      <c r="C278" s="381"/>
      <c r="D278" s="381"/>
      <c r="E278" s="381"/>
      <c r="F278" s="381"/>
      <c r="G278" s="381"/>
      <c r="H278" s="381"/>
      <c r="I278" s="381"/>
      <c r="J278" s="381"/>
      <c r="K278" s="381"/>
      <c r="L278" s="381"/>
      <c r="M278" s="381"/>
      <c r="N278" s="381"/>
      <c r="O278" s="381"/>
      <c r="P278" s="381"/>
      <c r="Q278" s="381"/>
      <c r="R278" s="381"/>
      <c r="S278" s="381"/>
      <c r="T278" s="381"/>
      <c r="U278" s="381"/>
      <c r="V278" s="381"/>
      <c r="W278" s="381"/>
      <c r="X278" s="381"/>
      <c r="Y278" s="381"/>
      <c r="Z278" s="381"/>
      <c r="AA278" s="381"/>
      <c r="AB278" s="381"/>
      <c r="AC278" s="381"/>
      <c r="AD278" s="381"/>
      <c r="AE278" s="381"/>
      <c r="AF278" s="381"/>
      <c r="AG278" s="381"/>
      <c r="AH278" s="381"/>
    </row>
    <row r="279" spans="3:34">
      <c r="C279" s="381"/>
      <c r="D279" s="381"/>
      <c r="E279" s="381"/>
      <c r="F279" s="381"/>
      <c r="G279" s="381"/>
      <c r="H279" s="381"/>
      <c r="I279" s="381"/>
      <c r="J279" s="381"/>
      <c r="K279" s="381"/>
      <c r="L279" s="381"/>
      <c r="M279" s="381"/>
      <c r="N279" s="381"/>
      <c r="O279" s="381"/>
      <c r="P279" s="381"/>
      <c r="Q279" s="381"/>
      <c r="R279" s="381"/>
      <c r="S279" s="381"/>
      <c r="T279" s="381"/>
      <c r="U279" s="381"/>
      <c r="V279" s="381"/>
      <c r="W279" s="381"/>
      <c r="X279" s="381"/>
      <c r="Y279" s="381"/>
      <c r="Z279" s="381"/>
      <c r="AA279" s="381"/>
      <c r="AB279" s="381"/>
      <c r="AC279" s="381"/>
      <c r="AD279" s="381"/>
      <c r="AE279" s="381"/>
      <c r="AF279" s="381"/>
      <c r="AG279" s="381"/>
      <c r="AH279" s="381"/>
    </row>
    <row r="280" spans="3:34">
      <c r="C280" s="381"/>
      <c r="D280" s="381"/>
      <c r="E280" s="381"/>
      <c r="F280" s="381"/>
      <c r="G280" s="381"/>
      <c r="H280" s="381"/>
      <c r="I280" s="381"/>
      <c r="J280" s="381"/>
      <c r="K280" s="381"/>
      <c r="L280" s="381"/>
      <c r="M280" s="381"/>
      <c r="N280" s="381"/>
      <c r="O280" s="381"/>
      <c r="P280" s="381"/>
      <c r="Q280" s="381"/>
      <c r="R280" s="381"/>
      <c r="S280" s="381"/>
      <c r="T280" s="381"/>
      <c r="U280" s="381"/>
      <c r="V280" s="381"/>
      <c r="W280" s="381"/>
      <c r="X280" s="381"/>
      <c r="Y280" s="381"/>
      <c r="Z280" s="381"/>
      <c r="AA280" s="381"/>
      <c r="AB280" s="381"/>
      <c r="AC280" s="381"/>
      <c r="AD280" s="381"/>
      <c r="AE280" s="381"/>
      <c r="AF280" s="381"/>
      <c r="AG280" s="381"/>
      <c r="AH280" s="381"/>
    </row>
    <row r="281" spans="3:34">
      <c r="C281" s="381"/>
      <c r="D281" s="381"/>
      <c r="E281" s="381"/>
      <c r="F281" s="381"/>
      <c r="G281" s="381"/>
      <c r="H281" s="381"/>
      <c r="I281" s="381"/>
      <c r="J281" s="381"/>
      <c r="K281" s="381"/>
      <c r="L281" s="381"/>
      <c r="M281" s="381"/>
      <c r="N281" s="381"/>
      <c r="O281" s="381"/>
      <c r="P281" s="381"/>
      <c r="Q281" s="381"/>
      <c r="R281" s="381"/>
      <c r="S281" s="381"/>
      <c r="T281" s="381"/>
      <c r="U281" s="381"/>
      <c r="V281" s="381"/>
      <c r="W281" s="381"/>
      <c r="X281" s="381"/>
      <c r="Y281" s="381"/>
      <c r="Z281" s="381"/>
      <c r="AA281" s="381"/>
      <c r="AB281" s="381"/>
      <c r="AC281" s="381"/>
      <c r="AD281" s="381"/>
      <c r="AE281" s="381"/>
      <c r="AF281" s="381"/>
      <c r="AG281" s="381"/>
      <c r="AH281" s="381"/>
    </row>
    <row r="282" spans="3:34">
      <c r="C282" s="381"/>
      <c r="D282" s="381"/>
      <c r="E282" s="381"/>
      <c r="F282" s="381"/>
      <c r="G282" s="381"/>
      <c r="H282" s="381"/>
      <c r="I282" s="381"/>
      <c r="J282" s="381"/>
      <c r="K282" s="381"/>
      <c r="L282" s="381"/>
      <c r="M282" s="381"/>
      <c r="N282" s="381"/>
      <c r="O282" s="381"/>
      <c r="P282" s="381"/>
      <c r="Q282" s="381"/>
      <c r="R282" s="381"/>
      <c r="S282" s="381"/>
      <c r="T282" s="381"/>
      <c r="U282" s="381"/>
      <c r="V282" s="381"/>
      <c r="W282" s="381"/>
      <c r="X282" s="381"/>
      <c r="Y282" s="381"/>
      <c r="Z282" s="381"/>
      <c r="AA282" s="381"/>
      <c r="AB282" s="381"/>
      <c r="AC282" s="381"/>
      <c r="AD282" s="381"/>
      <c r="AE282" s="381"/>
      <c r="AF282" s="381"/>
      <c r="AG282" s="381"/>
      <c r="AH282" s="381"/>
    </row>
    <row r="283" spans="3:34">
      <c r="C283" s="381"/>
      <c r="D283" s="381"/>
      <c r="E283" s="381"/>
      <c r="F283" s="381"/>
      <c r="G283" s="381"/>
      <c r="H283" s="381"/>
      <c r="I283" s="381"/>
      <c r="J283" s="381"/>
      <c r="K283" s="381"/>
      <c r="L283" s="381"/>
      <c r="M283" s="381"/>
      <c r="N283" s="381"/>
      <c r="O283" s="381"/>
      <c r="P283" s="381"/>
      <c r="Q283" s="381"/>
      <c r="R283" s="381"/>
      <c r="S283" s="381"/>
      <c r="T283" s="381"/>
      <c r="U283" s="381"/>
      <c r="V283" s="381"/>
      <c r="W283" s="381"/>
      <c r="X283" s="381"/>
      <c r="Y283" s="381"/>
      <c r="Z283" s="381"/>
      <c r="AA283" s="381"/>
      <c r="AB283" s="381"/>
      <c r="AC283" s="381"/>
      <c r="AD283" s="381"/>
      <c r="AE283" s="381"/>
      <c r="AF283" s="381"/>
      <c r="AG283" s="381"/>
      <c r="AH283" s="381"/>
    </row>
    <row r="284" spans="3:34">
      <c r="C284" s="381"/>
      <c r="D284" s="381"/>
      <c r="E284" s="381"/>
      <c r="F284" s="381"/>
      <c r="G284" s="381"/>
      <c r="H284" s="381"/>
      <c r="I284" s="381"/>
      <c r="J284" s="381"/>
      <c r="K284" s="381"/>
      <c r="L284" s="381"/>
      <c r="M284" s="381"/>
      <c r="N284" s="381"/>
      <c r="O284" s="381"/>
      <c r="P284" s="381"/>
      <c r="Q284" s="381"/>
      <c r="R284" s="381"/>
      <c r="S284" s="381"/>
      <c r="T284" s="381"/>
      <c r="U284" s="381"/>
      <c r="V284" s="381"/>
      <c r="W284" s="381"/>
      <c r="X284" s="381"/>
      <c r="Y284" s="381"/>
      <c r="Z284" s="381"/>
      <c r="AA284" s="381"/>
      <c r="AB284" s="381"/>
      <c r="AC284" s="381"/>
      <c r="AD284" s="381"/>
      <c r="AE284" s="381"/>
      <c r="AF284" s="381"/>
      <c r="AG284" s="381"/>
      <c r="AH284" s="381"/>
    </row>
    <row r="285" spans="3:34">
      <c r="C285" s="381"/>
      <c r="D285" s="381"/>
      <c r="E285" s="381"/>
      <c r="F285" s="381"/>
      <c r="G285" s="381"/>
      <c r="H285" s="381"/>
      <c r="I285" s="381"/>
      <c r="J285" s="381"/>
      <c r="K285" s="381"/>
      <c r="L285" s="381"/>
      <c r="M285" s="381"/>
      <c r="N285" s="381"/>
      <c r="O285" s="381"/>
      <c r="P285" s="381"/>
      <c r="Q285" s="381"/>
      <c r="R285" s="381"/>
      <c r="S285" s="381"/>
      <c r="T285" s="381"/>
      <c r="U285" s="381"/>
      <c r="V285" s="381"/>
      <c r="W285" s="381"/>
      <c r="X285" s="381"/>
      <c r="Y285" s="381"/>
      <c r="Z285" s="381"/>
      <c r="AA285" s="381"/>
      <c r="AB285" s="381"/>
      <c r="AC285" s="381"/>
      <c r="AD285" s="381"/>
      <c r="AE285" s="381"/>
      <c r="AF285" s="381"/>
      <c r="AG285" s="381"/>
      <c r="AH285" s="381"/>
    </row>
    <row r="286" spans="3:34">
      <c r="C286" s="381"/>
      <c r="D286" s="381"/>
      <c r="E286" s="381"/>
      <c r="F286" s="381"/>
      <c r="G286" s="381"/>
      <c r="H286" s="381"/>
      <c r="I286" s="381"/>
      <c r="J286" s="381"/>
      <c r="K286" s="381"/>
      <c r="L286" s="381"/>
      <c r="M286" s="381"/>
      <c r="N286" s="381"/>
      <c r="O286" s="381"/>
      <c r="P286" s="381"/>
      <c r="Q286" s="381"/>
      <c r="R286" s="381"/>
      <c r="S286" s="381"/>
      <c r="T286" s="381"/>
      <c r="U286" s="381"/>
      <c r="V286" s="381"/>
      <c r="W286" s="381"/>
      <c r="X286" s="381"/>
      <c r="Y286" s="381"/>
      <c r="Z286" s="381"/>
      <c r="AA286" s="381"/>
      <c r="AB286" s="381"/>
      <c r="AC286" s="381"/>
      <c r="AD286" s="381"/>
      <c r="AE286" s="381"/>
      <c r="AF286" s="381"/>
      <c r="AG286" s="381"/>
      <c r="AH286" s="381"/>
    </row>
    <row r="287" spans="3:34">
      <c r="C287" s="381"/>
      <c r="D287" s="381"/>
      <c r="E287" s="381"/>
      <c r="F287" s="381"/>
      <c r="G287" s="381"/>
      <c r="H287" s="381"/>
      <c r="I287" s="381"/>
      <c r="J287" s="381"/>
      <c r="K287" s="381"/>
      <c r="L287" s="381"/>
      <c r="M287" s="381"/>
      <c r="N287" s="381"/>
      <c r="O287" s="381"/>
      <c r="P287" s="381"/>
      <c r="Q287" s="381"/>
      <c r="R287" s="381"/>
      <c r="S287" s="381"/>
      <c r="T287" s="381"/>
      <c r="U287" s="381"/>
      <c r="V287" s="381"/>
      <c r="W287" s="381"/>
      <c r="X287" s="381"/>
      <c r="Y287" s="381"/>
      <c r="Z287" s="381"/>
      <c r="AA287" s="381"/>
      <c r="AB287" s="381"/>
      <c r="AC287" s="381"/>
      <c r="AD287" s="381"/>
      <c r="AE287" s="381"/>
      <c r="AF287" s="381"/>
      <c r="AG287" s="381"/>
      <c r="AH287" s="381"/>
    </row>
    <row r="288" spans="3:34">
      <c r="C288" s="381"/>
      <c r="D288" s="381"/>
      <c r="E288" s="381"/>
      <c r="F288" s="381"/>
      <c r="G288" s="381"/>
      <c r="H288" s="381"/>
      <c r="I288" s="381"/>
      <c r="J288" s="381"/>
      <c r="K288" s="381"/>
      <c r="L288" s="381"/>
      <c r="M288" s="381"/>
      <c r="N288" s="381"/>
      <c r="O288" s="381"/>
      <c r="P288" s="381"/>
      <c r="Q288" s="381"/>
      <c r="R288" s="381"/>
      <c r="S288" s="381"/>
      <c r="T288" s="381"/>
      <c r="U288" s="381"/>
      <c r="V288" s="381"/>
      <c r="W288" s="381"/>
      <c r="X288" s="381"/>
      <c r="Y288" s="381"/>
      <c r="Z288" s="381"/>
      <c r="AA288" s="381"/>
      <c r="AB288" s="381"/>
      <c r="AC288" s="381"/>
      <c r="AD288" s="381"/>
      <c r="AE288" s="381"/>
      <c r="AF288" s="381"/>
      <c r="AG288" s="381"/>
      <c r="AH288" s="381"/>
    </row>
    <row r="289" spans="3:34">
      <c r="C289" s="381"/>
      <c r="D289" s="381"/>
      <c r="E289" s="381"/>
      <c r="F289" s="381"/>
      <c r="G289" s="381"/>
      <c r="H289" s="381"/>
      <c r="I289" s="381"/>
      <c r="J289" s="381"/>
      <c r="K289" s="381"/>
      <c r="L289" s="381"/>
      <c r="M289" s="381"/>
      <c r="N289" s="381"/>
      <c r="O289" s="381"/>
      <c r="P289" s="381"/>
      <c r="Q289" s="381"/>
      <c r="R289" s="381"/>
      <c r="S289" s="381"/>
      <c r="T289" s="381"/>
      <c r="U289" s="381"/>
      <c r="V289" s="381"/>
      <c r="W289" s="381"/>
      <c r="X289" s="381"/>
      <c r="Y289" s="381"/>
      <c r="Z289" s="381"/>
      <c r="AA289" s="381"/>
      <c r="AB289" s="381"/>
      <c r="AC289" s="381"/>
      <c r="AD289" s="381"/>
      <c r="AE289" s="381"/>
      <c r="AF289" s="381"/>
      <c r="AG289" s="381"/>
      <c r="AH289" s="381"/>
    </row>
    <row r="290" spans="3:34">
      <c r="C290" s="381"/>
      <c r="D290" s="381"/>
      <c r="E290" s="381"/>
      <c r="F290" s="381"/>
      <c r="G290" s="381"/>
      <c r="H290" s="381"/>
      <c r="I290" s="381"/>
      <c r="J290" s="381"/>
      <c r="K290" s="381"/>
      <c r="L290" s="381"/>
      <c r="M290" s="381"/>
      <c r="N290" s="381"/>
      <c r="O290" s="381"/>
      <c r="P290" s="381"/>
      <c r="Q290" s="381"/>
      <c r="R290" s="381"/>
      <c r="S290" s="381"/>
      <c r="T290" s="381"/>
      <c r="U290" s="381"/>
      <c r="V290" s="381"/>
      <c r="W290" s="381"/>
      <c r="X290" s="381"/>
      <c r="Y290" s="381"/>
      <c r="Z290" s="381"/>
      <c r="AA290" s="381"/>
      <c r="AB290" s="381"/>
      <c r="AC290" s="381"/>
      <c r="AD290" s="381"/>
      <c r="AE290" s="381"/>
      <c r="AF290" s="381"/>
      <c r="AG290" s="381"/>
      <c r="AH290" s="381"/>
    </row>
    <row r="291" spans="3:34">
      <c r="C291" s="381"/>
      <c r="D291" s="381"/>
      <c r="E291" s="381"/>
      <c r="F291" s="381"/>
      <c r="G291" s="381"/>
      <c r="H291" s="381"/>
      <c r="I291" s="381"/>
      <c r="J291" s="381"/>
      <c r="K291" s="381"/>
      <c r="L291" s="381"/>
      <c r="M291" s="381"/>
      <c r="N291" s="381"/>
      <c r="O291" s="381"/>
      <c r="P291" s="381"/>
      <c r="Q291" s="381"/>
      <c r="R291" s="381"/>
      <c r="S291" s="381"/>
      <c r="T291" s="381"/>
      <c r="U291" s="381"/>
      <c r="V291" s="381"/>
      <c r="W291" s="381"/>
      <c r="X291" s="381"/>
      <c r="Y291" s="381"/>
      <c r="Z291" s="381"/>
      <c r="AA291" s="381"/>
      <c r="AB291" s="381"/>
      <c r="AC291" s="381"/>
      <c r="AD291" s="381"/>
      <c r="AE291" s="381"/>
      <c r="AF291" s="381"/>
      <c r="AG291" s="381"/>
      <c r="AH291" s="381"/>
    </row>
    <row r="292" spans="3:34">
      <c r="C292" s="381"/>
      <c r="D292" s="381"/>
      <c r="E292" s="381"/>
      <c r="F292" s="381"/>
      <c r="G292" s="381"/>
      <c r="H292" s="381"/>
      <c r="I292" s="381"/>
      <c r="J292" s="381"/>
      <c r="K292" s="381"/>
      <c r="L292" s="381"/>
      <c r="M292" s="381"/>
      <c r="N292" s="381"/>
      <c r="O292" s="381"/>
      <c r="P292" s="381"/>
      <c r="Q292" s="381"/>
      <c r="R292" s="381"/>
      <c r="S292" s="381"/>
      <c r="T292" s="381"/>
      <c r="U292" s="381"/>
      <c r="V292" s="381"/>
      <c r="W292" s="381"/>
      <c r="X292" s="381"/>
      <c r="Y292" s="381"/>
      <c r="Z292" s="381"/>
      <c r="AA292" s="381"/>
      <c r="AB292" s="381"/>
      <c r="AC292" s="381"/>
      <c r="AD292" s="381"/>
      <c r="AE292" s="381"/>
      <c r="AF292" s="381"/>
      <c r="AG292" s="381"/>
      <c r="AH292" s="381"/>
    </row>
    <row r="293" spans="3:34">
      <c r="C293" s="381"/>
      <c r="D293" s="381"/>
      <c r="E293" s="381"/>
      <c r="F293" s="381"/>
      <c r="G293" s="381"/>
      <c r="H293" s="381"/>
      <c r="I293" s="381"/>
      <c r="J293" s="381"/>
      <c r="K293" s="381"/>
      <c r="L293" s="381"/>
      <c r="M293" s="381"/>
      <c r="N293" s="381"/>
      <c r="O293" s="381"/>
      <c r="P293" s="381"/>
      <c r="Q293" s="381"/>
      <c r="R293" s="381"/>
      <c r="S293" s="381"/>
      <c r="T293" s="381"/>
      <c r="U293" s="381"/>
      <c r="V293" s="381"/>
      <c r="W293" s="381"/>
      <c r="X293" s="381"/>
      <c r="Y293" s="381"/>
      <c r="Z293" s="381"/>
      <c r="AA293" s="381"/>
      <c r="AB293" s="381"/>
      <c r="AC293" s="381"/>
      <c r="AD293" s="381"/>
      <c r="AE293" s="381"/>
      <c r="AF293" s="381"/>
      <c r="AG293" s="381"/>
      <c r="AH293" s="381"/>
    </row>
    <row r="294" spans="3:34">
      <c r="C294" s="381"/>
      <c r="D294" s="381"/>
      <c r="E294" s="381"/>
      <c r="F294" s="381"/>
      <c r="G294" s="381"/>
      <c r="H294" s="381"/>
      <c r="I294" s="381"/>
      <c r="J294" s="381"/>
      <c r="K294" s="381"/>
      <c r="L294" s="381"/>
      <c r="M294" s="381"/>
      <c r="N294" s="381"/>
      <c r="O294" s="381"/>
      <c r="P294" s="381"/>
      <c r="Q294" s="381"/>
      <c r="R294" s="381"/>
      <c r="S294" s="381"/>
      <c r="T294" s="381"/>
      <c r="U294" s="381"/>
      <c r="V294" s="381"/>
      <c r="W294" s="381"/>
      <c r="X294" s="381"/>
      <c r="Y294" s="381"/>
      <c r="Z294" s="381"/>
      <c r="AA294" s="381"/>
      <c r="AB294" s="381"/>
      <c r="AC294" s="381"/>
      <c r="AD294" s="381"/>
      <c r="AE294" s="381"/>
      <c r="AF294" s="381"/>
      <c r="AG294" s="381"/>
      <c r="AH294" s="381"/>
    </row>
    <row r="295" spans="3:34">
      <c r="C295" s="381"/>
      <c r="D295" s="381"/>
      <c r="E295" s="381"/>
      <c r="F295" s="381"/>
      <c r="G295" s="381"/>
      <c r="H295" s="381"/>
      <c r="I295" s="381"/>
      <c r="J295" s="381"/>
      <c r="K295" s="381"/>
      <c r="L295" s="381"/>
      <c r="M295" s="381"/>
      <c r="N295" s="381"/>
      <c r="O295" s="381"/>
      <c r="P295" s="381"/>
      <c r="Q295" s="381"/>
      <c r="R295" s="381"/>
      <c r="S295" s="381"/>
      <c r="T295" s="381"/>
      <c r="U295" s="381"/>
      <c r="V295" s="381"/>
      <c r="W295" s="381"/>
      <c r="X295" s="381"/>
      <c r="Y295" s="381"/>
      <c r="Z295" s="381"/>
      <c r="AA295" s="381"/>
      <c r="AB295" s="381"/>
      <c r="AC295" s="381"/>
      <c r="AD295" s="381"/>
      <c r="AE295" s="381"/>
      <c r="AF295" s="381"/>
      <c r="AG295" s="381"/>
      <c r="AH295" s="381"/>
    </row>
    <row r="296" spans="3:34">
      <c r="C296" s="381"/>
      <c r="D296" s="381"/>
      <c r="E296" s="381"/>
      <c r="F296" s="381"/>
      <c r="G296" s="381"/>
      <c r="H296" s="381"/>
      <c r="I296" s="381"/>
      <c r="J296" s="381"/>
      <c r="K296" s="381"/>
      <c r="L296" s="381"/>
      <c r="M296" s="381"/>
      <c r="N296" s="381"/>
      <c r="O296" s="381"/>
      <c r="P296" s="381"/>
      <c r="Q296" s="381"/>
      <c r="R296" s="381"/>
      <c r="S296" s="381"/>
      <c r="T296" s="381"/>
      <c r="U296" s="381"/>
      <c r="V296" s="381"/>
      <c r="W296" s="381"/>
      <c r="X296" s="381"/>
      <c r="Y296" s="381"/>
      <c r="Z296" s="381"/>
      <c r="AA296" s="381"/>
      <c r="AB296" s="381"/>
      <c r="AC296" s="381"/>
      <c r="AD296" s="381"/>
      <c r="AE296" s="381"/>
      <c r="AF296" s="381"/>
      <c r="AG296" s="381"/>
      <c r="AH296" s="381"/>
    </row>
    <row r="297" spans="3:34">
      <c r="C297" s="381"/>
      <c r="D297" s="381"/>
      <c r="E297" s="381"/>
      <c r="F297" s="381"/>
      <c r="G297" s="381"/>
      <c r="H297" s="381"/>
      <c r="I297" s="381"/>
      <c r="J297" s="381"/>
      <c r="K297" s="381"/>
      <c r="L297" s="381"/>
      <c r="M297" s="381"/>
      <c r="N297" s="381"/>
      <c r="O297" s="381"/>
      <c r="P297" s="381"/>
      <c r="Q297" s="381"/>
      <c r="R297" s="381"/>
      <c r="S297" s="381"/>
      <c r="T297" s="381"/>
      <c r="U297" s="381"/>
      <c r="V297" s="381"/>
      <c r="W297" s="381"/>
      <c r="X297" s="381"/>
      <c r="Y297" s="381"/>
      <c r="Z297" s="381"/>
      <c r="AA297" s="381"/>
      <c r="AB297" s="381"/>
      <c r="AC297" s="381"/>
      <c r="AD297" s="381"/>
      <c r="AE297" s="381"/>
      <c r="AF297" s="381"/>
      <c r="AG297" s="381"/>
      <c r="AH297" s="381"/>
    </row>
    <row r="298" spans="3:34">
      <c r="C298" s="381"/>
      <c r="D298" s="381"/>
      <c r="E298" s="381"/>
      <c r="F298" s="381"/>
      <c r="G298" s="381"/>
      <c r="H298" s="381"/>
      <c r="I298" s="381"/>
      <c r="J298" s="381"/>
      <c r="K298" s="381"/>
      <c r="L298" s="381"/>
      <c r="M298" s="381"/>
      <c r="N298" s="381"/>
      <c r="O298" s="381"/>
      <c r="P298" s="381"/>
      <c r="Q298" s="381"/>
      <c r="R298" s="381"/>
      <c r="S298" s="381"/>
      <c r="T298" s="381"/>
      <c r="U298" s="381"/>
      <c r="V298" s="381"/>
      <c r="W298" s="381"/>
      <c r="X298" s="381"/>
      <c r="Y298" s="381"/>
      <c r="Z298" s="381"/>
      <c r="AA298" s="381"/>
      <c r="AB298" s="381"/>
      <c r="AC298" s="381"/>
      <c r="AD298" s="381"/>
      <c r="AE298" s="381"/>
      <c r="AF298" s="381"/>
      <c r="AG298" s="381"/>
      <c r="AH298" s="381"/>
    </row>
    <row r="299" spans="3:34">
      <c r="C299" s="381"/>
      <c r="D299" s="381"/>
      <c r="E299" s="381"/>
      <c r="F299" s="381"/>
      <c r="G299" s="381"/>
      <c r="H299" s="381"/>
      <c r="I299" s="381"/>
      <c r="J299" s="381"/>
      <c r="K299" s="381"/>
      <c r="L299" s="381"/>
      <c r="M299" s="381"/>
      <c r="N299" s="381"/>
      <c r="O299" s="381"/>
      <c r="P299" s="381"/>
      <c r="Q299" s="381"/>
      <c r="R299" s="381"/>
      <c r="S299" s="381"/>
      <c r="T299" s="381"/>
      <c r="U299" s="381"/>
      <c r="V299" s="381"/>
      <c r="W299" s="381"/>
      <c r="X299" s="381"/>
      <c r="Y299" s="381"/>
      <c r="Z299" s="381"/>
      <c r="AA299" s="381"/>
      <c r="AB299" s="381"/>
      <c r="AC299" s="381"/>
      <c r="AD299" s="381"/>
      <c r="AE299" s="381"/>
      <c r="AF299" s="381"/>
      <c r="AG299" s="381"/>
      <c r="AH299" s="381"/>
    </row>
    <row r="300" spans="3:34">
      <c r="C300" s="381"/>
      <c r="D300" s="381"/>
      <c r="E300" s="381"/>
      <c r="F300" s="381"/>
      <c r="G300" s="381"/>
      <c r="H300" s="381"/>
      <c r="I300" s="381"/>
      <c r="J300" s="381"/>
      <c r="K300" s="381"/>
      <c r="L300" s="381"/>
      <c r="M300" s="381"/>
      <c r="N300" s="381"/>
      <c r="O300" s="381"/>
      <c r="P300" s="381"/>
      <c r="Q300" s="381"/>
      <c r="R300" s="381"/>
      <c r="S300" s="381"/>
      <c r="T300" s="381"/>
      <c r="U300" s="381"/>
      <c r="V300" s="381"/>
      <c r="W300" s="381"/>
      <c r="X300" s="381"/>
      <c r="Y300" s="381"/>
      <c r="Z300" s="381"/>
      <c r="AA300" s="381"/>
      <c r="AB300" s="381"/>
      <c r="AC300" s="381"/>
      <c r="AD300" s="381"/>
      <c r="AE300" s="381"/>
      <c r="AF300" s="381"/>
      <c r="AG300" s="381"/>
      <c r="AH300" s="381"/>
    </row>
    <row r="301" spans="3:34">
      <c r="C301" s="381"/>
      <c r="D301" s="381"/>
      <c r="E301" s="381"/>
      <c r="F301" s="381"/>
      <c r="G301" s="381"/>
      <c r="H301" s="381"/>
      <c r="I301" s="381"/>
      <c r="J301" s="381"/>
      <c r="K301" s="381"/>
      <c r="L301" s="381"/>
      <c r="M301" s="381"/>
      <c r="N301" s="381"/>
      <c r="O301" s="381"/>
      <c r="P301" s="381"/>
      <c r="Q301" s="381"/>
      <c r="R301" s="381"/>
      <c r="S301" s="381"/>
      <c r="T301" s="381"/>
      <c r="U301" s="381"/>
      <c r="V301" s="381"/>
      <c r="W301" s="381"/>
      <c r="X301" s="381"/>
      <c r="Y301" s="381"/>
      <c r="Z301" s="381"/>
      <c r="AA301" s="381"/>
      <c r="AB301" s="381"/>
      <c r="AC301" s="381"/>
      <c r="AD301" s="381"/>
      <c r="AE301" s="381"/>
      <c r="AF301" s="381"/>
      <c r="AG301" s="381"/>
      <c r="AH301" s="381"/>
    </row>
    <row r="302" spans="3:34">
      <c r="C302" s="381"/>
      <c r="D302" s="381"/>
      <c r="E302" s="381"/>
      <c r="F302" s="381"/>
      <c r="G302" s="381"/>
      <c r="H302" s="381"/>
      <c r="I302" s="381"/>
      <c r="J302" s="381"/>
      <c r="K302" s="381"/>
      <c r="L302" s="381"/>
      <c r="M302" s="381"/>
      <c r="N302" s="381"/>
      <c r="O302" s="381"/>
      <c r="P302" s="381"/>
      <c r="Q302" s="381"/>
      <c r="R302" s="381"/>
      <c r="S302" s="381"/>
      <c r="T302" s="381"/>
      <c r="U302" s="381"/>
      <c r="V302" s="381"/>
      <c r="W302" s="381"/>
      <c r="X302" s="381"/>
      <c r="Y302" s="381"/>
      <c r="Z302" s="381"/>
      <c r="AA302" s="381"/>
      <c r="AB302" s="381"/>
      <c r="AC302" s="381"/>
      <c r="AD302" s="381"/>
      <c r="AE302" s="381"/>
      <c r="AF302" s="381"/>
      <c r="AG302" s="381"/>
      <c r="AH302" s="381"/>
    </row>
    <row r="303" spans="3:34">
      <c r="C303" s="381"/>
      <c r="D303" s="381"/>
      <c r="E303" s="381"/>
      <c r="F303" s="381"/>
      <c r="G303" s="381"/>
      <c r="H303" s="381"/>
      <c r="I303" s="381"/>
      <c r="J303" s="381"/>
      <c r="K303" s="381"/>
      <c r="L303" s="381"/>
      <c r="M303" s="381"/>
      <c r="N303" s="381"/>
      <c r="O303" s="381"/>
      <c r="P303" s="381"/>
      <c r="Q303" s="381"/>
      <c r="R303" s="381"/>
      <c r="S303" s="381"/>
      <c r="T303" s="381"/>
      <c r="U303" s="381"/>
      <c r="V303" s="381"/>
      <c r="W303" s="381"/>
      <c r="X303" s="381"/>
      <c r="Y303" s="381"/>
      <c r="Z303" s="381"/>
      <c r="AA303" s="381"/>
      <c r="AB303" s="381"/>
      <c r="AC303" s="381"/>
      <c r="AD303" s="381"/>
      <c r="AE303" s="381"/>
      <c r="AF303" s="381"/>
      <c r="AG303" s="381"/>
      <c r="AH303" s="381"/>
    </row>
    <row r="304" spans="3:34">
      <c r="C304" s="381"/>
      <c r="D304" s="381"/>
      <c r="E304" s="381"/>
      <c r="F304" s="381"/>
      <c r="G304" s="381"/>
      <c r="H304" s="381"/>
      <c r="I304" s="381"/>
      <c r="J304" s="381"/>
      <c r="K304" s="381"/>
      <c r="L304" s="381"/>
      <c r="M304" s="381"/>
      <c r="N304" s="381"/>
      <c r="O304" s="381"/>
      <c r="P304" s="381"/>
      <c r="Q304" s="381"/>
      <c r="R304" s="381"/>
      <c r="S304" s="381"/>
      <c r="T304" s="381"/>
      <c r="U304" s="381"/>
      <c r="V304" s="381"/>
      <c r="W304" s="381"/>
      <c r="X304" s="381"/>
      <c r="Y304" s="381"/>
      <c r="Z304" s="381"/>
      <c r="AA304" s="381"/>
      <c r="AB304" s="381"/>
      <c r="AC304" s="381"/>
      <c r="AD304" s="381"/>
      <c r="AE304" s="381"/>
      <c r="AF304" s="381"/>
      <c r="AG304" s="381"/>
      <c r="AH304" s="381"/>
    </row>
    <row r="305" spans="3:34">
      <c r="C305" s="381"/>
      <c r="D305" s="381"/>
      <c r="E305" s="381"/>
      <c r="F305" s="381"/>
      <c r="G305" s="381"/>
      <c r="H305" s="381"/>
      <c r="I305" s="381"/>
      <c r="J305" s="381"/>
      <c r="K305" s="381"/>
      <c r="L305" s="381"/>
      <c r="M305" s="381"/>
      <c r="N305" s="381"/>
      <c r="O305" s="381"/>
      <c r="P305" s="381"/>
      <c r="Q305" s="381"/>
      <c r="R305" s="381"/>
      <c r="S305" s="381"/>
      <c r="T305" s="381"/>
      <c r="U305" s="381"/>
      <c r="V305" s="381"/>
      <c r="W305" s="381"/>
      <c r="X305" s="381"/>
      <c r="Y305" s="381"/>
      <c r="Z305" s="381"/>
      <c r="AA305" s="381"/>
      <c r="AB305" s="381"/>
      <c r="AC305" s="381"/>
      <c r="AD305" s="381"/>
      <c r="AE305" s="381"/>
      <c r="AF305" s="381"/>
      <c r="AG305" s="381"/>
      <c r="AH305" s="381"/>
    </row>
    <row r="306" spans="3:34">
      <c r="C306" s="381"/>
      <c r="D306" s="381"/>
      <c r="E306" s="381"/>
      <c r="F306" s="381"/>
      <c r="G306" s="381"/>
      <c r="H306" s="381"/>
      <c r="I306" s="381"/>
      <c r="J306" s="381"/>
      <c r="K306" s="381"/>
      <c r="L306" s="381"/>
      <c r="M306" s="381"/>
      <c r="N306" s="381"/>
      <c r="O306" s="381"/>
      <c r="P306" s="381"/>
      <c r="Q306" s="381"/>
      <c r="R306" s="381"/>
      <c r="S306" s="381"/>
      <c r="T306" s="381"/>
      <c r="U306" s="381"/>
      <c r="V306" s="381"/>
      <c r="W306" s="381"/>
      <c r="X306" s="381"/>
      <c r="Y306" s="381"/>
      <c r="Z306" s="381"/>
      <c r="AA306" s="381"/>
      <c r="AB306" s="381"/>
      <c r="AC306" s="381"/>
      <c r="AD306" s="381"/>
      <c r="AE306" s="381"/>
      <c r="AF306" s="381"/>
      <c r="AG306" s="381"/>
      <c r="AH306" s="381"/>
    </row>
    <row r="307" spans="3:34">
      <c r="C307" s="381"/>
      <c r="D307" s="381"/>
      <c r="E307" s="381"/>
      <c r="F307" s="381"/>
      <c r="G307" s="381"/>
      <c r="H307" s="381"/>
      <c r="I307" s="381"/>
      <c r="J307" s="381"/>
      <c r="K307" s="381"/>
      <c r="L307" s="381"/>
      <c r="M307" s="381"/>
      <c r="N307" s="381"/>
      <c r="O307" s="381"/>
      <c r="P307" s="381"/>
      <c r="Q307" s="381"/>
      <c r="R307" s="381"/>
      <c r="S307" s="381"/>
      <c r="T307" s="381"/>
      <c r="U307" s="381"/>
      <c r="V307" s="381"/>
      <c r="W307" s="381"/>
      <c r="X307" s="381"/>
      <c r="Y307" s="381"/>
      <c r="Z307" s="381"/>
      <c r="AA307" s="381"/>
      <c r="AB307" s="381"/>
      <c r="AC307" s="381"/>
      <c r="AD307" s="381"/>
      <c r="AE307" s="381"/>
      <c r="AF307" s="381"/>
      <c r="AG307" s="381"/>
      <c r="AH307" s="381"/>
    </row>
    <row r="308" spans="3:34">
      <c r="C308" s="381"/>
      <c r="D308" s="381"/>
      <c r="E308" s="381"/>
      <c r="F308" s="381"/>
      <c r="G308" s="381"/>
      <c r="H308" s="381"/>
      <c r="I308" s="381"/>
      <c r="J308" s="381"/>
      <c r="K308" s="381"/>
      <c r="L308" s="381"/>
      <c r="M308" s="381"/>
      <c r="N308" s="381"/>
      <c r="O308" s="381"/>
      <c r="P308" s="381"/>
      <c r="Q308" s="381"/>
      <c r="R308" s="381"/>
      <c r="S308" s="381"/>
      <c r="T308" s="381"/>
      <c r="U308" s="381"/>
      <c r="V308" s="381"/>
      <c r="W308" s="381"/>
      <c r="X308" s="381"/>
      <c r="Y308" s="381"/>
      <c r="Z308" s="381"/>
      <c r="AA308" s="381"/>
      <c r="AB308" s="381"/>
      <c r="AC308" s="381"/>
      <c r="AD308" s="381"/>
      <c r="AE308" s="381"/>
      <c r="AF308" s="381"/>
      <c r="AG308" s="381"/>
      <c r="AH308" s="381"/>
    </row>
    <row r="309" spans="3:34">
      <c r="C309" s="381"/>
      <c r="D309" s="381"/>
      <c r="E309" s="381"/>
      <c r="F309" s="381"/>
      <c r="G309" s="381"/>
      <c r="H309" s="381"/>
      <c r="I309" s="381"/>
      <c r="J309" s="381"/>
      <c r="K309" s="381"/>
      <c r="L309" s="381"/>
      <c r="M309" s="381"/>
      <c r="N309" s="381"/>
      <c r="O309" s="381"/>
      <c r="P309" s="381"/>
      <c r="Q309" s="381"/>
      <c r="R309" s="381"/>
      <c r="S309" s="381"/>
      <c r="T309" s="381"/>
      <c r="U309" s="381"/>
      <c r="V309" s="381"/>
      <c r="W309" s="381"/>
      <c r="X309" s="381"/>
      <c r="Y309" s="381"/>
      <c r="Z309" s="381"/>
      <c r="AA309" s="381"/>
      <c r="AB309" s="381"/>
      <c r="AC309" s="381"/>
      <c r="AD309" s="381"/>
      <c r="AE309" s="381"/>
      <c r="AF309" s="381"/>
      <c r="AG309" s="381"/>
      <c r="AH309" s="381"/>
    </row>
    <row r="310" spans="3:34">
      <c r="C310" s="381"/>
      <c r="D310" s="381"/>
      <c r="E310" s="381"/>
      <c r="F310" s="381"/>
      <c r="G310" s="381"/>
      <c r="H310" s="381"/>
      <c r="I310" s="381"/>
      <c r="J310" s="381"/>
      <c r="K310" s="381"/>
      <c r="L310" s="381"/>
      <c r="M310" s="381"/>
      <c r="N310" s="381"/>
      <c r="O310" s="381"/>
      <c r="P310" s="381"/>
      <c r="Q310" s="381"/>
      <c r="R310" s="381"/>
      <c r="S310" s="381"/>
      <c r="T310" s="381"/>
      <c r="U310" s="381"/>
      <c r="V310" s="381"/>
      <c r="W310" s="381"/>
      <c r="X310" s="381"/>
      <c r="Y310" s="381"/>
      <c r="Z310" s="381"/>
      <c r="AA310" s="381"/>
      <c r="AB310" s="381"/>
      <c r="AC310" s="381"/>
      <c r="AD310" s="381"/>
      <c r="AE310" s="381"/>
      <c r="AF310" s="381"/>
      <c r="AG310" s="381"/>
      <c r="AH310" s="381"/>
    </row>
    <row r="311" spans="3:34">
      <c r="C311" s="381"/>
      <c r="D311" s="381"/>
      <c r="E311" s="381"/>
      <c r="F311" s="381"/>
      <c r="G311" s="381"/>
      <c r="H311" s="381"/>
      <c r="I311" s="381"/>
      <c r="J311" s="381"/>
      <c r="K311" s="381"/>
      <c r="L311" s="381"/>
      <c r="M311" s="381"/>
      <c r="N311" s="381"/>
      <c r="O311" s="381"/>
      <c r="P311" s="381"/>
      <c r="Q311" s="381"/>
      <c r="R311" s="381"/>
      <c r="S311" s="381"/>
      <c r="T311" s="381"/>
      <c r="U311" s="381"/>
      <c r="V311" s="381"/>
      <c r="W311" s="381"/>
      <c r="X311" s="381"/>
      <c r="Y311" s="381"/>
      <c r="Z311" s="381"/>
      <c r="AA311" s="381"/>
      <c r="AB311" s="381"/>
      <c r="AC311" s="381"/>
      <c r="AD311" s="381"/>
      <c r="AE311" s="381"/>
      <c r="AF311" s="381"/>
      <c r="AG311" s="381"/>
      <c r="AH311" s="381"/>
    </row>
    <row r="312" spans="3:34">
      <c r="C312" s="381"/>
      <c r="D312" s="381"/>
      <c r="E312" s="381"/>
      <c r="F312" s="381"/>
      <c r="G312" s="381"/>
      <c r="H312" s="381"/>
      <c r="I312" s="381"/>
      <c r="J312" s="381"/>
      <c r="K312" s="381"/>
      <c r="L312" s="381"/>
      <c r="M312" s="381"/>
      <c r="N312" s="381"/>
      <c r="O312" s="381"/>
      <c r="P312" s="381"/>
      <c r="Q312" s="381"/>
      <c r="R312" s="381"/>
      <c r="S312" s="381"/>
      <c r="T312" s="381"/>
      <c r="U312" s="381"/>
      <c r="V312" s="381"/>
      <c r="W312" s="381"/>
      <c r="X312" s="381"/>
      <c r="Y312" s="381"/>
      <c r="Z312" s="381"/>
      <c r="AA312" s="381"/>
      <c r="AB312" s="381"/>
      <c r="AC312" s="381"/>
      <c r="AD312" s="381"/>
      <c r="AE312" s="381"/>
      <c r="AF312" s="381"/>
      <c r="AG312" s="381"/>
      <c r="AH312" s="381"/>
    </row>
    <row r="313" spans="3:34">
      <c r="C313" s="381"/>
      <c r="D313" s="381"/>
      <c r="E313" s="381"/>
      <c r="F313" s="381"/>
      <c r="G313" s="381"/>
      <c r="H313" s="381"/>
      <c r="I313" s="381"/>
      <c r="J313" s="381"/>
      <c r="K313" s="381"/>
      <c r="L313" s="381"/>
      <c r="M313" s="381"/>
      <c r="N313" s="381"/>
      <c r="O313" s="381"/>
      <c r="P313" s="381"/>
      <c r="Q313" s="381"/>
      <c r="R313" s="381"/>
      <c r="S313" s="381"/>
      <c r="T313" s="381"/>
      <c r="U313" s="381"/>
      <c r="V313" s="381"/>
      <c r="W313" s="381"/>
      <c r="X313" s="381"/>
      <c r="Y313" s="381"/>
      <c r="Z313" s="381"/>
      <c r="AA313" s="381"/>
      <c r="AB313" s="381"/>
      <c r="AC313" s="381"/>
      <c r="AD313" s="381"/>
      <c r="AE313" s="381"/>
      <c r="AF313" s="381"/>
      <c r="AG313" s="381"/>
      <c r="AH313" s="381"/>
    </row>
    <row r="314" spans="3:34">
      <c r="C314" s="381"/>
      <c r="D314" s="381"/>
      <c r="E314" s="381"/>
      <c r="F314" s="381"/>
      <c r="G314" s="381"/>
      <c r="H314" s="381"/>
      <c r="I314" s="381"/>
      <c r="J314" s="381"/>
      <c r="K314" s="381"/>
      <c r="L314" s="381"/>
      <c r="M314" s="381"/>
      <c r="N314" s="381"/>
      <c r="O314" s="381"/>
      <c r="P314" s="381"/>
      <c r="Q314" s="381"/>
      <c r="R314" s="381"/>
      <c r="S314" s="381"/>
      <c r="T314" s="381"/>
      <c r="U314" s="381"/>
      <c r="V314" s="381"/>
      <c r="W314" s="381"/>
      <c r="X314" s="381"/>
      <c r="Y314" s="381"/>
      <c r="Z314" s="381"/>
      <c r="AA314" s="381"/>
      <c r="AB314" s="381"/>
      <c r="AC314" s="381"/>
      <c r="AD314" s="381"/>
      <c r="AE314" s="381"/>
      <c r="AF314" s="381"/>
      <c r="AG314" s="381"/>
      <c r="AH314" s="381"/>
    </row>
    <row r="315" spans="3:34">
      <c r="C315" s="381"/>
      <c r="D315" s="381"/>
      <c r="E315" s="381"/>
      <c r="F315" s="381"/>
      <c r="G315" s="381"/>
      <c r="H315" s="381"/>
      <c r="I315" s="381"/>
      <c r="J315" s="381"/>
      <c r="K315" s="381"/>
      <c r="L315" s="381"/>
      <c r="M315" s="381"/>
      <c r="N315" s="381"/>
      <c r="O315" s="381"/>
      <c r="P315" s="381"/>
      <c r="Q315" s="381"/>
      <c r="R315" s="381"/>
      <c r="S315" s="381"/>
      <c r="T315" s="381"/>
      <c r="U315" s="381"/>
      <c r="V315" s="381"/>
      <c r="W315" s="381"/>
      <c r="X315" s="381"/>
      <c r="Y315" s="381"/>
      <c r="Z315" s="381"/>
      <c r="AA315" s="381"/>
      <c r="AB315" s="381"/>
      <c r="AC315" s="381"/>
      <c r="AD315" s="381"/>
      <c r="AE315" s="381"/>
      <c r="AF315" s="381"/>
      <c r="AG315" s="381"/>
      <c r="AH315" s="381"/>
    </row>
    <row r="316" spans="3:34">
      <c r="C316" s="381"/>
      <c r="D316" s="381"/>
      <c r="E316" s="381"/>
      <c r="F316" s="381"/>
      <c r="G316" s="381"/>
      <c r="H316" s="381"/>
      <c r="I316" s="381"/>
      <c r="J316" s="381"/>
      <c r="K316" s="381"/>
      <c r="L316" s="381"/>
      <c r="M316" s="381"/>
      <c r="N316" s="381"/>
      <c r="O316" s="381"/>
      <c r="P316" s="381"/>
      <c r="Q316" s="381"/>
      <c r="R316" s="381"/>
      <c r="S316" s="381"/>
      <c r="T316" s="381"/>
      <c r="U316" s="381"/>
      <c r="V316" s="381"/>
      <c r="W316" s="381"/>
      <c r="X316" s="381"/>
      <c r="Y316" s="381"/>
      <c r="Z316" s="381"/>
      <c r="AA316" s="381"/>
      <c r="AB316" s="381"/>
      <c r="AC316" s="381"/>
      <c r="AD316" s="381"/>
      <c r="AE316" s="381"/>
      <c r="AF316" s="381"/>
      <c r="AG316" s="381"/>
      <c r="AH316" s="381"/>
    </row>
    <row r="317" spans="3:34">
      <c r="C317" s="381"/>
      <c r="D317" s="381"/>
      <c r="E317" s="381"/>
      <c r="F317" s="381"/>
      <c r="G317" s="381"/>
      <c r="H317" s="381"/>
      <c r="I317" s="381"/>
      <c r="J317" s="381"/>
      <c r="K317" s="381"/>
      <c r="L317" s="381"/>
      <c r="M317" s="381"/>
      <c r="N317" s="381"/>
      <c r="O317" s="381"/>
      <c r="P317" s="381"/>
      <c r="Q317" s="381"/>
      <c r="R317" s="381"/>
      <c r="S317" s="381"/>
      <c r="T317" s="381"/>
      <c r="U317" s="381"/>
      <c r="V317" s="381"/>
      <c r="W317" s="381"/>
      <c r="X317" s="381"/>
      <c r="Y317" s="381"/>
      <c r="Z317" s="381"/>
      <c r="AA317" s="381"/>
      <c r="AB317" s="381"/>
      <c r="AC317" s="381"/>
      <c r="AD317" s="381"/>
      <c r="AE317" s="381"/>
      <c r="AF317" s="381"/>
      <c r="AG317" s="381"/>
      <c r="AH317" s="381"/>
    </row>
    <row r="318" spans="3:34">
      <c r="C318" s="381"/>
      <c r="D318" s="381"/>
      <c r="E318" s="381"/>
      <c r="F318" s="381"/>
      <c r="G318" s="381"/>
      <c r="H318" s="381"/>
      <c r="I318" s="381"/>
      <c r="J318" s="381"/>
      <c r="K318" s="381"/>
      <c r="L318" s="381"/>
      <c r="M318" s="381"/>
      <c r="N318" s="381"/>
      <c r="O318" s="381"/>
      <c r="P318" s="381"/>
      <c r="Q318" s="381"/>
      <c r="R318" s="381"/>
      <c r="S318" s="381"/>
      <c r="T318" s="381"/>
      <c r="U318" s="381"/>
      <c r="V318" s="381"/>
      <c r="W318" s="381"/>
      <c r="X318" s="381"/>
      <c r="Y318" s="381"/>
      <c r="Z318" s="381"/>
      <c r="AA318" s="381"/>
      <c r="AB318" s="381"/>
      <c r="AC318" s="381"/>
      <c r="AD318" s="381"/>
      <c r="AE318" s="381"/>
      <c r="AF318" s="381"/>
      <c r="AG318" s="381"/>
      <c r="AH318" s="381"/>
    </row>
    <row r="319" spans="3:34">
      <c r="C319" s="381"/>
      <c r="D319" s="381"/>
      <c r="E319" s="381"/>
      <c r="F319" s="381"/>
      <c r="G319" s="381"/>
      <c r="H319" s="381"/>
      <c r="I319" s="381"/>
      <c r="J319" s="381"/>
      <c r="K319" s="381"/>
      <c r="L319" s="381"/>
      <c r="M319" s="381"/>
      <c r="N319" s="381"/>
      <c r="O319" s="381"/>
      <c r="P319" s="381"/>
      <c r="Q319" s="381"/>
      <c r="R319" s="381"/>
      <c r="S319" s="381"/>
      <c r="T319" s="381"/>
      <c r="U319" s="381"/>
      <c r="V319" s="381"/>
      <c r="W319" s="381"/>
      <c r="X319" s="381"/>
      <c r="Y319" s="381"/>
      <c r="Z319" s="381"/>
      <c r="AA319" s="381"/>
      <c r="AB319" s="381"/>
      <c r="AC319" s="381"/>
      <c r="AD319" s="381"/>
      <c r="AE319" s="381"/>
      <c r="AF319" s="381"/>
      <c r="AG319" s="381"/>
      <c r="AH319" s="381"/>
    </row>
    <row r="320" spans="3:34">
      <c r="C320" s="381"/>
      <c r="D320" s="381"/>
      <c r="E320" s="381"/>
      <c r="F320" s="381"/>
      <c r="G320" s="381"/>
      <c r="H320" s="381"/>
      <c r="I320" s="381"/>
      <c r="J320" s="381"/>
      <c r="K320" s="381"/>
      <c r="L320" s="381"/>
      <c r="M320" s="381"/>
      <c r="N320" s="381"/>
      <c r="O320" s="381"/>
      <c r="P320" s="381"/>
      <c r="Q320" s="381"/>
      <c r="R320" s="381"/>
      <c r="S320" s="381"/>
      <c r="T320" s="381"/>
      <c r="U320" s="381"/>
      <c r="V320" s="381"/>
      <c r="W320" s="381"/>
      <c r="X320" s="381"/>
      <c r="Y320" s="381"/>
      <c r="Z320" s="381"/>
      <c r="AA320" s="381"/>
      <c r="AB320" s="381"/>
      <c r="AC320" s="381"/>
      <c r="AD320" s="381"/>
      <c r="AE320" s="381"/>
      <c r="AF320" s="381"/>
      <c r="AG320" s="381"/>
      <c r="AH320" s="381"/>
    </row>
    <row r="321" spans="3:34">
      <c r="C321" s="381"/>
      <c r="D321" s="381"/>
      <c r="E321" s="381"/>
      <c r="F321" s="381"/>
      <c r="G321" s="381"/>
      <c r="H321" s="381"/>
      <c r="I321" s="381"/>
      <c r="J321" s="381"/>
      <c r="K321" s="381"/>
      <c r="L321" s="381"/>
      <c r="M321" s="381"/>
      <c r="N321" s="381"/>
      <c r="O321" s="381"/>
      <c r="P321" s="381"/>
      <c r="Q321" s="381"/>
      <c r="R321" s="381"/>
      <c r="S321" s="381"/>
      <c r="T321" s="381"/>
      <c r="U321" s="381"/>
      <c r="V321" s="381"/>
      <c r="W321" s="381"/>
      <c r="X321" s="381"/>
      <c r="Y321" s="381"/>
      <c r="Z321" s="381"/>
      <c r="AA321" s="381"/>
      <c r="AB321" s="381"/>
      <c r="AC321" s="381"/>
      <c r="AD321" s="381"/>
      <c r="AE321" s="381"/>
      <c r="AF321" s="381"/>
      <c r="AG321" s="381"/>
      <c r="AH321" s="381"/>
    </row>
    <row r="322" spans="3:34">
      <c r="C322" s="381"/>
      <c r="D322" s="381"/>
      <c r="E322" s="381"/>
      <c r="F322" s="381"/>
      <c r="G322" s="381"/>
      <c r="H322" s="381"/>
      <c r="I322" s="381"/>
      <c r="J322" s="381"/>
      <c r="K322" s="381"/>
      <c r="L322" s="381"/>
      <c r="M322" s="381"/>
      <c r="N322" s="381"/>
      <c r="O322" s="381"/>
      <c r="P322" s="381"/>
      <c r="Q322" s="381"/>
      <c r="R322" s="381"/>
      <c r="S322" s="381"/>
      <c r="T322" s="381"/>
      <c r="U322" s="381"/>
      <c r="V322" s="381"/>
      <c r="W322" s="381"/>
      <c r="X322" s="381"/>
      <c r="Y322" s="381"/>
      <c r="Z322" s="381"/>
      <c r="AA322" s="381"/>
      <c r="AB322" s="381"/>
      <c r="AC322" s="381"/>
      <c r="AD322" s="381"/>
      <c r="AE322" s="381"/>
      <c r="AF322" s="381"/>
      <c r="AG322" s="381"/>
      <c r="AH322" s="381"/>
    </row>
    <row r="323" spans="3:34">
      <c r="C323" s="381"/>
      <c r="D323" s="381"/>
      <c r="E323" s="381"/>
      <c r="F323" s="381"/>
      <c r="G323" s="381"/>
      <c r="H323" s="381"/>
      <c r="I323" s="381"/>
      <c r="J323" s="381"/>
      <c r="K323" s="381"/>
      <c r="L323" s="381"/>
      <c r="M323" s="381"/>
      <c r="N323" s="381"/>
      <c r="O323" s="381"/>
      <c r="P323" s="381"/>
      <c r="Q323" s="381"/>
      <c r="R323" s="381"/>
      <c r="S323" s="381"/>
      <c r="T323" s="381"/>
      <c r="U323" s="381"/>
      <c r="V323" s="381"/>
      <c r="W323" s="381"/>
      <c r="X323" s="381"/>
      <c r="Y323" s="381"/>
      <c r="Z323" s="381"/>
      <c r="AA323" s="381"/>
      <c r="AB323" s="381"/>
      <c r="AC323" s="381"/>
      <c r="AD323" s="381"/>
      <c r="AE323" s="381"/>
      <c r="AF323" s="381"/>
      <c r="AG323" s="381"/>
      <c r="AH323" s="381"/>
    </row>
    <row r="324" spans="3:34">
      <c r="C324" s="381"/>
      <c r="D324" s="381"/>
      <c r="E324" s="381"/>
      <c r="F324" s="381"/>
      <c r="G324" s="381"/>
      <c r="H324" s="381"/>
      <c r="I324" s="381"/>
      <c r="J324" s="381"/>
      <c r="K324" s="381"/>
      <c r="L324" s="381"/>
      <c r="M324" s="381"/>
      <c r="N324" s="381"/>
      <c r="O324" s="381"/>
      <c r="P324" s="381"/>
      <c r="Q324" s="381"/>
      <c r="R324" s="381"/>
      <c r="S324" s="381"/>
      <c r="T324" s="381"/>
      <c r="U324" s="381"/>
      <c r="V324" s="381"/>
      <c r="W324" s="381"/>
      <c r="X324" s="381"/>
      <c r="Y324" s="381"/>
      <c r="Z324" s="381"/>
      <c r="AA324" s="381"/>
      <c r="AB324" s="381"/>
      <c r="AC324" s="381"/>
      <c r="AD324" s="381"/>
      <c r="AE324" s="381"/>
      <c r="AF324" s="381"/>
      <c r="AG324" s="381"/>
      <c r="AH324" s="381"/>
    </row>
    <row r="325" spans="3:34">
      <c r="C325" s="381"/>
      <c r="D325" s="381"/>
      <c r="E325" s="381"/>
      <c r="F325" s="381"/>
      <c r="G325" s="381"/>
      <c r="H325" s="381"/>
      <c r="I325" s="381"/>
      <c r="J325" s="381"/>
      <c r="K325" s="381"/>
      <c r="L325" s="381"/>
      <c r="M325" s="381"/>
      <c r="N325" s="381"/>
      <c r="O325" s="381"/>
      <c r="P325" s="381"/>
      <c r="Q325" s="381"/>
      <c r="R325" s="381"/>
      <c r="S325" s="381"/>
      <c r="T325" s="381"/>
      <c r="U325" s="381"/>
      <c r="V325" s="381"/>
      <c r="W325" s="381"/>
      <c r="X325" s="381"/>
      <c r="Y325" s="381"/>
      <c r="Z325" s="381"/>
      <c r="AA325" s="381"/>
      <c r="AB325" s="381"/>
      <c r="AC325" s="381"/>
      <c r="AD325" s="381"/>
      <c r="AE325" s="381"/>
      <c r="AF325" s="381"/>
      <c r="AG325" s="381"/>
      <c r="AH325" s="381"/>
    </row>
    <row r="326" spans="3:34">
      <c r="C326" s="381"/>
      <c r="D326" s="381"/>
      <c r="E326" s="381"/>
      <c r="F326" s="381"/>
      <c r="G326" s="381"/>
      <c r="H326" s="381"/>
      <c r="I326" s="381"/>
      <c r="J326" s="381"/>
      <c r="K326" s="381"/>
      <c r="L326" s="381"/>
      <c r="M326" s="381"/>
      <c r="N326" s="381"/>
      <c r="O326" s="381"/>
      <c r="P326" s="381"/>
      <c r="Q326" s="381"/>
      <c r="R326" s="381"/>
      <c r="S326" s="381"/>
      <c r="T326" s="381"/>
      <c r="U326" s="381"/>
      <c r="V326" s="381"/>
      <c r="W326" s="381"/>
      <c r="X326" s="381"/>
      <c r="Y326" s="381"/>
      <c r="Z326" s="381"/>
      <c r="AA326" s="381"/>
      <c r="AB326" s="381"/>
      <c r="AC326" s="381"/>
      <c r="AD326" s="381"/>
      <c r="AE326" s="381"/>
      <c r="AF326" s="381"/>
      <c r="AG326" s="381"/>
      <c r="AH326" s="381"/>
    </row>
    <row r="327" spans="3:34">
      <c r="C327" s="381"/>
      <c r="D327" s="381"/>
      <c r="E327" s="381"/>
      <c r="F327" s="381"/>
      <c r="G327" s="381"/>
      <c r="H327" s="381"/>
      <c r="I327" s="381"/>
      <c r="J327" s="381"/>
      <c r="K327" s="381"/>
      <c r="L327" s="381"/>
      <c r="M327" s="381"/>
      <c r="N327" s="381"/>
      <c r="O327" s="381"/>
      <c r="P327" s="381"/>
      <c r="Q327" s="381"/>
      <c r="R327" s="381"/>
      <c r="S327" s="381"/>
      <c r="T327" s="381"/>
      <c r="U327" s="381"/>
      <c r="V327" s="381"/>
      <c r="W327" s="381"/>
      <c r="X327" s="381"/>
      <c r="Y327" s="381"/>
      <c r="Z327" s="381"/>
      <c r="AA327" s="381"/>
      <c r="AB327" s="381"/>
      <c r="AC327" s="381"/>
      <c r="AD327" s="381"/>
      <c r="AE327" s="381"/>
      <c r="AF327" s="381"/>
      <c r="AG327" s="381"/>
      <c r="AH327" s="381"/>
    </row>
    <row r="328" spans="3:34">
      <c r="C328" s="381"/>
      <c r="D328" s="381"/>
      <c r="E328" s="381"/>
      <c r="F328" s="381"/>
      <c r="G328" s="381"/>
      <c r="H328" s="381"/>
      <c r="I328" s="381"/>
      <c r="J328" s="381"/>
      <c r="K328" s="381"/>
      <c r="L328" s="381"/>
      <c r="M328" s="381"/>
      <c r="N328" s="381"/>
      <c r="O328" s="381"/>
      <c r="P328" s="381"/>
      <c r="Q328" s="381"/>
      <c r="R328" s="381"/>
      <c r="S328" s="381"/>
      <c r="T328" s="381"/>
      <c r="U328" s="381"/>
      <c r="V328" s="381"/>
      <c r="W328" s="381"/>
      <c r="X328" s="381"/>
      <c r="Y328" s="381"/>
      <c r="Z328" s="381"/>
      <c r="AA328" s="381"/>
      <c r="AB328" s="381"/>
      <c r="AC328" s="381"/>
      <c r="AD328" s="381"/>
      <c r="AE328" s="381"/>
      <c r="AF328" s="381"/>
      <c r="AG328" s="381"/>
      <c r="AH328" s="381"/>
    </row>
    <row r="329" spans="3:34">
      <c r="C329" s="381"/>
      <c r="D329" s="381"/>
      <c r="E329" s="381"/>
      <c r="F329" s="381"/>
      <c r="G329" s="381"/>
      <c r="H329" s="381"/>
      <c r="I329" s="381"/>
      <c r="J329" s="381"/>
      <c r="K329" s="381"/>
      <c r="L329" s="381"/>
      <c r="M329" s="381"/>
      <c r="N329" s="381"/>
      <c r="O329" s="381"/>
      <c r="P329" s="381"/>
      <c r="Q329" s="381"/>
      <c r="R329" s="381"/>
      <c r="S329" s="381"/>
      <c r="T329" s="381"/>
      <c r="U329" s="381"/>
      <c r="V329" s="381"/>
      <c r="W329" s="381"/>
      <c r="X329" s="381"/>
      <c r="Y329" s="381"/>
      <c r="Z329" s="381"/>
      <c r="AA329" s="381"/>
      <c r="AB329" s="381"/>
      <c r="AC329" s="381"/>
      <c r="AD329" s="381"/>
      <c r="AE329" s="381"/>
      <c r="AF329" s="381"/>
      <c r="AG329" s="381"/>
      <c r="AH329" s="381"/>
    </row>
  </sheetData>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1690-2E8F-4DB5-93E6-BC44E2F88A21}">
  <dimension ref="A1:M54"/>
  <sheetViews>
    <sheetView workbookViewId="0">
      <pane xSplit="1" ySplit="3" topLeftCell="B4" activePane="bottomRight" state="frozen"/>
      <selection pane="topRight" activeCell="B1" sqref="B1"/>
      <selection pane="bottomLeft" activeCell="A5" sqref="A5"/>
      <selection pane="bottomRight" activeCell="O10" sqref="O10"/>
    </sheetView>
  </sheetViews>
  <sheetFormatPr defaultRowHeight="13.5"/>
  <cols>
    <col min="1" max="1" width="11" style="109" customWidth="1"/>
    <col min="2" max="7" width="10.375" customWidth="1"/>
    <col min="8" max="12" width="9.125" bestFit="1" customWidth="1"/>
    <col min="13" max="13" width="9.375" bestFit="1" customWidth="1"/>
  </cols>
  <sheetData>
    <row r="1" spans="1:13">
      <c r="A1" s="106"/>
      <c r="F1" t="s">
        <v>1266</v>
      </c>
      <c r="L1" t="s">
        <v>1301</v>
      </c>
    </row>
    <row r="2" spans="1:13">
      <c r="A2" s="863" t="s">
        <v>1190</v>
      </c>
      <c r="B2" s="152" t="s">
        <v>1264</v>
      </c>
      <c r="C2" s="152"/>
      <c r="D2" s="152"/>
      <c r="E2" s="152" t="s">
        <v>1265</v>
      </c>
      <c r="F2" s="152"/>
      <c r="G2" s="152"/>
      <c r="H2" s="136" t="s">
        <v>1269</v>
      </c>
      <c r="I2" s="136"/>
      <c r="J2" s="136"/>
      <c r="K2" s="136" t="s">
        <v>1270</v>
      </c>
      <c r="L2" s="136"/>
      <c r="M2" s="136"/>
    </row>
    <row r="3" spans="1:13">
      <c r="A3" s="873" t="s">
        <v>1191</v>
      </c>
      <c r="B3" s="140" t="s">
        <v>1346</v>
      </c>
      <c r="C3" s="140" t="s">
        <v>1347</v>
      </c>
      <c r="D3" s="140" t="s">
        <v>1268</v>
      </c>
      <c r="E3" s="140" t="s">
        <v>1346</v>
      </c>
      <c r="F3" s="140" t="s">
        <v>1347</v>
      </c>
      <c r="G3" s="140" t="s">
        <v>1268</v>
      </c>
      <c r="H3" s="140" t="s">
        <v>1346</v>
      </c>
      <c r="I3" s="140" t="s">
        <v>1347</v>
      </c>
      <c r="J3" s="140" t="s">
        <v>1268</v>
      </c>
      <c r="K3" s="140" t="s">
        <v>1346</v>
      </c>
      <c r="L3" s="140" t="s">
        <v>1347</v>
      </c>
      <c r="M3" s="140" t="s">
        <v>1268</v>
      </c>
    </row>
    <row r="4" spans="1:13">
      <c r="A4" s="872" t="s">
        <v>1192</v>
      </c>
      <c r="B4" s="102">
        <f>通勤通学2!D10</f>
        <v>2613883</v>
      </c>
      <c r="C4" s="102">
        <f>通勤通学2!J10</f>
        <v>2469237</v>
      </c>
      <c r="D4" s="923">
        <f>C4-B4</f>
        <v>-144646</v>
      </c>
      <c r="E4" s="102">
        <f>通勤通学2!E10</f>
        <v>709959</v>
      </c>
      <c r="F4" s="102">
        <f>通勤通学2!K10</f>
        <v>678485</v>
      </c>
      <c r="G4" s="923">
        <f>F4-E4</f>
        <v>-31474</v>
      </c>
      <c r="H4" s="923">
        <f>通勤通学2!I10</f>
        <v>170195</v>
      </c>
      <c r="I4" s="923">
        <f>通勤通学2!O10</f>
        <v>166691</v>
      </c>
      <c r="J4" s="923">
        <f>I4-H4</f>
        <v>-3504</v>
      </c>
      <c r="K4" s="923">
        <f>通勤通学2!H10</f>
        <v>432792</v>
      </c>
      <c r="L4" s="923">
        <f>通勤通学2!N10</f>
        <v>421804</v>
      </c>
      <c r="M4" s="923">
        <f>L4-K4</f>
        <v>-10988</v>
      </c>
    </row>
    <row r="5" spans="1:13">
      <c r="A5" s="109" t="s">
        <v>26</v>
      </c>
      <c r="B5" s="97">
        <f>通勤通学2!D11</f>
        <v>720365</v>
      </c>
      <c r="C5" s="97">
        <f>通勤通学2!J11</f>
        <v>696271</v>
      </c>
      <c r="D5" s="825">
        <f t="shared" ref="D5:D54" si="0">C5-B5</f>
        <v>-24094</v>
      </c>
      <c r="E5" s="97">
        <f>通勤通学2!E11</f>
        <v>194725</v>
      </c>
      <c r="F5" s="97">
        <f>通勤通学2!K11</f>
        <v>184709</v>
      </c>
      <c r="G5" s="825">
        <f t="shared" ref="G5:G54" si="1">F5-E5</f>
        <v>-10016</v>
      </c>
      <c r="H5" s="825">
        <f>通勤通学2!I11</f>
        <v>240992</v>
      </c>
      <c r="I5" s="825">
        <f>通勤通学2!O11</f>
        <v>240516</v>
      </c>
      <c r="J5" s="825">
        <f t="shared" ref="J5:J54" si="2">I5-H5</f>
        <v>-476</v>
      </c>
      <c r="K5" s="825">
        <f>通勤通学2!H11</f>
        <v>201665</v>
      </c>
      <c r="L5" s="825">
        <f>通勤通学2!N11</f>
        <v>201661</v>
      </c>
      <c r="M5" s="825">
        <f t="shared" ref="M5:M54" si="3">L5-K5</f>
        <v>-4</v>
      </c>
    </row>
    <row r="6" spans="1:13">
      <c r="A6" s="861" t="s">
        <v>382</v>
      </c>
      <c r="B6" s="166">
        <f>通勤通学2!D12</f>
        <v>103588</v>
      </c>
      <c r="C6" s="166">
        <f>通勤通学2!J12</f>
        <v>99875</v>
      </c>
      <c r="D6" s="924">
        <f t="shared" si="0"/>
        <v>-3713</v>
      </c>
      <c r="E6" s="166">
        <f>通勤通学2!E12</f>
        <v>30615</v>
      </c>
      <c r="F6" s="166">
        <f>通勤通学2!K12</f>
        <v>28867</v>
      </c>
      <c r="G6" s="924">
        <f t="shared" si="1"/>
        <v>-1748</v>
      </c>
      <c r="H6" s="924">
        <f>通勤通学2!I12</f>
        <v>62175</v>
      </c>
      <c r="I6" s="924">
        <f>通勤通学2!O12</f>
        <v>61201</v>
      </c>
      <c r="J6" s="924">
        <f t="shared" si="2"/>
        <v>-974</v>
      </c>
      <c r="K6" s="924">
        <f>通勤通学2!H12</f>
        <v>73208</v>
      </c>
      <c r="L6" s="924">
        <f>通勤通学2!N12</f>
        <v>73845</v>
      </c>
      <c r="M6" s="924">
        <f t="shared" si="3"/>
        <v>637</v>
      </c>
    </row>
    <row r="7" spans="1:13">
      <c r="A7" s="862" t="s">
        <v>28</v>
      </c>
      <c r="B7" s="97">
        <f>通勤通学2!D13</f>
        <v>66190</v>
      </c>
      <c r="C7" s="97">
        <f>通勤通学2!J13</f>
        <v>64787</v>
      </c>
      <c r="D7" s="825">
        <f t="shared" si="0"/>
        <v>-1403</v>
      </c>
      <c r="E7" s="97">
        <f>通勤通学2!E13</f>
        <v>18833</v>
      </c>
      <c r="F7" s="97">
        <f>通勤通学2!K13</f>
        <v>18425</v>
      </c>
      <c r="G7" s="825">
        <f t="shared" si="1"/>
        <v>-408</v>
      </c>
      <c r="H7" s="825">
        <f>通勤通学2!I13</f>
        <v>41898</v>
      </c>
      <c r="I7" s="825">
        <f>通勤通学2!O13</f>
        <v>39724</v>
      </c>
      <c r="J7" s="825">
        <f t="shared" si="2"/>
        <v>-2174</v>
      </c>
      <c r="K7" s="825">
        <f>通勤通学2!H13</f>
        <v>47448</v>
      </c>
      <c r="L7" s="825">
        <f>通勤通学2!N13</f>
        <v>49504</v>
      </c>
      <c r="M7" s="825">
        <f t="shared" si="3"/>
        <v>2056</v>
      </c>
    </row>
    <row r="8" spans="1:13">
      <c r="A8" s="862" t="s">
        <v>30</v>
      </c>
      <c r="B8" s="97">
        <f>通勤通学2!D14</f>
        <v>51030</v>
      </c>
      <c r="C8" s="97">
        <f>通勤通学2!J14</f>
        <v>52671</v>
      </c>
      <c r="D8" s="825">
        <f t="shared" si="0"/>
        <v>1641</v>
      </c>
      <c r="E8" s="97">
        <f>通勤通学2!E14</f>
        <v>9971</v>
      </c>
      <c r="F8" s="97">
        <f>通勤通学2!K14</f>
        <v>10003</v>
      </c>
      <c r="G8" s="825">
        <f t="shared" si="1"/>
        <v>32</v>
      </c>
      <c r="H8" s="825">
        <f>通勤通学2!I14</f>
        <v>50660</v>
      </c>
      <c r="I8" s="825">
        <f>通勤通学2!O14</f>
        <v>51768</v>
      </c>
      <c r="J8" s="825">
        <f t="shared" si="2"/>
        <v>1108</v>
      </c>
      <c r="K8" s="825">
        <f>通勤通学2!H14</f>
        <v>31529</v>
      </c>
      <c r="L8" s="825">
        <f>通勤通学2!N14</f>
        <v>35957</v>
      </c>
      <c r="M8" s="825">
        <f t="shared" si="3"/>
        <v>4428</v>
      </c>
    </row>
    <row r="9" spans="1:13">
      <c r="A9" s="862" t="s">
        <v>1193</v>
      </c>
      <c r="B9" s="97">
        <f>通勤通学2!D15</f>
        <v>44325</v>
      </c>
      <c r="C9" s="97">
        <f>通勤通学2!J15</f>
        <v>41733</v>
      </c>
      <c r="D9" s="825">
        <f t="shared" si="0"/>
        <v>-2592</v>
      </c>
      <c r="E9" s="97">
        <f>通勤通学2!E15</f>
        <v>9889</v>
      </c>
      <c r="F9" s="97">
        <f>通勤通学2!K15</f>
        <v>8822</v>
      </c>
      <c r="G9" s="825">
        <f t="shared" si="1"/>
        <v>-1067</v>
      </c>
      <c r="H9" s="825">
        <f>通勤通学2!I15</f>
        <v>29947</v>
      </c>
      <c r="I9" s="825">
        <f>通勤通学2!O15</f>
        <v>31093</v>
      </c>
      <c r="J9" s="825">
        <f t="shared" si="2"/>
        <v>1146</v>
      </c>
      <c r="K9" s="825">
        <f>通勤通学2!H15</f>
        <v>29521</v>
      </c>
      <c r="L9" s="825">
        <f>通勤通学2!N15</f>
        <v>30170</v>
      </c>
      <c r="M9" s="825">
        <f t="shared" si="3"/>
        <v>649</v>
      </c>
    </row>
    <row r="10" spans="1:13">
      <c r="A10" s="862" t="s">
        <v>33</v>
      </c>
      <c r="B10" s="97">
        <f>通勤通学2!D16</f>
        <v>72808</v>
      </c>
      <c r="C10" s="97">
        <f>通勤通学2!J16</f>
        <v>68316</v>
      </c>
      <c r="D10" s="825">
        <f t="shared" si="0"/>
        <v>-4492</v>
      </c>
      <c r="E10" s="97">
        <f>通勤通学2!E16</f>
        <v>19377</v>
      </c>
      <c r="F10" s="97">
        <f>通勤通学2!K16</f>
        <v>18099</v>
      </c>
      <c r="G10" s="825">
        <f t="shared" si="1"/>
        <v>-1278</v>
      </c>
      <c r="H10" s="825">
        <f>通勤通学2!I16</f>
        <v>32789</v>
      </c>
      <c r="I10" s="825">
        <f>通勤通学2!O16</f>
        <v>32719</v>
      </c>
      <c r="J10" s="825">
        <f t="shared" si="2"/>
        <v>-70</v>
      </c>
      <c r="K10" s="825">
        <f>通勤通学2!H16</f>
        <v>53557</v>
      </c>
      <c r="L10" s="825">
        <f>通勤通学2!N16</f>
        <v>52511</v>
      </c>
      <c r="M10" s="825">
        <f t="shared" si="3"/>
        <v>-1046</v>
      </c>
    </row>
    <row r="11" spans="1:13">
      <c r="A11" s="862" t="s">
        <v>34</v>
      </c>
      <c r="B11" s="97">
        <f>通勤通学2!D17</f>
        <v>97649</v>
      </c>
      <c r="C11" s="97">
        <f>通勤通学2!J17</f>
        <v>92798</v>
      </c>
      <c r="D11" s="825">
        <f t="shared" si="0"/>
        <v>-4851</v>
      </c>
      <c r="E11" s="97">
        <f>通勤通学2!E17</f>
        <v>27087</v>
      </c>
      <c r="F11" s="97">
        <f>通勤通学2!K17</f>
        <v>27071</v>
      </c>
      <c r="G11" s="825">
        <f t="shared" si="1"/>
        <v>-16</v>
      </c>
      <c r="H11" s="825">
        <f>通勤通学2!I17</f>
        <v>18334</v>
      </c>
      <c r="I11" s="825">
        <f>通勤通学2!O17</f>
        <v>18524</v>
      </c>
      <c r="J11" s="825">
        <f t="shared" si="2"/>
        <v>190</v>
      </c>
      <c r="K11" s="825">
        <f>通勤通学2!H17</f>
        <v>72047</v>
      </c>
      <c r="L11" s="825">
        <f>通勤通学2!N17</f>
        <v>71127</v>
      </c>
      <c r="M11" s="825">
        <f t="shared" si="3"/>
        <v>-920</v>
      </c>
    </row>
    <row r="12" spans="1:13">
      <c r="A12" s="862" t="s">
        <v>31</v>
      </c>
      <c r="B12" s="97">
        <f>通勤通学2!D18</f>
        <v>100594</v>
      </c>
      <c r="C12" s="97">
        <f>通勤通学2!J18</f>
        <v>93492</v>
      </c>
      <c r="D12" s="825">
        <f t="shared" si="0"/>
        <v>-7102</v>
      </c>
      <c r="E12" s="97">
        <f>通勤通学2!E18</f>
        <v>29116</v>
      </c>
      <c r="F12" s="97">
        <f>通勤通学2!K18</f>
        <v>26841</v>
      </c>
      <c r="G12" s="825">
        <f t="shared" si="1"/>
        <v>-2275</v>
      </c>
      <c r="H12" s="825">
        <f>通勤通学2!I18</f>
        <v>23585</v>
      </c>
      <c r="I12" s="825">
        <f>通勤通学2!O18</f>
        <v>23575</v>
      </c>
      <c r="J12" s="825">
        <f t="shared" si="2"/>
        <v>-10</v>
      </c>
      <c r="K12" s="825">
        <f>通勤通学2!H18</f>
        <v>64985</v>
      </c>
      <c r="L12" s="825">
        <f>通勤通学2!N18</f>
        <v>61942</v>
      </c>
      <c r="M12" s="825">
        <f t="shared" si="3"/>
        <v>-3043</v>
      </c>
    </row>
    <row r="13" spans="1:13">
      <c r="A13" s="862" t="s">
        <v>424</v>
      </c>
      <c r="B13" s="97">
        <f>通勤通学2!D19</f>
        <v>70129</v>
      </c>
      <c r="C13" s="97">
        <f>通勤通学2!J19</f>
        <v>76769</v>
      </c>
      <c r="D13" s="825">
        <f t="shared" si="0"/>
        <v>6640</v>
      </c>
      <c r="E13" s="97">
        <f>通勤通学2!E19</f>
        <v>13370</v>
      </c>
      <c r="F13" s="97">
        <f>通勤通学2!K19</f>
        <v>13810</v>
      </c>
      <c r="G13" s="825">
        <f t="shared" si="1"/>
        <v>440</v>
      </c>
      <c r="H13" s="825">
        <f>通勤通学2!I19</f>
        <v>196642</v>
      </c>
      <c r="I13" s="825">
        <f>通勤通学2!O19</f>
        <v>197748</v>
      </c>
      <c r="J13" s="825">
        <f t="shared" si="2"/>
        <v>1106</v>
      </c>
      <c r="K13" s="825">
        <f>通勤通学2!H19</f>
        <v>31401</v>
      </c>
      <c r="L13" s="825">
        <f>通勤通学2!N19</f>
        <v>36791</v>
      </c>
      <c r="M13" s="825">
        <f t="shared" si="3"/>
        <v>5390</v>
      </c>
    </row>
    <row r="14" spans="1:13">
      <c r="A14" s="864" t="s">
        <v>425</v>
      </c>
      <c r="B14" s="922">
        <f>通勤通学2!D20</f>
        <v>114052</v>
      </c>
      <c r="C14" s="922">
        <f>通勤通学2!J20</f>
        <v>105830</v>
      </c>
      <c r="D14" s="925">
        <f t="shared" si="0"/>
        <v>-8222</v>
      </c>
      <c r="E14" s="922">
        <f>通勤通学2!E20</f>
        <v>36467</v>
      </c>
      <c r="F14" s="922">
        <f>通勤通学2!K20</f>
        <v>32771</v>
      </c>
      <c r="G14" s="925">
        <f t="shared" si="1"/>
        <v>-3696</v>
      </c>
      <c r="H14" s="925">
        <f>通勤通学2!I20</f>
        <v>59818</v>
      </c>
      <c r="I14" s="925">
        <f>通勤通学2!O20</f>
        <v>63045</v>
      </c>
      <c r="J14" s="925">
        <f t="shared" si="2"/>
        <v>3227</v>
      </c>
      <c r="K14" s="925">
        <f>通勤通学2!H20</f>
        <v>72825</v>
      </c>
      <c r="L14" s="925">
        <f>通勤通学2!N20</f>
        <v>68695</v>
      </c>
      <c r="M14" s="925">
        <f t="shared" si="3"/>
        <v>-4130</v>
      </c>
    </row>
    <row r="15" spans="1:13">
      <c r="A15" s="109" t="s">
        <v>329</v>
      </c>
      <c r="B15" s="97">
        <f>通勤通学2!D21</f>
        <v>255726</v>
      </c>
      <c r="C15" s="97">
        <f>通勤通学2!J21</f>
        <v>245252</v>
      </c>
      <c r="D15" s="825">
        <f t="shared" si="0"/>
        <v>-10474</v>
      </c>
      <c r="E15" s="97">
        <f>通勤通学2!E21</f>
        <v>72198</v>
      </c>
      <c r="F15" s="97">
        <f>通勤通学2!K21</f>
        <v>68403</v>
      </c>
      <c r="G15" s="825">
        <f t="shared" si="1"/>
        <v>-3795</v>
      </c>
      <c r="H15" s="825">
        <f>通勤通学2!I21</f>
        <v>65775</v>
      </c>
      <c r="I15" s="825">
        <f>通勤通学2!O21</f>
        <v>67133</v>
      </c>
      <c r="J15" s="825">
        <f t="shared" si="2"/>
        <v>1358</v>
      </c>
      <c r="K15" s="825">
        <f>通勤通学2!H21</f>
        <v>64022</v>
      </c>
      <c r="L15" s="825">
        <f>通勤通学2!N21</f>
        <v>64092</v>
      </c>
      <c r="M15" s="825">
        <f t="shared" si="3"/>
        <v>70</v>
      </c>
    </row>
    <row r="16" spans="1:13">
      <c r="A16" s="109" t="s">
        <v>36</v>
      </c>
      <c r="B16" s="97">
        <f>通勤通学2!D22</f>
        <v>218140</v>
      </c>
      <c r="C16" s="97">
        <f>通勤通学2!J22</f>
        <v>216915</v>
      </c>
      <c r="D16" s="825">
        <f t="shared" si="0"/>
        <v>-1225</v>
      </c>
      <c r="E16" s="97">
        <f>通勤通学2!E22</f>
        <v>48146</v>
      </c>
      <c r="F16" s="97">
        <f>通勤通学2!K22</f>
        <v>46743</v>
      </c>
      <c r="G16" s="825">
        <f t="shared" si="1"/>
        <v>-1403</v>
      </c>
      <c r="H16" s="825">
        <f>通勤通学2!I22</f>
        <v>97038</v>
      </c>
      <c r="I16" s="825">
        <f>通勤通学2!O22</f>
        <v>100077</v>
      </c>
      <c r="J16" s="825">
        <f t="shared" si="2"/>
        <v>3039</v>
      </c>
      <c r="K16" s="825">
        <f>通勤通学2!H22</f>
        <v>119648</v>
      </c>
      <c r="L16" s="825">
        <f>通勤通学2!N22</f>
        <v>128568</v>
      </c>
      <c r="M16" s="825">
        <f t="shared" si="3"/>
        <v>8920</v>
      </c>
    </row>
    <row r="17" spans="1:13">
      <c r="A17" s="109" t="s">
        <v>44</v>
      </c>
      <c r="B17" s="97">
        <f>通勤通学2!D23</f>
        <v>136346</v>
      </c>
      <c r="C17" s="97">
        <f>通勤通学2!J23</f>
        <v>136931</v>
      </c>
      <c r="D17" s="825">
        <f t="shared" si="0"/>
        <v>585</v>
      </c>
      <c r="E17" s="97">
        <f>通勤通学2!E23</f>
        <v>38105</v>
      </c>
      <c r="F17" s="97">
        <f>通勤通学2!K23</f>
        <v>37389</v>
      </c>
      <c r="G17" s="825">
        <f t="shared" si="1"/>
        <v>-716</v>
      </c>
      <c r="H17" s="825">
        <f>通勤通学2!I23</f>
        <v>48728</v>
      </c>
      <c r="I17" s="825">
        <f>通勤通学2!O23</f>
        <v>50561</v>
      </c>
      <c r="J17" s="825">
        <f t="shared" si="2"/>
        <v>1833</v>
      </c>
      <c r="K17" s="825">
        <f>通勤通学2!H23</f>
        <v>83714</v>
      </c>
      <c r="L17" s="825">
        <f>通勤通学2!N23</f>
        <v>87252</v>
      </c>
      <c r="M17" s="825">
        <f t="shared" si="3"/>
        <v>3538</v>
      </c>
    </row>
    <row r="18" spans="1:13">
      <c r="A18" s="109" t="s">
        <v>37</v>
      </c>
      <c r="B18" s="97">
        <f>通勤通学2!D24</f>
        <v>231479</v>
      </c>
      <c r="C18" s="97">
        <f>通勤通学2!J24</f>
        <v>222525</v>
      </c>
      <c r="D18" s="825">
        <f t="shared" si="0"/>
        <v>-8954</v>
      </c>
      <c r="E18" s="97">
        <f>通勤通学2!E24</f>
        <v>68773</v>
      </c>
      <c r="F18" s="97">
        <f>通勤通学2!K24</f>
        <v>70455</v>
      </c>
      <c r="G18" s="825">
        <f t="shared" si="1"/>
        <v>1682</v>
      </c>
      <c r="H18" s="825">
        <f>通勤通学2!I24</f>
        <v>96356</v>
      </c>
      <c r="I18" s="825">
        <f>通勤通学2!O24</f>
        <v>94529</v>
      </c>
      <c r="J18" s="825">
        <f t="shared" si="2"/>
        <v>-1827</v>
      </c>
      <c r="K18" s="825">
        <f>通勤通学2!H24</f>
        <v>155638</v>
      </c>
      <c r="L18" s="825">
        <f>通勤通学2!N24</f>
        <v>157514</v>
      </c>
      <c r="M18" s="825">
        <f t="shared" si="3"/>
        <v>1876</v>
      </c>
    </row>
    <row r="19" spans="1:13">
      <c r="A19" s="108" t="s">
        <v>190</v>
      </c>
      <c r="B19" s="97">
        <f>通勤通学2!D25</f>
        <v>21616</v>
      </c>
      <c r="C19" s="97">
        <f>通勤通学2!J25</f>
        <v>16616</v>
      </c>
      <c r="D19" s="825">
        <f t="shared" si="0"/>
        <v>-5000</v>
      </c>
      <c r="E19" s="97">
        <f>通勤通学2!E25</f>
        <v>4919</v>
      </c>
      <c r="F19" s="97">
        <f>通勤通学2!K25</f>
        <v>4392</v>
      </c>
      <c r="G19" s="825">
        <f t="shared" si="1"/>
        <v>-527</v>
      </c>
      <c r="H19" s="825">
        <f>通勤通学2!I25</f>
        <v>7046</v>
      </c>
      <c r="I19" s="825">
        <f>通勤通学2!O25</f>
        <v>6883</v>
      </c>
      <c r="J19" s="825">
        <f t="shared" si="2"/>
        <v>-163</v>
      </c>
      <c r="K19" s="825">
        <f>通勤通学2!H25</f>
        <v>5743</v>
      </c>
      <c r="L19" s="825">
        <f>通勤通学2!N25</f>
        <v>5804</v>
      </c>
      <c r="M19" s="825">
        <f t="shared" si="3"/>
        <v>61</v>
      </c>
    </row>
    <row r="20" spans="1:13">
      <c r="A20" s="109" t="s">
        <v>38</v>
      </c>
      <c r="B20" s="97">
        <f>通勤通学2!D26</f>
        <v>42896</v>
      </c>
      <c r="C20" s="97">
        <f>通勤通学2!J26</f>
        <v>39559</v>
      </c>
      <c r="D20" s="825">
        <f t="shared" si="0"/>
        <v>-3337</v>
      </c>
      <c r="E20" s="97">
        <f>通勤通学2!E26</f>
        <v>12864</v>
      </c>
      <c r="F20" s="97">
        <f>通勤通学2!K26</f>
        <v>12668</v>
      </c>
      <c r="G20" s="825">
        <f t="shared" si="1"/>
        <v>-196</v>
      </c>
      <c r="H20" s="825">
        <f>通勤通学2!I26</f>
        <v>19113</v>
      </c>
      <c r="I20" s="825">
        <f>通勤通学2!O26</f>
        <v>19908</v>
      </c>
      <c r="J20" s="825">
        <f t="shared" si="2"/>
        <v>795</v>
      </c>
      <c r="K20" s="825">
        <f>通勤通学2!H26</f>
        <v>37534</v>
      </c>
      <c r="L20" s="825">
        <f>通勤通学2!N26</f>
        <v>36665</v>
      </c>
      <c r="M20" s="825">
        <f t="shared" si="3"/>
        <v>-869</v>
      </c>
    </row>
    <row r="21" spans="1:13">
      <c r="A21" s="109" t="s">
        <v>1194</v>
      </c>
      <c r="B21" s="97">
        <f>通勤通学2!D27</f>
        <v>93182</v>
      </c>
      <c r="C21" s="97">
        <f>通勤通学2!J27</f>
        <v>88381</v>
      </c>
      <c r="D21" s="825">
        <f t="shared" si="0"/>
        <v>-4801</v>
      </c>
      <c r="E21" s="97">
        <f>通勤通学2!E27</f>
        <v>26785</v>
      </c>
      <c r="F21" s="97">
        <f>通勤通学2!K27</f>
        <v>26571</v>
      </c>
      <c r="G21" s="825">
        <f t="shared" si="1"/>
        <v>-214</v>
      </c>
      <c r="H21" s="825">
        <f>通勤通学2!I27</f>
        <v>38812</v>
      </c>
      <c r="I21" s="825">
        <f>通勤通学2!O27</f>
        <v>41667</v>
      </c>
      <c r="J21" s="825">
        <f t="shared" si="2"/>
        <v>2855</v>
      </c>
      <c r="K21" s="825">
        <f>通勤通学2!H27</f>
        <v>59279</v>
      </c>
      <c r="L21" s="825">
        <f>通勤通学2!N27</f>
        <v>59448</v>
      </c>
      <c r="M21" s="825">
        <f t="shared" si="3"/>
        <v>169</v>
      </c>
    </row>
    <row r="22" spans="1:13">
      <c r="A22" s="109" t="s">
        <v>1195</v>
      </c>
      <c r="B22" s="97">
        <f>通勤通学2!D28</f>
        <v>13057</v>
      </c>
      <c r="C22" s="97">
        <f>通勤通学2!J28</f>
        <v>11499</v>
      </c>
      <c r="D22" s="825">
        <f t="shared" si="0"/>
        <v>-1558</v>
      </c>
      <c r="E22" s="97">
        <f>通勤通学2!E28</f>
        <v>3139</v>
      </c>
      <c r="F22" s="97">
        <f>通勤通学2!K28</f>
        <v>3058</v>
      </c>
      <c r="G22" s="825">
        <f t="shared" si="1"/>
        <v>-81</v>
      </c>
      <c r="H22" s="825">
        <f>通勤通学2!I28</f>
        <v>6875</v>
      </c>
      <c r="I22" s="825">
        <f>通勤通学2!O28</f>
        <v>6777</v>
      </c>
      <c r="J22" s="825">
        <f t="shared" si="2"/>
        <v>-98</v>
      </c>
      <c r="K22" s="825">
        <f>通勤通学2!H28</f>
        <v>7039</v>
      </c>
      <c r="L22" s="825">
        <f>通勤通学2!N28</f>
        <v>6792</v>
      </c>
      <c r="M22" s="825">
        <f t="shared" si="3"/>
        <v>-247</v>
      </c>
    </row>
    <row r="23" spans="1:13">
      <c r="A23" s="109" t="s">
        <v>1196</v>
      </c>
      <c r="B23" s="97">
        <f>通勤通学2!D29</f>
        <v>41467</v>
      </c>
      <c r="C23" s="97">
        <f>通勤通学2!J29</f>
        <v>34622</v>
      </c>
      <c r="D23" s="825">
        <f t="shared" si="0"/>
        <v>-6845</v>
      </c>
      <c r="E23" s="97">
        <f>通勤通学2!E29</f>
        <v>9549</v>
      </c>
      <c r="F23" s="97">
        <f>通勤通学2!K29</f>
        <v>8969</v>
      </c>
      <c r="G23" s="825">
        <f t="shared" si="1"/>
        <v>-580</v>
      </c>
      <c r="H23" s="825">
        <f>通勤通学2!I29</f>
        <v>5933</v>
      </c>
      <c r="I23" s="825">
        <f>通勤通学2!O29</f>
        <v>5615</v>
      </c>
      <c r="J23" s="825">
        <f t="shared" si="2"/>
        <v>-318</v>
      </c>
      <c r="K23" s="825">
        <f>通勤通学2!H29</f>
        <v>4359</v>
      </c>
      <c r="L23" s="825">
        <f>通勤通学2!N29</f>
        <v>4494</v>
      </c>
      <c r="M23" s="825">
        <f t="shared" si="3"/>
        <v>135</v>
      </c>
    </row>
    <row r="24" spans="1:13">
      <c r="A24" s="109" t="s">
        <v>1197</v>
      </c>
      <c r="B24" s="97">
        <f>通勤通学2!D30</f>
        <v>124563</v>
      </c>
      <c r="C24" s="97">
        <f>通勤通学2!J30</f>
        <v>120367</v>
      </c>
      <c r="D24" s="825">
        <f t="shared" si="0"/>
        <v>-4196</v>
      </c>
      <c r="E24" s="97">
        <f>通勤通学2!E30</f>
        <v>35275</v>
      </c>
      <c r="F24" s="97">
        <f>通勤通学2!K30</f>
        <v>33168</v>
      </c>
      <c r="G24" s="825">
        <f t="shared" si="1"/>
        <v>-2107</v>
      </c>
      <c r="H24" s="825">
        <f>通勤通学2!I30</f>
        <v>38200</v>
      </c>
      <c r="I24" s="825">
        <f>通勤通学2!O30</f>
        <v>39718</v>
      </c>
      <c r="J24" s="825">
        <f t="shared" si="2"/>
        <v>1518</v>
      </c>
      <c r="K24" s="825">
        <f>通勤通学2!H30</f>
        <v>70532</v>
      </c>
      <c r="L24" s="825">
        <f>通勤通学2!N30</f>
        <v>70662</v>
      </c>
      <c r="M24" s="825">
        <f t="shared" si="3"/>
        <v>130</v>
      </c>
    </row>
    <row r="25" spans="1:13">
      <c r="A25" s="109" t="s">
        <v>1198</v>
      </c>
      <c r="B25" s="97">
        <f>通勤通学2!D31</f>
        <v>21709</v>
      </c>
      <c r="C25" s="97">
        <f>通勤通学2!J31</f>
        <v>19872</v>
      </c>
      <c r="D25" s="825">
        <f t="shared" si="0"/>
        <v>-1837</v>
      </c>
      <c r="E25" s="97">
        <f>通勤通学2!E31</f>
        <v>6158</v>
      </c>
      <c r="F25" s="97">
        <f>通勤通学2!K31</f>
        <v>5626</v>
      </c>
      <c r="G25" s="825">
        <f t="shared" si="1"/>
        <v>-532</v>
      </c>
      <c r="H25" s="825">
        <f>通勤通学2!I31</f>
        <v>5393</v>
      </c>
      <c r="I25" s="825">
        <f>通勤通学2!O31</f>
        <v>5733</v>
      </c>
      <c r="J25" s="825">
        <f t="shared" si="2"/>
        <v>340</v>
      </c>
      <c r="K25" s="825">
        <f>通勤通学2!H31</f>
        <v>7322</v>
      </c>
      <c r="L25" s="825">
        <f>通勤通学2!N31</f>
        <v>7246</v>
      </c>
      <c r="M25" s="825">
        <f t="shared" si="3"/>
        <v>-76</v>
      </c>
    </row>
    <row r="26" spans="1:13">
      <c r="A26" s="109" t="s">
        <v>1199</v>
      </c>
      <c r="B26" s="97">
        <f>通勤通学2!D32</f>
        <v>20637</v>
      </c>
      <c r="C26" s="97">
        <f>通勤通学2!J32</f>
        <v>18115</v>
      </c>
      <c r="D26" s="825">
        <f t="shared" si="0"/>
        <v>-2522</v>
      </c>
      <c r="E26" s="97">
        <f>通勤通学2!E32</f>
        <v>4914</v>
      </c>
      <c r="F26" s="97">
        <f>通勤通学2!K32</f>
        <v>4467</v>
      </c>
      <c r="G26" s="825">
        <f t="shared" si="1"/>
        <v>-447</v>
      </c>
      <c r="H26" s="825">
        <f>通勤通学2!I32</f>
        <v>7401</v>
      </c>
      <c r="I26" s="825">
        <f>通勤通学2!O32</f>
        <v>7825</v>
      </c>
      <c r="J26" s="825">
        <f t="shared" si="2"/>
        <v>424</v>
      </c>
      <c r="K26" s="825">
        <f>通勤通学2!H32</f>
        <v>9436</v>
      </c>
      <c r="L26" s="825">
        <f>通勤通学2!N32</f>
        <v>9426</v>
      </c>
      <c r="M26" s="825">
        <f t="shared" si="3"/>
        <v>-10</v>
      </c>
    </row>
    <row r="27" spans="1:13">
      <c r="A27" s="109" t="s">
        <v>1200</v>
      </c>
      <c r="B27" s="97">
        <f>通勤通学2!D33</f>
        <v>100522</v>
      </c>
      <c r="C27" s="97">
        <f>通勤通学2!J33</f>
        <v>97977</v>
      </c>
      <c r="D27" s="825">
        <f t="shared" si="0"/>
        <v>-2545</v>
      </c>
      <c r="E27" s="97">
        <f>通勤通学2!E33</f>
        <v>30767</v>
      </c>
      <c r="F27" s="97">
        <f>通勤通学2!K33</f>
        <v>31137</v>
      </c>
      <c r="G27" s="825">
        <f t="shared" si="1"/>
        <v>370</v>
      </c>
      <c r="H27" s="825">
        <f>通勤通学2!I33</f>
        <v>27997</v>
      </c>
      <c r="I27" s="825">
        <f>通勤通学2!O33</f>
        <v>28766</v>
      </c>
      <c r="J27" s="825">
        <f t="shared" si="2"/>
        <v>769</v>
      </c>
      <c r="K27" s="825">
        <f>通勤通学2!H33</f>
        <v>75917</v>
      </c>
      <c r="L27" s="825">
        <f>通勤通学2!N33</f>
        <v>78566</v>
      </c>
      <c r="M27" s="825">
        <f t="shared" si="3"/>
        <v>2649</v>
      </c>
    </row>
    <row r="28" spans="1:13">
      <c r="A28" s="109" t="s">
        <v>1201</v>
      </c>
      <c r="B28" s="97">
        <f>通勤通学2!D34</f>
        <v>35906</v>
      </c>
      <c r="C28" s="97">
        <f>通勤通学2!J34</f>
        <v>31961</v>
      </c>
      <c r="D28" s="825">
        <f t="shared" si="0"/>
        <v>-3945</v>
      </c>
      <c r="E28" s="97">
        <f>通勤通学2!E34</f>
        <v>9453</v>
      </c>
      <c r="F28" s="97">
        <f>通勤通学2!K34</f>
        <v>8666</v>
      </c>
      <c r="G28" s="825">
        <f t="shared" si="1"/>
        <v>-787</v>
      </c>
      <c r="H28" s="825">
        <f>通勤通学2!I34</f>
        <v>18538</v>
      </c>
      <c r="I28" s="825">
        <f>通勤通学2!O34</f>
        <v>19363</v>
      </c>
      <c r="J28" s="825">
        <f t="shared" si="2"/>
        <v>825</v>
      </c>
      <c r="K28" s="825">
        <f>通勤通学2!H34</f>
        <v>18031</v>
      </c>
      <c r="L28" s="825">
        <f>通勤通学2!N34</f>
        <v>16909</v>
      </c>
      <c r="M28" s="825">
        <f t="shared" si="3"/>
        <v>-1122</v>
      </c>
    </row>
    <row r="29" spans="1:13">
      <c r="A29" s="109" t="s">
        <v>1202</v>
      </c>
      <c r="B29" s="97">
        <f>通勤通学2!D35</f>
        <v>42077</v>
      </c>
      <c r="C29" s="97">
        <f>通勤通学2!J35</f>
        <v>39446</v>
      </c>
      <c r="D29" s="825">
        <f t="shared" si="0"/>
        <v>-2631</v>
      </c>
      <c r="E29" s="97">
        <f>通勤通学2!E35</f>
        <v>11777</v>
      </c>
      <c r="F29" s="97">
        <f>通勤通学2!K35</f>
        <v>10966</v>
      </c>
      <c r="G29" s="825">
        <f t="shared" si="1"/>
        <v>-811</v>
      </c>
      <c r="H29" s="825">
        <f>通勤通学2!I35</f>
        <v>26595</v>
      </c>
      <c r="I29" s="825">
        <f>通勤通学2!O35</f>
        <v>26526</v>
      </c>
      <c r="J29" s="825">
        <f t="shared" si="2"/>
        <v>-69</v>
      </c>
      <c r="K29" s="825">
        <f>通勤通学2!H35</f>
        <v>24964</v>
      </c>
      <c r="L29" s="825">
        <f>通勤通学2!N35</f>
        <v>24921</v>
      </c>
      <c r="M29" s="825">
        <f t="shared" si="3"/>
        <v>-43</v>
      </c>
    </row>
    <row r="30" spans="1:13">
      <c r="A30" s="109" t="s">
        <v>1203</v>
      </c>
      <c r="B30" s="97">
        <f>通勤通学2!D36</f>
        <v>66729</v>
      </c>
      <c r="C30" s="97">
        <f>通勤通学2!J36</f>
        <v>63190</v>
      </c>
      <c r="D30" s="825">
        <f t="shared" si="0"/>
        <v>-3539</v>
      </c>
      <c r="E30" s="97">
        <f>通勤通学2!E36</f>
        <v>21078</v>
      </c>
      <c r="F30" s="97">
        <f>通勤通学2!K36</f>
        <v>19587</v>
      </c>
      <c r="G30" s="825">
        <f t="shared" si="1"/>
        <v>-1491</v>
      </c>
      <c r="H30" s="825">
        <f>通勤通学2!I36</f>
        <v>17925</v>
      </c>
      <c r="I30" s="825">
        <f>通勤通学2!O36</f>
        <v>18933</v>
      </c>
      <c r="J30" s="825">
        <f t="shared" si="2"/>
        <v>1008</v>
      </c>
      <c r="K30" s="825">
        <f>通勤通学2!H36</f>
        <v>50656</v>
      </c>
      <c r="L30" s="825">
        <f>通勤通学2!N36</f>
        <v>50416</v>
      </c>
      <c r="M30" s="825">
        <f t="shared" si="3"/>
        <v>-240</v>
      </c>
    </row>
    <row r="31" spans="1:13">
      <c r="A31" s="109" t="s">
        <v>1204</v>
      </c>
      <c r="B31" s="97">
        <f>通勤通学2!D37</f>
        <v>24302</v>
      </c>
      <c r="C31" s="97">
        <f>通勤通学2!J37</f>
        <v>22274</v>
      </c>
      <c r="D31" s="825">
        <f t="shared" si="0"/>
        <v>-2028</v>
      </c>
      <c r="E31" s="97">
        <f>通勤通学2!E37</f>
        <v>6755</v>
      </c>
      <c r="F31" s="97">
        <f>通勤通学2!K37</f>
        <v>6343</v>
      </c>
      <c r="G31" s="825">
        <f t="shared" si="1"/>
        <v>-412</v>
      </c>
      <c r="H31" s="825">
        <f>通勤通学2!I37</f>
        <v>13531</v>
      </c>
      <c r="I31" s="825">
        <f>通勤通学2!O37</f>
        <v>14549</v>
      </c>
      <c r="J31" s="825">
        <f t="shared" si="2"/>
        <v>1018</v>
      </c>
      <c r="K31" s="825">
        <f>通勤通学2!H37</f>
        <v>13206</v>
      </c>
      <c r="L31" s="825">
        <f>通勤通学2!N37</f>
        <v>13244</v>
      </c>
      <c r="M31" s="825">
        <f t="shared" si="3"/>
        <v>38</v>
      </c>
    </row>
    <row r="32" spans="1:13">
      <c r="A32" s="109" t="s">
        <v>1205</v>
      </c>
      <c r="B32" s="97">
        <f>通勤通学2!D38</f>
        <v>56075</v>
      </c>
      <c r="C32" s="97">
        <f>通勤通学2!J38</f>
        <v>50541</v>
      </c>
      <c r="D32" s="825">
        <f t="shared" si="0"/>
        <v>-5534</v>
      </c>
      <c r="E32" s="97">
        <f>通勤通学2!E38</f>
        <v>16810</v>
      </c>
      <c r="F32" s="97">
        <f>通勤通学2!K38</f>
        <v>14988</v>
      </c>
      <c r="G32" s="825">
        <f t="shared" si="1"/>
        <v>-1822</v>
      </c>
      <c r="H32" s="825">
        <f>通勤通学2!I38</f>
        <v>23922</v>
      </c>
      <c r="I32" s="825">
        <f>通勤通学2!O38</f>
        <v>25001</v>
      </c>
      <c r="J32" s="825">
        <f t="shared" si="2"/>
        <v>1079</v>
      </c>
      <c r="K32" s="825">
        <f>通勤通学2!H38</f>
        <v>32985</v>
      </c>
      <c r="L32" s="825">
        <f>通勤通学2!N38</f>
        <v>29316</v>
      </c>
      <c r="M32" s="825">
        <f t="shared" si="3"/>
        <v>-3669</v>
      </c>
    </row>
    <row r="33" spans="1:13">
      <c r="A33" s="109" t="s">
        <v>1206</v>
      </c>
      <c r="B33" s="97">
        <f>通勤通学2!D39</f>
        <v>21505</v>
      </c>
      <c r="C33" s="97">
        <f>通勤通学2!J39</f>
        <v>19568</v>
      </c>
      <c r="D33" s="825">
        <f t="shared" si="0"/>
        <v>-1937</v>
      </c>
      <c r="E33" s="97">
        <f>通勤通学2!E39</f>
        <v>5312</v>
      </c>
      <c r="F33" s="97">
        <f>通勤通学2!K39</f>
        <v>4720</v>
      </c>
      <c r="G33" s="825">
        <f t="shared" si="1"/>
        <v>-592</v>
      </c>
      <c r="H33" s="825">
        <f>通勤通学2!I39</f>
        <v>12068</v>
      </c>
      <c r="I33" s="825">
        <f>通勤通学2!O39</f>
        <v>12827</v>
      </c>
      <c r="J33" s="825">
        <f t="shared" si="2"/>
        <v>759</v>
      </c>
      <c r="K33" s="825">
        <f>通勤通学2!H39</f>
        <v>9196</v>
      </c>
      <c r="L33" s="825">
        <f>通勤通学2!N39</f>
        <v>9042</v>
      </c>
      <c r="M33" s="825">
        <f t="shared" si="3"/>
        <v>-154</v>
      </c>
    </row>
    <row r="34" spans="1:13">
      <c r="A34" s="109" t="s">
        <v>1207</v>
      </c>
      <c r="B34" s="97">
        <f>通勤通学2!D40</f>
        <v>21937</v>
      </c>
      <c r="C34" s="97">
        <f>通勤通学2!J40</f>
        <v>17167</v>
      </c>
      <c r="D34" s="825">
        <f t="shared" si="0"/>
        <v>-4770</v>
      </c>
      <c r="E34" s="97">
        <f>通勤通学2!E40</f>
        <v>4636</v>
      </c>
      <c r="F34" s="97">
        <f>通勤通学2!K40</f>
        <v>4437</v>
      </c>
      <c r="G34" s="825">
        <f t="shared" si="1"/>
        <v>-199</v>
      </c>
      <c r="H34" s="825">
        <f>通勤通学2!I40</f>
        <v>4622</v>
      </c>
      <c r="I34" s="825">
        <f>通勤通学2!O40</f>
        <v>4682</v>
      </c>
      <c r="J34" s="825">
        <f t="shared" si="2"/>
        <v>60</v>
      </c>
      <c r="K34" s="825">
        <f>通勤通学2!H40</f>
        <v>7181</v>
      </c>
      <c r="L34" s="825">
        <f>通勤通学2!N40</f>
        <v>6567</v>
      </c>
      <c r="M34" s="825">
        <f t="shared" si="3"/>
        <v>-614</v>
      </c>
    </row>
    <row r="35" spans="1:13">
      <c r="A35" s="109" t="s">
        <v>1208</v>
      </c>
      <c r="B35" s="97">
        <f>通勤通学2!D41</f>
        <v>11258</v>
      </c>
      <c r="C35" s="97">
        <f>通勤通学2!J41</f>
        <v>9341</v>
      </c>
      <c r="D35" s="825">
        <f t="shared" si="0"/>
        <v>-1917</v>
      </c>
      <c r="E35" s="97">
        <f>通勤通学2!E41</f>
        <v>2644</v>
      </c>
      <c r="F35" s="97">
        <f>通勤通学2!K41</f>
        <v>2322</v>
      </c>
      <c r="G35" s="825">
        <f t="shared" si="1"/>
        <v>-322</v>
      </c>
      <c r="H35" s="825">
        <f>通勤通学2!I41</f>
        <v>3773</v>
      </c>
      <c r="I35" s="825">
        <f>通勤通学2!O41</f>
        <v>3898</v>
      </c>
      <c r="J35" s="825">
        <f t="shared" si="2"/>
        <v>125</v>
      </c>
      <c r="K35" s="825">
        <f>通勤通学2!H41</f>
        <v>3694</v>
      </c>
      <c r="L35" s="825">
        <f>通勤通学2!N41</f>
        <v>3530</v>
      </c>
      <c r="M35" s="825">
        <f t="shared" si="3"/>
        <v>-164</v>
      </c>
    </row>
    <row r="36" spans="1:13">
      <c r="A36" s="109" t="s">
        <v>1209</v>
      </c>
      <c r="B36" s="97">
        <f>通勤通学2!D42</f>
        <v>32635</v>
      </c>
      <c r="C36" s="97">
        <f>通勤通学2!J42</f>
        <v>27579</v>
      </c>
      <c r="D36" s="825">
        <f t="shared" si="0"/>
        <v>-5056</v>
      </c>
      <c r="E36" s="97">
        <f>通勤通学2!E42</f>
        <v>7725</v>
      </c>
      <c r="F36" s="97">
        <f>通勤通学2!K42</f>
        <v>7028</v>
      </c>
      <c r="G36" s="825">
        <f t="shared" si="1"/>
        <v>-697</v>
      </c>
      <c r="H36" s="825">
        <f>通勤通学2!I42</f>
        <v>5174</v>
      </c>
      <c r="I36" s="825">
        <f>通勤通学2!O42</f>
        <v>5351</v>
      </c>
      <c r="J36" s="825">
        <f t="shared" si="2"/>
        <v>177</v>
      </c>
      <c r="K36" s="825">
        <f>通勤通学2!H42</f>
        <v>6943</v>
      </c>
      <c r="L36" s="825">
        <f>通勤通学2!N42</f>
        <v>6898</v>
      </c>
      <c r="M36" s="825">
        <f t="shared" si="3"/>
        <v>-45</v>
      </c>
    </row>
    <row r="37" spans="1:13">
      <c r="A37" s="108" t="s">
        <v>1210</v>
      </c>
      <c r="B37" s="97">
        <f>通勤通学2!D43</f>
        <v>25786</v>
      </c>
      <c r="C37" s="97">
        <f>通勤通学2!J43</f>
        <v>17462</v>
      </c>
      <c r="D37" s="825">
        <f t="shared" si="0"/>
        <v>-8324</v>
      </c>
      <c r="E37" s="97">
        <f>通勤通学2!E43</f>
        <v>5171</v>
      </c>
      <c r="F37" s="97">
        <f>通勤通学2!K43</f>
        <v>4849</v>
      </c>
      <c r="G37" s="825">
        <f t="shared" si="1"/>
        <v>-322</v>
      </c>
      <c r="H37" s="825">
        <f>通勤通学2!I43</f>
        <v>3787</v>
      </c>
      <c r="I37" s="825">
        <f>通勤通学2!O43</f>
        <v>3896</v>
      </c>
      <c r="J37" s="825">
        <f t="shared" si="2"/>
        <v>109</v>
      </c>
      <c r="K37" s="825">
        <f>通勤通学2!H43</f>
        <v>5311</v>
      </c>
      <c r="L37" s="825">
        <f>通勤通学2!N43</f>
        <v>5173</v>
      </c>
      <c r="M37" s="825">
        <f t="shared" si="3"/>
        <v>-138</v>
      </c>
    </row>
    <row r="38" spans="1:13">
      <c r="A38" s="109" t="s">
        <v>1211</v>
      </c>
      <c r="B38" s="97">
        <f>通勤通学2!D44</f>
        <v>14878</v>
      </c>
      <c r="C38" s="97">
        <f>通勤通学2!J44</f>
        <v>12919</v>
      </c>
      <c r="D38" s="825">
        <f t="shared" si="0"/>
        <v>-1959</v>
      </c>
      <c r="E38" s="97">
        <f>通勤通学2!E44</f>
        <v>3462</v>
      </c>
      <c r="F38" s="97">
        <f>通勤通学2!K44</f>
        <v>3146</v>
      </c>
      <c r="G38" s="825">
        <f t="shared" si="1"/>
        <v>-316</v>
      </c>
      <c r="H38" s="825">
        <f>通勤通学2!I44</f>
        <v>3875</v>
      </c>
      <c r="I38" s="825">
        <f>通勤通学2!O44</f>
        <v>3728</v>
      </c>
      <c r="J38" s="825">
        <f t="shared" si="2"/>
        <v>-147</v>
      </c>
      <c r="K38" s="825">
        <f>通勤通学2!H44</f>
        <v>4046</v>
      </c>
      <c r="L38" s="825">
        <f>通勤通学2!N44</f>
        <v>4167</v>
      </c>
      <c r="M38" s="825">
        <f t="shared" si="3"/>
        <v>121</v>
      </c>
    </row>
    <row r="39" spans="1:13">
      <c r="A39" s="108" t="s">
        <v>1212</v>
      </c>
      <c r="B39" s="97">
        <f>通勤通学2!D45</f>
        <v>21344</v>
      </c>
      <c r="C39" s="97">
        <f>通勤通学2!J45</f>
        <v>16352</v>
      </c>
      <c r="D39" s="825">
        <f t="shared" si="0"/>
        <v>-4992</v>
      </c>
      <c r="E39" s="97">
        <f>通勤通学2!E45</f>
        <v>4845</v>
      </c>
      <c r="F39" s="97">
        <f>通勤通学2!K45</f>
        <v>4746</v>
      </c>
      <c r="G39" s="825">
        <f t="shared" si="1"/>
        <v>-99</v>
      </c>
      <c r="H39" s="825">
        <f>通勤通学2!I45</f>
        <v>4420</v>
      </c>
      <c r="I39" s="825">
        <f>通勤通学2!O45</f>
        <v>4941</v>
      </c>
      <c r="J39" s="825">
        <f t="shared" si="2"/>
        <v>521</v>
      </c>
      <c r="K39" s="825">
        <f>通勤通学2!H45</f>
        <v>5291</v>
      </c>
      <c r="L39" s="825">
        <f>通勤通学2!N45</f>
        <v>5086</v>
      </c>
      <c r="M39" s="825">
        <f t="shared" si="3"/>
        <v>-205</v>
      </c>
    </row>
    <row r="40" spans="1:13">
      <c r="A40" s="109" t="s">
        <v>1213</v>
      </c>
      <c r="B40" s="97">
        <f>通勤通学2!D46</f>
        <v>18805</v>
      </c>
      <c r="C40" s="97">
        <f>通勤通学2!J46</f>
        <v>15504</v>
      </c>
      <c r="D40" s="825">
        <f t="shared" si="0"/>
        <v>-3301</v>
      </c>
      <c r="E40" s="97">
        <f>通勤通学2!E46</f>
        <v>4548</v>
      </c>
      <c r="F40" s="97">
        <f>通勤通学2!K46</f>
        <v>3922</v>
      </c>
      <c r="G40" s="825">
        <f t="shared" si="1"/>
        <v>-626</v>
      </c>
      <c r="H40" s="825">
        <f>通勤通学2!I46</f>
        <v>2791</v>
      </c>
      <c r="I40" s="825">
        <f>通勤通学2!O46</f>
        <v>2969</v>
      </c>
      <c r="J40" s="825">
        <f t="shared" si="2"/>
        <v>178</v>
      </c>
      <c r="K40" s="825">
        <f>通勤通学2!H46</f>
        <v>5107</v>
      </c>
      <c r="L40" s="825">
        <f>通勤通学2!N46</f>
        <v>5100</v>
      </c>
      <c r="M40" s="825">
        <f t="shared" si="3"/>
        <v>-7</v>
      </c>
    </row>
    <row r="41" spans="1:13">
      <c r="A41" s="109" t="s">
        <v>1214</v>
      </c>
      <c r="B41" s="97">
        <f>通勤通学2!D47</f>
        <v>20674</v>
      </c>
      <c r="C41" s="97">
        <f>通勤通学2!J47</f>
        <v>20180</v>
      </c>
      <c r="D41" s="825">
        <f t="shared" si="0"/>
        <v>-494</v>
      </c>
      <c r="E41" s="97">
        <f>通勤通学2!E47</f>
        <v>5604</v>
      </c>
      <c r="F41" s="97">
        <f>通勤通学2!K47</f>
        <v>4966</v>
      </c>
      <c r="G41" s="825">
        <f t="shared" si="1"/>
        <v>-638</v>
      </c>
      <c r="H41" s="825">
        <f>通勤通学2!I47</f>
        <v>14624</v>
      </c>
      <c r="I41" s="825">
        <f>通勤通学2!O47</f>
        <v>14318</v>
      </c>
      <c r="J41" s="825">
        <f t="shared" si="2"/>
        <v>-306</v>
      </c>
      <c r="K41" s="825">
        <f>通勤通学2!H47</f>
        <v>10017</v>
      </c>
      <c r="L41" s="825">
        <f>通勤通学2!N47</f>
        <v>10556</v>
      </c>
      <c r="M41" s="825">
        <f t="shared" si="3"/>
        <v>539</v>
      </c>
    </row>
    <row r="42" spans="1:13">
      <c r="A42" s="109" t="s">
        <v>1215</v>
      </c>
      <c r="B42" s="97">
        <f>通勤通学2!D48</f>
        <v>36096</v>
      </c>
      <c r="C42" s="97">
        <f>通勤通学2!J48</f>
        <v>33071</v>
      </c>
      <c r="D42" s="825">
        <f t="shared" si="0"/>
        <v>-3025</v>
      </c>
      <c r="E42" s="97">
        <f>通勤通学2!E48</f>
        <v>10158</v>
      </c>
      <c r="F42" s="97">
        <f>通勤通学2!K48</f>
        <v>9354</v>
      </c>
      <c r="G42" s="825">
        <f t="shared" si="1"/>
        <v>-804</v>
      </c>
      <c r="H42" s="825">
        <f>通勤通学2!I48</f>
        <v>16192</v>
      </c>
      <c r="I42" s="825">
        <f>通勤通学2!O48</f>
        <v>16903</v>
      </c>
      <c r="J42" s="825">
        <f t="shared" si="2"/>
        <v>711</v>
      </c>
      <c r="K42" s="825">
        <f>通勤通学2!H48</f>
        <v>18943</v>
      </c>
      <c r="L42" s="825">
        <f>通勤通学2!N48</f>
        <v>19107</v>
      </c>
      <c r="M42" s="825">
        <f t="shared" si="3"/>
        <v>164</v>
      </c>
    </row>
    <row r="43" spans="1:13">
      <c r="A43" s="109" t="s">
        <v>1216</v>
      </c>
      <c r="B43" s="97">
        <f>通勤通学2!D49</f>
        <v>13711</v>
      </c>
      <c r="C43" s="97">
        <f>通勤通学2!J49</f>
        <v>12652</v>
      </c>
      <c r="D43" s="825">
        <f t="shared" si="0"/>
        <v>-1059</v>
      </c>
      <c r="E43" s="97">
        <f>通勤通学2!E49</f>
        <v>4889</v>
      </c>
      <c r="F43" s="97">
        <f>通勤通学2!K49</f>
        <v>4390</v>
      </c>
      <c r="G43" s="825">
        <f t="shared" si="1"/>
        <v>-499</v>
      </c>
      <c r="H43" s="825">
        <f>通勤通学2!I49</f>
        <v>3603</v>
      </c>
      <c r="I43" s="825">
        <f>通勤通学2!O49</f>
        <v>3859</v>
      </c>
      <c r="J43" s="825">
        <f t="shared" si="2"/>
        <v>256</v>
      </c>
      <c r="K43" s="825">
        <f>通勤通学2!H49</f>
        <v>10902</v>
      </c>
      <c r="L43" s="825">
        <f>通勤通学2!N49</f>
        <v>10612</v>
      </c>
      <c r="M43" s="825">
        <f t="shared" si="3"/>
        <v>-290</v>
      </c>
    </row>
    <row r="44" spans="1:13">
      <c r="A44" s="109" t="s">
        <v>1217</v>
      </c>
      <c r="B44" s="97">
        <f>通勤通学2!D50</f>
        <v>10884</v>
      </c>
      <c r="C44" s="97">
        <f>通勤通学2!J50</f>
        <v>8718</v>
      </c>
      <c r="D44" s="825">
        <f t="shared" si="0"/>
        <v>-2166</v>
      </c>
      <c r="E44" s="97">
        <f>通勤通学2!E50</f>
        <v>2581</v>
      </c>
      <c r="F44" s="97">
        <f>通勤通学2!K50</f>
        <v>2120</v>
      </c>
      <c r="G44" s="825">
        <f t="shared" si="1"/>
        <v>-461</v>
      </c>
      <c r="H44" s="825">
        <f>通勤通学2!I50</f>
        <v>2773</v>
      </c>
      <c r="I44" s="825">
        <f>通勤通学2!O50</f>
        <v>2830</v>
      </c>
      <c r="J44" s="825">
        <f t="shared" si="2"/>
        <v>57</v>
      </c>
      <c r="K44" s="825">
        <f>通勤通学2!H50</f>
        <v>4953</v>
      </c>
      <c r="L44" s="825">
        <f>通勤通学2!N50</f>
        <v>4907</v>
      </c>
      <c r="M44" s="825">
        <f t="shared" si="3"/>
        <v>-46</v>
      </c>
    </row>
    <row r="45" spans="1:13">
      <c r="A45" s="109" t="s">
        <v>1218</v>
      </c>
      <c r="B45" s="97">
        <f>通勤通学2!D51</f>
        <v>14562</v>
      </c>
      <c r="C45" s="97">
        <f>通勤通学2!J51</f>
        <v>13116</v>
      </c>
      <c r="D45" s="825">
        <f t="shared" si="0"/>
        <v>-1446</v>
      </c>
      <c r="E45" s="97">
        <f>通勤通学2!E51</f>
        <v>3927</v>
      </c>
      <c r="F45" s="97">
        <f>通勤通学2!K51</f>
        <v>3789</v>
      </c>
      <c r="G45" s="825">
        <f t="shared" si="1"/>
        <v>-138</v>
      </c>
      <c r="H45" s="825">
        <f>通勤通学2!I51</f>
        <v>10486</v>
      </c>
      <c r="I45" s="825">
        <f>通勤通学2!O51</f>
        <v>10790</v>
      </c>
      <c r="J45" s="825">
        <f t="shared" si="2"/>
        <v>304</v>
      </c>
      <c r="K45" s="825">
        <f>通勤通学2!H51</f>
        <v>10275</v>
      </c>
      <c r="L45" s="825">
        <f>通勤通学2!N51</f>
        <v>10421</v>
      </c>
      <c r="M45" s="825">
        <f t="shared" si="3"/>
        <v>146</v>
      </c>
    </row>
    <row r="46" spans="1:13">
      <c r="A46" s="109" t="s">
        <v>1219</v>
      </c>
      <c r="B46" s="97">
        <f>通勤通学2!D52</f>
        <v>15691</v>
      </c>
      <c r="C46" s="97">
        <f>通勤通学2!J52</f>
        <v>15249</v>
      </c>
      <c r="D46" s="825">
        <f t="shared" si="0"/>
        <v>-442</v>
      </c>
      <c r="E46" s="97">
        <f>通勤通学2!E52</f>
        <v>4564</v>
      </c>
      <c r="F46" s="97">
        <f>通勤通学2!K52</f>
        <v>4495</v>
      </c>
      <c r="G46" s="825">
        <f t="shared" si="1"/>
        <v>-69</v>
      </c>
      <c r="H46" s="825">
        <f>通勤通学2!I52</f>
        <v>8004</v>
      </c>
      <c r="I46" s="825">
        <f>通勤通学2!O52</f>
        <v>8358</v>
      </c>
      <c r="J46" s="825">
        <f t="shared" si="2"/>
        <v>354</v>
      </c>
      <c r="K46" s="825">
        <f>通勤通学2!H52</f>
        <v>12895</v>
      </c>
      <c r="L46" s="825">
        <f>通勤通学2!N52</f>
        <v>12899</v>
      </c>
      <c r="M46" s="825">
        <f t="shared" si="3"/>
        <v>4</v>
      </c>
    </row>
    <row r="47" spans="1:13">
      <c r="A47" s="108" t="s">
        <v>1220</v>
      </c>
      <c r="B47" s="97">
        <f>通勤通学2!D53</f>
        <v>5684</v>
      </c>
      <c r="C47" s="97">
        <f>通勤通学2!J53</f>
        <v>5028</v>
      </c>
      <c r="D47" s="825">
        <f t="shared" si="0"/>
        <v>-656</v>
      </c>
      <c r="E47" s="97">
        <f>通勤通学2!E53</f>
        <v>1409</v>
      </c>
      <c r="F47" s="97">
        <f>通勤通学2!K53</f>
        <v>1214</v>
      </c>
      <c r="G47" s="825">
        <f t="shared" si="1"/>
        <v>-195</v>
      </c>
      <c r="H47" s="825">
        <f>通勤通学2!I53</f>
        <v>2552</v>
      </c>
      <c r="I47" s="825">
        <f>通勤通学2!O53</f>
        <v>2565</v>
      </c>
      <c r="J47" s="825">
        <f t="shared" si="2"/>
        <v>13</v>
      </c>
      <c r="K47" s="825">
        <f>通勤通学2!H53</f>
        <v>3995</v>
      </c>
      <c r="L47" s="825">
        <f>通勤通学2!N53</f>
        <v>3761</v>
      </c>
      <c r="M47" s="825">
        <f t="shared" si="3"/>
        <v>-234</v>
      </c>
    </row>
    <row r="48" spans="1:13">
      <c r="A48" s="108" t="s">
        <v>1221</v>
      </c>
      <c r="B48" s="97">
        <f>通勤通学2!D54</f>
        <v>9714</v>
      </c>
      <c r="C48" s="97">
        <f>通勤通学2!J54</f>
        <v>9207</v>
      </c>
      <c r="D48" s="825">
        <f t="shared" si="0"/>
        <v>-507</v>
      </c>
      <c r="E48" s="97">
        <f>通勤通学2!E54</f>
        <v>2697</v>
      </c>
      <c r="F48" s="97">
        <f>通勤通学2!K54</f>
        <v>2497</v>
      </c>
      <c r="G48" s="825">
        <f t="shared" si="1"/>
        <v>-200</v>
      </c>
      <c r="H48" s="825">
        <f>通勤通学2!I54</f>
        <v>8452</v>
      </c>
      <c r="I48" s="825">
        <f>通勤通学2!O54</f>
        <v>8627</v>
      </c>
      <c r="J48" s="825">
        <f t="shared" si="2"/>
        <v>175</v>
      </c>
      <c r="K48" s="825">
        <f>通勤通学2!H54</f>
        <v>5854</v>
      </c>
      <c r="L48" s="825">
        <f>通勤通学2!N54</f>
        <v>5946</v>
      </c>
      <c r="M48" s="825">
        <f t="shared" si="3"/>
        <v>92</v>
      </c>
    </row>
    <row r="49" spans="1:13">
      <c r="A49" s="108" t="s">
        <v>1222</v>
      </c>
      <c r="B49" s="97">
        <f>通勤通学2!D55</f>
        <v>5415</v>
      </c>
      <c r="C49" s="97">
        <f>通勤通学2!J55</f>
        <v>4675</v>
      </c>
      <c r="D49" s="825">
        <f t="shared" si="0"/>
        <v>-740</v>
      </c>
      <c r="E49" s="97">
        <f>通勤通学2!E55</f>
        <v>1412</v>
      </c>
      <c r="F49" s="97">
        <f>通勤通学2!K55</f>
        <v>1199</v>
      </c>
      <c r="G49" s="825">
        <f t="shared" si="1"/>
        <v>-213</v>
      </c>
      <c r="H49" s="825">
        <f>通勤通学2!I55</f>
        <v>1505</v>
      </c>
      <c r="I49" s="825">
        <f>通勤通学2!O55</f>
        <v>1637</v>
      </c>
      <c r="J49" s="825">
        <f t="shared" si="2"/>
        <v>132</v>
      </c>
      <c r="K49" s="825">
        <f>通勤通学2!H55</f>
        <v>3162</v>
      </c>
      <c r="L49" s="825">
        <f>通勤通学2!N55</f>
        <v>2977</v>
      </c>
      <c r="M49" s="825">
        <f t="shared" si="3"/>
        <v>-185</v>
      </c>
    </row>
    <row r="50" spans="1:13">
      <c r="A50" s="109" t="s">
        <v>1223</v>
      </c>
      <c r="B50" s="97">
        <f>通勤通学2!D56</f>
        <v>15318</v>
      </c>
      <c r="C50" s="97">
        <f>通勤通学2!J56</f>
        <v>14914</v>
      </c>
      <c r="D50" s="825">
        <f t="shared" si="0"/>
        <v>-404</v>
      </c>
      <c r="E50" s="97">
        <f>通勤通学2!E56</f>
        <v>5045</v>
      </c>
      <c r="F50" s="97">
        <f>通勤通学2!K56</f>
        <v>4920</v>
      </c>
      <c r="G50" s="825">
        <f t="shared" si="1"/>
        <v>-125</v>
      </c>
      <c r="H50" s="825">
        <f>通勤通学2!I56</f>
        <v>6039</v>
      </c>
      <c r="I50" s="825">
        <f>通勤通学2!O56</f>
        <v>6206</v>
      </c>
      <c r="J50" s="825">
        <f t="shared" si="2"/>
        <v>167</v>
      </c>
      <c r="K50" s="825">
        <f>通勤通学2!H56</f>
        <v>11949</v>
      </c>
      <c r="L50" s="825">
        <f>通勤通学2!N56</f>
        <v>12498</v>
      </c>
      <c r="M50" s="825">
        <f t="shared" si="3"/>
        <v>549</v>
      </c>
    </row>
    <row r="51" spans="1:13">
      <c r="A51" s="109" t="s">
        <v>1224</v>
      </c>
      <c r="B51" s="97">
        <f>通勤通学2!D57</f>
        <v>6832</v>
      </c>
      <c r="C51" s="97">
        <f>通勤通学2!J57</f>
        <v>5873</v>
      </c>
      <c r="D51" s="825">
        <f t="shared" si="0"/>
        <v>-959</v>
      </c>
      <c r="E51" s="97">
        <f>通勤通学2!E57</f>
        <v>1749</v>
      </c>
      <c r="F51" s="97">
        <f>通勤通学2!K57</f>
        <v>1489</v>
      </c>
      <c r="G51" s="825">
        <f t="shared" si="1"/>
        <v>-260</v>
      </c>
      <c r="H51" s="825">
        <f>通勤通学2!I57</f>
        <v>3647</v>
      </c>
      <c r="I51" s="825">
        <f>通勤通学2!O57</f>
        <v>3648</v>
      </c>
      <c r="J51" s="825">
        <f t="shared" si="2"/>
        <v>1</v>
      </c>
      <c r="K51" s="825">
        <f>通勤通学2!H57</f>
        <v>4116</v>
      </c>
      <c r="L51" s="825">
        <f>通勤通学2!N57</f>
        <v>3847</v>
      </c>
      <c r="M51" s="825">
        <f t="shared" si="3"/>
        <v>-269</v>
      </c>
    </row>
    <row r="52" spans="1:13">
      <c r="A52" s="109" t="s">
        <v>1225</v>
      </c>
      <c r="B52" s="97">
        <f>通勤通学2!D58</f>
        <v>8104</v>
      </c>
      <c r="C52" s="97">
        <f>通勤通学2!J58</f>
        <v>6364</v>
      </c>
      <c r="D52" s="825">
        <f t="shared" si="0"/>
        <v>-1740</v>
      </c>
      <c r="E52" s="97">
        <f>通勤通学2!E58</f>
        <v>1767</v>
      </c>
      <c r="F52" s="97">
        <f>通勤通学2!K58</f>
        <v>1464</v>
      </c>
      <c r="G52" s="825">
        <f t="shared" si="1"/>
        <v>-303</v>
      </c>
      <c r="H52" s="825">
        <f>通勤通学2!I58</f>
        <v>2741</v>
      </c>
      <c r="I52" s="825">
        <f>通勤通学2!O58</f>
        <v>2773</v>
      </c>
      <c r="J52" s="825">
        <f t="shared" si="2"/>
        <v>32</v>
      </c>
      <c r="K52" s="825">
        <f>通勤通学2!H58</f>
        <v>2634</v>
      </c>
      <c r="L52" s="825">
        <f>通勤通学2!N58</f>
        <v>2494</v>
      </c>
      <c r="M52" s="825">
        <f t="shared" si="3"/>
        <v>-140</v>
      </c>
    </row>
    <row r="53" spans="1:13">
      <c r="A53" s="109" t="s">
        <v>1226</v>
      </c>
      <c r="B53" s="97">
        <f>通勤通学2!D59</f>
        <v>8836</v>
      </c>
      <c r="C53" s="97">
        <f>通勤通学2!J59</f>
        <v>6519</v>
      </c>
      <c r="D53" s="825">
        <f t="shared" si="0"/>
        <v>-2317</v>
      </c>
      <c r="E53" s="97">
        <f>通勤通学2!E59</f>
        <v>2010</v>
      </c>
      <c r="F53" s="97">
        <f>通勤通学2!K59</f>
        <v>1769</v>
      </c>
      <c r="G53" s="825">
        <f t="shared" si="1"/>
        <v>-241</v>
      </c>
      <c r="H53" s="825">
        <f>通勤通学2!I59</f>
        <v>1222</v>
      </c>
      <c r="I53" s="825">
        <f>通勤通学2!O59</f>
        <v>1294</v>
      </c>
      <c r="J53" s="825">
        <f t="shared" si="2"/>
        <v>72</v>
      </c>
      <c r="K53" s="825">
        <f>通勤通学2!H59</f>
        <v>2315</v>
      </c>
      <c r="L53" s="825">
        <f>通勤通学2!N59</f>
        <v>2096</v>
      </c>
      <c r="M53" s="825">
        <f t="shared" si="3"/>
        <v>-219</v>
      </c>
    </row>
    <row r="54" spans="1:13">
      <c r="A54" s="118" t="s">
        <v>1227</v>
      </c>
      <c r="B54" s="922">
        <f>通勤通学2!D60</f>
        <v>7420</v>
      </c>
      <c r="C54" s="922">
        <f>通勤通学2!J60</f>
        <v>5465</v>
      </c>
      <c r="D54" s="925">
        <f t="shared" si="0"/>
        <v>-1955</v>
      </c>
      <c r="E54" s="922">
        <f>通勤通学2!E60</f>
        <v>1614</v>
      </c>
      <c r="F54" s="922">
        <f>通勤通学2!K60</f>
        <v>1344</v>
      </c>
      <c r="G54" s="925">
        <f t="shared" si="1"/>
        <v>-270</v>
      </c>
      <c r="H54" s="925">
        <f>通勤通学2!I60</f>
        <v>867</v>
      </c>
      <c r="I54" s="925">
        <f>通勤通学2!O60</f>
        <v>873</v>
      </c>
      <c r="J54" s="925">
        <f t="shared" si="2"/>
        <v>6</v>
      </c>
      <c r="K54" s="925">
        <f>通勤通学2!H60</f>
        <v>1515</v>
      </c>
      <c r="L54" s="925">
        <f>通勤通学2!N60</f>
        <v>1486</v>
      </c>
      <c r="M54" s="925">
        <f t="shared" si="3"/>
        <v>-29</v>
      </c>
    </row>
  </sheetData>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8F75-4634-491D-A3DD-9540EB75FCF1}">
  <dimension ref="A1:O60"/>
  <sheetViews>
    <sheetView workbookViewId="0">
      <pane xSplit="3" ySplit="9" topLeftCell="D10" activePane="bottomRight" state="frozen"/>
      <selection pane="topRight" activeCell="D1" sqref="D1"/>
      <selection pane="bottomLeft" activeCell="A10" sqref="A10"/>
      <selection pane="bottomRight" activeCell="K18" sqref="K18"/>
    </sheetView>
  </sheetViews>
  <sheetFormatPr defaultColWidth="9" defaultRowHeight="12"/>
  <cols>
    <col min="1" max="1" width="8.875" style="904" customWidth="1"/>
    <col min="2" max="2" width="15.875" style="875" customWidth="1"/>
    <col min="3" max="3" width="5.875" style="875" customWidth="1"/>
    <col min="4" max="9" width="10.25" style="875" customWidth="1"/>
    <col min="10" max="15" width="11.75" style="875" customWidth="1"/>
    <col min="16" max="16384" width="9" style="875"/>
  </cols>
  <sheetData>
    <row r="1" spans="1:15">
      <c r="A1" s="874" t="s">
        <v>1316</v>
      </c>
    </row>
    <row r="2" spans="1:15" ht="15" customHeight="1">
      <c r="A2" s="876" t="s">
        <v>1243</v>
      </c>
      <c r="B2" s="877"/>
    </row>
    <row r="3" spans="1:15" ht="15" customHeight="1">
      <c r="A3" s="876" t="s">
        <v>1244</v>
      </c>
      <c r="B3" s="877"/>
      <c r="D3" s="920" t="s">
        <v>1260</v>
      </c>
      <c r="J3" s="920" t="s">
        <v>1045</v>
      </c>
    </row>
    <row r="4" spans="1:15" s="881" customFormat="1" ht="6" customHeight="1">
      <c r="A4" s="878"/>
      <c r="B4" s="878"/>
      <c r="C4" s="879"/>
      <c r="D4" s="880"/>
      <c r="E4" s="880"/>
      <c r="F4" s="880"/>
      <c r="G4" s="880"/>
      <c r="H4" s="880"/>
      <c r="I4" s="880"/>
      <c r="J4" s="881" t="s">
        <v>1231</v>
      </c>
      <c r="K4" s="881" t="s">
        <v>1232</v>
      </c>
      <c r="L4" s="881" t="s">
        <v>1233</v>
      </c>
      <c r="M4" s="881" t="s">
        <v>1234</v>
      </c>
      <c r="N4" s="881" t="s">
        <v>1235</v>
      </c>
      <c r="O4" s="881" t="s">
        <v>1236</v>
      </c>
    </row>
    <row r="5" spans="1:15" ht="13.5" customHeight="1">
      <c r="A5" s="882" t="s">
        <v>1228</v>
      </c>
      <c r="B5" s="883"/>
      <c r="C5" s="884"/>
      <c r="D5" s="885" t="s">
        <v>1237</v>
      </c>
      <c r="E5" s="886"/>
      <c r="F5" s="886"/>
      <c r="G5" s="886"/>
      <c r="H5" s="886"/>
      <c r="I5" s="887"/>
      <c r="J5" s="885" t="s">
        <v>1237</v>
      </c>
      <c r="K5" s="886"/>
      <c r="L5" s="886"/>
      <c r="M5" s="886"/>
      <c r="N5" s="886"/>
      <c r="O5" s="887"/>
    </row>
    <row r="6" spans="1:15" ht="20.100000000000001" customHeight="1">
      <c r="A6" s="888"/>
      <c r="B6" s="888"/>
      <c r="C6" s="888"/>
      <c r="D6" s="889">
        <v>2015</v>
      </c>
      <c r="E6" s="889"/>
      <c r="F6" s="1436"/>
      <c r="G6" s="1436"/>
      <c r="H6" s="1436"/>
      <c r="I6" s="1436"/>
      <c r="J6" s="890">
        <v>2020</v>
      </c>
      <c r="K6" s="890"/>
      <c r="L6" s="890"/>
      <c r="M6" s="890"/>
      <c r="N6" s="890"/>
      <c r="O6" s="890"/>
    </row>
    <row r="7" spans="1:15" ht="54.75" customHeight="1">
      <c r="A7" s="891"/>
      <c r="B7" s="891"/>
      <c r="C7" s="891"/>
      <c r="D7" s="892" t="s">
        <v>1245</v>
      </c>
      <c r="E7" s="892" t="s">
        <v>1246</v>
      </c>
      <c r="F7" s="890" t="s">
        <v>1238</v>
      </c>
      <c r="G7" s="890" t="s">
        <v>1239</v>
      </c>
      <c r="H7" s="890" t="s">
        <v>1240</v>
      </c>
      <c r="I7" s="890" t="s">
        <v>1241</v>
      </c>
      <c r="J7" s="892" t="s">
        <v>1245</v>
      </c>
      <c r="K7" s="892" t="s">
        <v>1246</v>
      </c>
      <c r="L7" s="891" t="s">
        <v>1247</v>
      </c>
      <c r="M7" s="891" t="s">
        <v>1248</v>
      </c>
      <c r="N7" s="891" t="s">
        <v>1249</v>
      </c>
      <c r="O7" s="891" t="s">
        <v>1250</v>
      </c>
    </row>
    <row r="8" spans="1:15" ht="15" customHeight="1">
      <c r="A8" s="891"/>
      <c r="B8" s="891"/>
      <c r="C8" s="891"/>
      <c r="D8" s="891" t="s">
        <v>170</v>
      </c>
      <c r="E8" s="891" t="s">
        <v>170</v>
      </c>
      <c r="F8" s="893"/>
      <c r="G8" s="893"/>
      <c r="H8" s="893"/>
      <c r="I8" s="893"/>
      <c r="J8" s="891" t="s">
        <v>170</v>
      </c>
      <c r="K8" s="891" t="s">
        <v>170</v>
      </c>
      <c r="L8" s="891" t="s">
        <v>170</v>
      </c>
      <c r="M8" s="891" t="s">
        <v>170</v>
      </c>
      <c r="N8" s="891" t="s">
        <v>170</v>
      </c>
      <c r="O8" s="891" t="s">
        <v>170</v>
      </c>
    </row>
    <row r="9" spans="1:15" ht="20.25" customHeight="1">
      <c r="A9" s="894" t="s">
        <v>1229</v>
      </c>
      <c r="B9" s="895" t="s">
        <v>1230</v>
      </c>
      <c r="C9" s="894" t="s">
        <v>1251</v>
      </c>
      <c r="D9" s="896" t="s">
        <v>1242</v>
      </c>
      <c r="E9" s="896" t="s">
        <v>1242</v>
      </c>
      <c r="F9" s="896" t="s">
        <v>1242</v>
      </c>
      <c r="G9" s="897"/>
      <c r="H9" s="896" t="s">
        <v>1242</v>
      </c>
      <c r="I9" s="896" t="s">
        <v>1242</v>
      </c>
      <c r="J9" s="896" t="s">
        <v>1242</v>
      </c>
      <c r="K9" s="896" t="s">
        <v>1242</v>
      </c>
      <c r="L9" s="896" t="s">
        <v>1242</v>
      </c>
      <c r="M9" s="897"/>
      <c r="N9" s="896" t="s">
        <v>1242</v>
      </c>
      <c r="O9" s="896" t="s">
        <v>1242</v>
      </c>
    </row>
    <row r="10" spans="1:15" ht="15" customHeight="1">
      <c r="A10" s="898" t="s">
        <v>1162</v>
      </c>
      <c r="B10" s="899" t="s">
        <v>656</v>
      </c>
      <c r="C10" s="900" t="s">
        <v>328</v>
      </c>
      <c r="D10" s="905">
        <f>h27_3通勤通学!E11</f>
        <v>2613883</v>
      </c>
      <c r="E10" s="905">
        <f>h27_2通勤通学!E11</f>
        <v>709959</v>
      </c>
      <c r="F10" s="905">
        <f>h27通勤通学!O11</f>
        <v>5272203</v>
      </c>
      <c r="G10" s="921">
        <f>h27通勤通学!U11</f>
        <v>95.255529999999993</v>
      </c>
      <c r="H10" s="906">
        <f>h27通勤通学!N11</f>
        <v>432792</v>
      </c>
      <c r="I10" s="906">
        <f>h27通勤通学!T11</f>
        <v>170195</v>
      </c>
      <c r="J10" s="905">
        <v>2469237</v>
      </c>
      <c r="K10" s="905">
        <v>678485</v>
      </c>
      <c r="L10" s="901">
        <v>5209889</v>
      </c>
      <c r="M10" s="902">
        <v>95.331879999999998</v>
      </c>
      <c r="N10" s="903">
        <v>421804</v>
      </c>
      <c r="O10" s="903">
        <v>166691</v>
      </c>
    </row>
    <row r="11" spans="1:15" ht="15" customHeight="1">
      <c r="A11" s="898" t="s">
        <v>1162</v>
      </c>
      <c r="B11" s="899" t="s">
        <v>657</v>
      </c>
      <c r="C11" s="900">
        <v>1</v>
      </c>
      <c r="D11" s="905">
        <f>h27_3通勤通学!E12</f>
        <v>720365</v>
      </c>
      <c r="E11" s="905">
        <f>h27_2通勤通学!E12</f>
        <v>194725</v>
      </c>
      <c r="F11" s="905">
        <f>h27通勤通学!O12</f>
        <v>1576599</v>
      </c>
      <c r="G11" s="921">
        <f>h27通勤通学!U12</f>
        <v>102.55822999999999</v>
      </c>
      <c r="H11" s="906">
        <f>h27通勤通学!N12</f>
        <v>201665</v>
      </c>
      <c r="I11" s="906">
        <f>h27通勤通学!T12</f>
        <v>240992</v>
      </c>
      <c r="J11" s="901">
        <v>696271</v>
      </c>
      <c r="K11" s="901">
        <v>184709</v>
      </c>
      <c r="L11" s="901">
        <v>1564007</v>
      </c>
      <c r="M11" s="902">
        <v>102.54761000000001</v>
      </c>
      <c r="N11" s="903">
        <v>201661</v>
      </c>
      <c r="O11" s="903">
        <v>240516</v>
      </c>
    </row>
    <row r="12" spans="1:15" ht="15" customHeight="1">
      <c r="A12" s="898" t="s">
        <v>1162</v>
      </c>
      <c r="B12" s="899" t="s">
        <v>1163</v>
      </c>
      <c r="C12" s="900">
        <v>0</v>
      </c>
      <c r="D12" s="905">
        <f>h27_3通勤通学!E13</f>
        <v>103588</v>
      </c>
      <c r="E12" s="905">
        <f>h27_2通勤通学!E13</f>
        <v>30615</v>
      </c>
      <c r="F12" s="905">
        <f>h27通勤通学!O13</f>
        <v>202601</v>
      </c>
      <c r="G12" s="921">
        <f>h27通勤通学!U13</f>
        <v>94.835560000000001</v>
      </c>
      <c r="H12" s="906">
        <f>h27通勤通学!N13</f>
        <v>73208</v>
      </c>
      <c r="I12" s="906">
        <f>h27通勤通学!T13</f>
        <v>62175</v>
      </c>
      <c r="J12" s="901">
        <v>99875</v>
      </c>
      <c r="K12" s="901">
        <v>28867</v>
      </c>
      <c r="L12" s="901">
        <v>200918</v>
      </c>
      <c r="M12" s="902">
        <v>94.079470000000001</v>
      </c>
      <c r="N12" s="903">
        <v>73845</v>
      </c>
      <c r="O12" s="903">
        <v>61201</v>
      </c>
    </row>
    <row r="13" spans="1:15" ht="15" customHeight="1">
      <c r="A13" s="898" t="s">
        <v>1162</v>
      </c>
      <c r="B13" s="899" t="s">
        <v>1164</v>
      </c>
      <c r="C13" s="900">
        <v>0</v>
      </c>
      <c r="D13" s="905">
        <f>h27_3通勤通学!E14</f>
        <v>66190</v>
      </c>
      <c r="E13" s="905">
        <f>h27_2通勤通学!E14</f>
        <v>18833</v>
      </c>
      <c r="F13" s="905">
        <f>h27通勤通学!O14</f>
        <v>130538</v>
      </c>
      <c r="G13" s="921">
        <f>h27通勤通学!U14</f>
        <v>95.921760000000006</v>
      </c>
      <c r="H13" s="906">
        <f>h27通勤通学!N14</f>
        <v>47448</v>
      </c>
      <c r="I13" s="906">
        <f>h27通勤通学!T14</f>
        <v>41898</v>
      </c>
      <c r="J13" s="901">
        <v>64787</v>
      </c>
      <c r="K13" s="901">
        <v>18425</v>
      </c>
      <c r="L13" s="901">
        <v>126967</v>
      </c>
      <c r="M13" s="902">
        <v>92.848110000000005</v>
      </c>
      <c r="N13" s="903">
        <v>49504</v>
      </c>
      <c r="O13" s="903">
        <v>39724</v>
      </c>
    </row>
    <row r="14" spans="1:15" ht="15" customHeight="1">
      <c r="A14" s="898" t="s">
        <v>1162</v>
      </c>
      <c r="B14" s="899" t="s">
        <v>1165</v>
      </c>
      <c r="C14" s="900">
        <v>0</v>
      </c>
      <c r="D14" s="905">
        <f>h27_3通勤通学!E15</f>
        <v>51030</v>
      </c>
      <c r="E14" s="905">
        <f>h27_2通勤通学!E15</f>
        <v>9971</v>
      </c>
      <c r="F14" s="905">
        <f>h27通勤通学!O15</f>
        <v>126087</v>
      </c>
      <c r="G14" s="921">
        <f>h27通勤通学!U15</f>
        <v>117.88679</v>
      </c>
      <c r="H14" s="906">
        <f>h27通勤通学!N15</f>
        <v>31529</v>
      </c>
      <c r="I14" s="906">
        <f>h27通勤通学!T15</f>
        <v>50660</v>
      </c>
      <c r="J14" s="901">
        <v>52671</v>
      </c>
      <c r="K14" s="901">
        <v>10003</v>
      </c>
      <c r="L14" s="901">
        <v>124955</v>
      </c>
      <c r="M14" s="902">
        <v>114.48636999999999</v>
      </c>
      <c r="N14" s="903">
        <v>35957</v>
      </c>
      <c r="O14" s="903">
        <v>51768</v>
      </c>
    </row>
    <row r="15" spans="1:15" ht="15" customHeight="1">
      <c r="A15" s="898" t="s">
        <v>1162</v>
      </c>
      <c r="B15" s="899" t="s">
        <v>1166</v>
      </c>
      <c r="C15" s="900">
        <v>0</v>
      </c>
      <c r="D15" s="905">
        <f>h27_3通勤通学!E16</f>
        <v>44325</v>
      </c>
      <c r="E15" s="905">
        <f>h27_2通勤通学!E16</f>
        <v>9889</v>
      </c>
      <c r="F15" s="905">
        <f>h27通勤通学!O16</f>
        <v>98338</v>
      </c>
      <c r="G15" s="921">
        <f>h27通勤通学!U16</f>
        <v>100.43508</v>
      </c>
      <c r="H15" s="906">
        <f>h27通勤通学!N16</f>
        <v>29521</v>
      </c>
      <c r="I15" s="906">
        <f>h27通勤通学!T16</f>
        <v>29947</v>
      </c>
      <c r="J15" s="901">
        <v>41733</v>
      </c>
      <c r="K15" s="901">
        <v>8822</v>
      </c>
      <c r="L15" s="901">
        <v>95714</v>
      </c>
      <c r="M15" s="902">
        <v>100.97372</v>
      </c>
      <c r="N15" s="903">
        <v>30170</v>
      </c>
      <c r="O15" s="903">
        <v>31093</v>
      </c>
    </row>
    <row r="16" spans="1:15" ht="15" customHeight="1">
      <c r="A16" s="898" t="s">
        <v>1162</v>
      </c>
      <c r="B16" s="899" t="s">
        <v>1167</v>
      </c>
      <c r="C16" s="900">
        <v>0</v>
      </c>
      <c r="D16" s="905">
        <f>h27_3通勤通学!E17</f>
        <v>72808</v>
      </c>
      <c r="E16" s="905">
        <f>h27_2通勤通学!E17</f>
        <v>19377</v>
      </c>
      <c r="F16" s="905">
        <f>h27通勤通学!O17</f>
        <v>141700</v>
      </c>
      <c r="G16" s="921">
        <f>h27通勤通学!U17</f>
        <v>87.217179999999999</v>
      </c>
      <c r="H16" s="906">
        <f>h27通勤通学!N17</f>
        <v>53557</v>
      </c>
      <c r="I16" s="906">
        <f>h27通勤通学!T17</f>
        <v>32789</v>
      </c>
      <c r="J16" s="901">
        <v>68316</v>
      </c>
      <c r="K16" s="901">
        <v>18099</v>
      </c>
      <c r="L16" s="901">
        <v>138927</v>
      </c>
      <c r="M16" s="902">
        <v>87.530159999999995</v>
      </c>
      <c r="N16" s="903">
        <v>52511</v>
      </c>
      <c r="O16" s="903">
        <v>32719</v>
      </c>
    </row>
    <row r="17" spans="1:15" ht="15" customHeight="1">
      <c r="A17" s="898" t="s">
        <v>1162</v>
      </c>
      <c r="B17" s="899" t="s">
        <v>1168</v>
      </c>
      <c r="C17" s="900">
        <v>0</v>
      </c>
      <c r="D17" s="905">
        <f>h27_3通勤通学!E18</f>
        <v>97649</v>
      </c>
      <c r="E17" s="905">
        <f>h27_2通勤通学!E18</f>
        <v>27087</v>
      </c>
      <c r="F17" s="905">
        <f>h27通勤通学!O18</f>
        <v>165761</v>
      </c>
      <c r="G17" s="921">
        <f>h27通勤通学!U18</f>
        <v>75.526489999999995</v>
      </c>
      <c r="H17" s="906">
        <f>h27通勤通学!N18</f>
        <v>72047</v>
      </c>
      <c r="I17" s="906">
        <f>h27通勤通学!T18</f>
        <v>18334</v>
      </c>
      <c r="J17" s="901">
        <v>92798</v>
      </c>
      <c r="K17" s="901">
        <v>27071</v>
      </c>
      <c r="L17" s="901">
        <v>162699</v>
      </c>
      <c r="M17" s="902">
        <v>75.567809999999994</v>
      </c>
      <c r="N17" s="903">
        <v>71127</v>
      </c>
      <c r="O17" s="903">
        <v>18524</v>
      </c>
    </row>
    <row r="18" spans="1:15" ht="15" customHeight="1">
      <c r="A18" s="898" t="s">
        <v>1162</v>
      </c>
      <c r="B18" s="899" t="s">
        <v>1169</v>
      </c>
      <c r="C18" s="900">
        <v>0</v>
      </c>
      <c r="D18" s="905">
        <f>h27_3通勤通学!E19</f>
        <v>100594</v>
      </c>
      <c r="E18" s="905">
        <f>h27_2通勤通学!E19</f>
        <v>29116</v>
      </c>
      <c r="F18" s="905">
        <f>h27通勤通学!O19</f>
        <v>178405</v>
      </c>
      <c r="G18" s="921">
        <f>h27通勤通学!U19</f>
        <v>81.165120000000002</v>
      </c>
      <c r="H18" s="906">
        <f>h27通勤通学!N19</f>
        <v>64985</v>
      </c>
      <c r="I18" s="906">
        <f>h27通勤通学!T19</f>
        <v>23585</v>
      </c>
      <c r="J18" s="901">
        <v>93492</v>
      </c>
      <c r="K18" s="901">
        <v>26841</v>
      </c>
      <c r="L18" s="901">
        <v>172125</v>
      </c>
      <c r="M18" s="902">
        <v>81.7727</v>
      </c>
      <c r="N18" s="903">
        <v>61942</v>
      </c>
      <c r="O18" s="903">
        <v>23575</v>
      </c>
    </row>
    <row r="19" spans="1:15" ht="15" customHeight="1">
      <c r="A19" s="898" t="s">
        <v>1162</v>
      </c>
      <c r="B19" s="899" t="s">
        <v>1170</v>
      </c>
      <c r="C19" s="900">
        <v>0</v>
      </c>
      <c r="D19" s="905">
        <f>h27_3通勤通学!E20</f>
        <v>70129</v>
      </c>
      <c r="E19" s="905">
        <f>h27_2通勤通学!E20</f>
        <v>13370</v>
      </c>
      <c r="F19" s="905">
        <f>h27通勤通学!O20</f>
        <v>300394</v>
      </c>
      <c r="G19" s="921">
        <f>h27通勤通学!U20</f>
        <v>222.26218</v>
      </c>
      <c r="H19" s="906">
        <f>h27通勤通学!N20</f>
        <v>31401</v>
      </c>
      <c r="I19" s="906">
        <f>h27通勤通学!T20</f>
        <v>196642</v>
      </c>
      <c r="J19" s="901">
        <v>76769</v>
      </c>
      <c r="K19" s="901">
        <v>13810</v>
      </c>
      <c r="L19" s="901">
        <v>308475</v>
      </c>
      <c r="M19" s="902">
        <v>209.11007000000001</v>
      </c>
      <c r="N19" s="903">
        <v>36791</v>
      </c>
      <c r="O19" s="903">
        <v>197748</v>
      </c>
    </row>
    <row r="20" spans="1:15" ht="15" customHeight="1">
      <c r="A20" s="898" t="s">
        <v>1162</v>
      </c>
      <c r="B20" s="899" t="s">
        <v>1171</v>
      </c>
      <c r="C20" s="900">
        <v>0</v>
      </c>
      <c r="D20" s="905">
        <f>h27_3通勤通学!E21</f>
        <v>114052</v>
      </c>
      <c r="E20" s="905">
        <f>h27_2通勤通学!E21</f>
        <v>36467</v>
      </c>
      <c r="F20" s="905">
        <f>h27通勤通学!O21</f>
        <v>232775</v>
      </c>
      <c r="G20" s="921">
        <f>h27通勤通学!U21</f>
        <v>94.707909999999998</v>
      </c>
      <c r="H20" s="906">
        <f>h27通勤通学!N21</f>
        <v>72825</v>
      </c>
      <c r="I20" s="906">
        <f>h27通勤通学!T21</f>
        <v>59818</v>
      </c>
      <c r="J20" s="901">
        <v>105830</v>
      </c>
      <c r="K20" s="901">
        <v>32771</v>
      </c>
      <c r="L20" s="901">
        <v>233227</v>
      </c>
      <c r="M20" s="902">
        <v>97.634770000000003</v>
      </c>
      <c r="N20" s="903">
        <v>68695</v>
      </c>
      <c r="O20" s="903">
        <v>63045</v>
      </c>
    </row>
    <row r="21" spans="1:15" ht="15" customHeight="1">
      <c r="A21" s="898" t="s">
        <v>1162</v>
      </c>
      <c r="B21" s="899" t="s">
        <v>667</v>
      </c>
      <c r="C21" s="900">
        <v>2</v>
      </c>
      <c r="D21" s="905">
        <f>h27_3通勤通学!E22</f>
        <v>255726</v>
      </c>
      <c r="E21" s="905">
        <f>h27_2通勤通学!E22</f>
        <v>72198</v>
      </c>
      <c r="F21" s="905">
        <f>h27通勤通学!O22</f>
        <v>537417</v>
      </c>
      <c r="G21" s="921">
        <f>h27通勤通学!U22</f>
        <v>100.32726</v>
      </c>
      <c r="H21" s="906">
        <f>h27通勤通学!N22</f>
        <v>64022</v>
      </c>
      <c r="I21" s="906">
        <f>h27通勤通学!T22</f>
        <v>65775</v>
      </c>
      <c r="J21" s="901">
        <v>245252</v>
      </c>
      <c r="K21" s="901">
        <v>68403</v>
      </c>
      <c r="L21" s="901">
        <v>533536</v>
      </c>
      <c r="M21" s="902">
        <v>100.57324</v>
      </c>
      <c r="N21" s="903">
        <v>64092</v>
      </c>
      <c r="O21" s="903">
        <v>67133</v>
      </c>
    </row>
    <row r="22" spans="1:15" ht="15" customHeight="1">
      <c r="A22" s="898" t="s">
        <v>1162</v>
      </c>
      <c r="B22" s="899" t="s">
        <v>668</v>
      </c>
      <c r="C22" s="900">
        <v>2</v>
      </c>
      <c r="D22" s="905">
        <f>h27_3通勤通学!E23</f>
        <v>218140</v>
      </c>
      <c r="E22" s="905">
        <f>h27_2通勤通学!E23</f>
        <v>48146</v>
      </c>
      <c r="F22" s="905">
        <f>h27通勤通学!O23</f>
        <v>429953</v>
      </c>
      <c r="G22" s="921">
        <f>h27通勤通学!U23</f>
        <v>95.004009999999994</v>
      </c>
      <c r="H22" s="906">
        <f>h27通勤通学!N23</f>
        <v>119648</v>
      </c>
      <c r="I22" s="906">
        <f>h27通勤通学!T23</f>
        <v>97038</v>
      </c>
      <c r="J22" s="901">
        <v>216915</v>
      </c>
      <c r="K22" s="901">
        <v>46743</v>
      </c>
      <c r="L22" s="901">
        <v>431102</v>
      </c>
      <c r="M22" s="902">
        <v>93.800820000000002</v>
      </c>
      <c r="N22" s="903">
        <v>128568</v>
      </c>
      <c r="O22" s="903">
        <v>100077</v>
      </c>
    </row>
    <row r="23" spans="1:15" ht="15" customHeight="1">
      <c r="A23" s="898" t="s">
        <v>1162</v>
      </c>
      <c r="B23" s="899" t="s">
        <v>669</v>
      </c>
      <c r="C23" s="900">
        <v>2</v>
      </c>
      <c r="D23" s="905">
        <f>h27_3通勤通学!E24</f>
        <v>136346</v>
      </c>
      <c r="E23" s="905">
        <f>h27_2通勤通学!E24</f>
        <v>38105</v>
      </c>
      <c r="F23" s="905">
        <f>h27通勤通学!O24</f>
        <v>258423</v>
      </c>
      <c r="G23" s="921">
        <f>h27通勤通学!U24</f>
        <v>88.076030000000003</v>
      </c>
      <c r="H23" s="906">
        <f>h27通勤通学!N24</f>
        <v>83714</v>
      </c>
      <c r="I23" s="906">
        <f>h27通勤通学!T24</f>
        <v>48728</v>
      </c>
      <c r="J23" s="901">
        <v>136931</v>
      </c>
      <c r="K23" s="901">
        <v>37389</v>
      </c>
      <c r="L23" s="901">
        <v>266910</v>
      </c>
      <c r="M23" s="902">
        <v>87.914730000000006</v>
      </c>
      <c r="N23" s="903">
        <v>87252</v>
      </c>
      <c r="O23" s="903">
        <v>50561</v>
      </c>
    </row>
    <row r="24" spans="1:15" ht="15" customHeight="1">
      <c r="A24" s="898" t="s">
        <v>1162</v>
      </c>
      <c r="B24" s="899" t="s">
        <v>670</v>
      </c>
      <c r="C24" s="900">
        <v>2</v>
      </c>
      <c r="D24" s="905">
        <f>h27_3通勤通学!E25</f>
        <v>231479</v>
      </c>
      <c r="E24" s="905">
        <f>h27_2通勤通学!E25</f>
        <v>68773</v>
      </c>
      <c r="F24" s="905">
        <f>h27通勤通学!O25</f>
        <v>428568</v>
      </c>
      <c r="G24" s="921">
        <f>h27通勤通学!U25</f>
        <v>87.848309999999998</v>
      </c>
      <c r="H24" s="906">
        <f>h27通勤通学!N25</f>
        <v>155638</v>
      </c>
      <c r="I24" s="906">
        <f>h27通勤通学!T25</f>
        <v>96356</v>
      </c>
      <c r="J24" s="901">
        <v>222525</v>
      </c>
      <c r="K24" s="901">
        <v>70455</v>
      </c>
      <c r="L24" s="901">
        <v>422602</v>
      </c>
      <c r="M24" s="902">
        <v>87.0291</v>
      </c>
      <c r="N24" s="903">
        <v>157514</v>
      </c>
      <c r="O24" s="903">
        <v>94529</v>
      </c>
    </row>
    <row r="25" spans="1:15" ht="15" customHeight="1">
      <c r="A25" s="898" t="s">
        <v>1162</v>
      </c>
      <c r="B25" s="899" t="s">
        <v>671</v>
      </c>
      <c r="C25" s="900">
        <v>2</v>
      </c>
      <c r="D25" s="905">
        <f>h27_3通勤通学!E26</f>
        <v>21616</v>
      </c>
      <c r="E25" s="905">
        <f>h27_2通勤通学!E26</f>
        <v>4919</v>
      </c>
      <c r="F25" s="905">
        <f>h27通勤通学!O26</f>
        <v>45561</v>
      </c>
      <c r="G25" s="921">
        <f>h27通勤通学!U26</f>
        <v>102.94410000000001</v>
      </c>
      <c r="H25" s="906">
        <f>h27通勤通学!N26</f>
        <v>5743</v>
      </c>
      <c r="I25" s="906">
        <f>h27通勤通学!T26</f>
        <v>7046</v>
      </c>
      <c r="J25" s="901">
        <v>16616</v>
      </c>
      <c r="K25" s="901">
        <v>4392</v>
      </c>
      <c r="L25" s="901">
        <v>42315</v>
      </c>
      <c r="M25" s="902">
        <v>102.61665000000001</v>
      </c>
      <c r="N25" s="903">
        <v>5804</v>
      </c>
      <c r="O25" s="903">
        <v>6883</v>
      </c>
    </row>
    <row r="26" spans="1:15" ht="15" customHeight="1">
      <c r="A26" s="898" t="s">
        <v>1162</v>
      </c>
      <c r="B26" s="899" t="s">
        <v>672</v>
      </c>
      <c r="C26" s="900">
        <v>2</v>
      </c>
      <c r="D26" s="905">
        <f>h27_3通勤通学!E27</f>
        <v>42896</v>
      </c>
      <c r="E26" s="905">
        <f>h27_2通勤通学!E27</f>
        <v>12864</v>
      </c>
      <c r="F26" s="905">
        <f>h27通勤通学!O27</f>
        <v>76929</v>
      </c>
      <c r="G26" s="921">
        <f>h27通勤通学!U27</f>
        <v>80.68065</v>
      </c>
      <c r="H26" s="906">
        <f>h27通勤通学!N27</f>
        <v>37534</v>
      </c>
      <c r="I26" s="906">
        <f>h27通勤通学!T27</f>
        <v>19113</v>
      </c>
      <c r="J26" s="901">
        <v>39559</v>
      </c>
      <c r="K26" s="901">
        <v>12668</v>
      </c>
      <c r="L26" s="901">
        <v>77165</v>
      </c>
      <c r="M26" s="902">
        <v>82.158600000000007</v>
      </c>
      <c r="N26" s="903">
        <v>36665</v>
      </c>
      <c r="O26" s="903">
        <v>19908</v>
      </c>
    </row>
    <row r="27" spans="1:15" ht="15" customHeight="1">
      <c r="A27" s="898" t="s">
        <v>1162</v>
      </c>
      <c r="B27" s="899" t="s">
        <v>673</v>
      </c>
      <c r="C27" s="900">
        <v>2</v>
      </c>
      <c r="D27" s="905">
        <f>h27_3通勤通学!E28</f>
        <v>93182</v>
      </c>
      <c r="E27" s="905">
        <f>h27_2通勤通学!E28</f>
        <v>26785</v>
      </c>
      <c r="F27" s="905">
        <f>h27通勤通学!O28</f>
        <v>176416</v>
      </c>
      <c r="G27" s="921">
        <f>h27通勤通学!U28</f>
        <v>89.604489999999998</v>
      </c>
      <c r="H27" s="906">
        <f>h27通勤通学!N28</f>
        <v>59279</v>
      </c>
      <c r="I27" s="906">
        <f>h27通勤通学!T28</f>
        <v>38812</v>
      </c>
      <c r="J27" s="901">
        <v>88381</v>
      </c>
      <c r="K27" s="901">
        <v>26571</v>
      </c>
      <c r="L27" s="901">
        <v>180357</v>
      </c>
      <c r="M27" s="902">
        <v>91.025949999999995</v>
      </c>
      <c r="N27" s="903">
        <v>59448</v>
      </c>
      <c r="O27" s="903">
        <v>41667</v>
      </c>
    </row>
    <row r="28" spans="1:15" ht="15" customHeight="1">
      <c r="A28" s="898" t="s">
        <v>1162</v>
      </c>
      <c r="B28" s="899" t="s">
        <v>674</v>
      </c>
      <c r="C28" s="900">
        <v>2</v>
      </c>
      <c r="D28" s="905">
        <f>h27_3通勤通学!E29</f>
        <v>13057</v>
      </c>
      <c r="E28" s="905">
        <f>h27_2通勤通学!E29</f>
        <v>3139</v>
      </c>
      <c r="F28" s="905">
        <f>h27通勤通学!O29</f>
        <v>29965</v>
      </c>
      <c r="G28" s="921">
        <f>h27通勤通学!U29</f>
        <v>99.455669999999998</v>
      </c>
      <c r="H28" s="906">
        <f>h27通勤通学!N29</f>
        <v>7039</v>
      </c>
      <c r="I28" s="906">
        <f>h27通勤通学!T29</f>
        <v>6875</v>
      </c>
      <c r="J28" s="901">
        <v>11499</v>
      </c>
      <c r="K28" s="901">
        <v>3058</v>
      </c>
      <c r="L28" s="901">
        <v>28340</v>
      </c>
      <c r="M28" s="902">
        <v>99.947100000000006</v>
      </c>
      <c r="N28" s="903">
        <v>6792</v>
      </c>
      <c r="O28" s="903">
        <v>6777</v>
      </c>
    </row>
    <row r="29" spans="1:15" ht="15" customHeight="1">
      <c r="A29" s="898" t="s">
        <v>1162</v>
      </c>
      <c r="B29" s="899" t="s">
        <v>675</v>
      </c>
      <c r="C29" s="900">
        <v>2</v>
      </c>
      <c r="D29" s="905">
        <f>h27_3通勤通学!E30</f>
        <v>41467</v>
      </c>
      <c r="E29" s="905">
        <f>h27_2通勤通学!E30</f>
        <v>9549</v>
      </c>
      <c r="F29" s="905">
        <f>h27通勤通学!O30</f>
        <v>83824</v>
      </c>
      <c r="G29" s="921">
        <f>h27通勤通学!U30</f>
        <v>101.91368</v>
      </c>
      <c r="H29" s="906">
        <f>h27通勤通学!N30</f>
        <v>4359</v>
      </c>
      <c r="I29" s="906">
        <f>h27通勤通学!T30</f>
        <v>5933</v>
      </c>
      <c r="J29" s="901">
        <v>34622</v>
      </c>
      <c r="K29" s="901">
        <v>8969</v>
      </c>
      <c r="L29" s="901">
        <v>78610</v>
      </c>
      <c r="M29" s="902">
        <v>101.44665999999999</v>
      </c>
      <c r="N29" s="903">
        <v>4494</v>
      </c>
      <c r="O29" s="903">
        <v>5615</v>
      </c>
    </row>
    <row r="30" spans="1:15" ht="15" customHeight="1">
      <c r="A30" s="898" t="s">
        <v>1162</v>
      </c>
      <c r="B30" s="899" t="s">
        <v>676</v>
      </c>
      <c r="C30" s="900">
        <v>2</v>
      </c>
      <c r="D30" s="905">
        <f>h27_3通勤通学!E31</f>
        <v>124563</v>
      </c>
      <c r="E30" s="905">
        <f>h27_2通勤通学!E31</f>
        <v>35275</v>
      </c>
      <c r="F30" s="905">
        <f>h27通勤通学!O31</f>
        <v>235103</v>
      </c>
      <c r="G30" s="921">
        <f>h27通勤通学!U31</f>
        <v>87.910330000000002</v>
      </c>
      <c r="H30" s="906">
        <f>h27通勤通学!N31</f>
        <v>70532</v>
      </c>
      <c r="I30" s="906">
        <f>h27通勤通学!T31</f>
        <v>38200</v>
      </c>
      <c r="J30" s="901">
        <v>120367</v>
      </c>
      <c r="K30" s="901">
        <v>33168</v>
      </c>
      <c r="L30" s="901">
        <v>229934</v>
      </c>
      <c r="M30" s="902">
        <v>88.13852</v>
      </c>
      <c r="N30" s="903">
        <v>70662</v>
      </c>
      <c r="O30" s="903">
        <v>39718</v>
      </c>
    </row>
    <row r="31" spans="1:15" ht="15" customHeight="1">
      <c r="A31" s="898" t="s">
        <v>1162</v>
      </c>
      <c r="B31" s="899" t="s">
        <v>677</v>
      </c>
      <c r="C31" s="900">
        <v>2</v>
      </c>
      <c r="D31" s="905">
        <f>h27_3通勤通学!E32</f>
        <v>21709</v>
      </c>
      <c r="E31" s="905">
        <f>h27_2通勤通学!E32</f>
        <v>6158</v>
      </c>
      <c r="F31" s="905">
        <f>h27通勤通学!O32</f>
        <v>46638</v>
      </c>
      <c r="G31" s="921">
        <f>h27通勤通学!U32</f>
        <v>96.028170000000003</v>
      </c>
      <c r="H31" s="906">
        <f>h27通勤通学!N32</f>
        <v>7322</v>
      </c>
      <c r="I31" s="906">
        <f>h27通勤通学!T32</f>
        <v>5393</v>
      </c>
      <c r="J31" s="901">
        <v>19872</v>
      </c>
      <c r="K31" s="901">
        <v>5626</v>
      </c>
      <c r="L31" s="901">
        <v>44379</v>
      </c>
      <c r="M31" s="902">
        <v>96.703130000000002</v>
      </c>
      <c r="N31" s="903">
        <v>7246</v>
      </c>
      <c r="O31" s="903">
        <v>5733</v>
      </c>
    </row>
    <row r="32" spans="1:15" ht="15" customHeight="1">
      <c r="A32" s="898" t="s">
        <v>1162</v>
      </c>
      <c r="B32" s="899" t="s">
        <v>678</v>
      </c>
      <c r="C32" s="900">
        <v>2</v>
      </c>
      <c r="D32" s="905">
        <f>h27_3通勤通学!E33</f>
        <v>20637</v>
      </c>
      <c r="E32" s="905">
        <f>h27_2通勤通学!E33</f>
        <v>4914</v>
      </c>
      <c r="F32" s="905">
        <f>h27通勤通学!O33</f>
        <v>38831</v>
      </c>
      <c r="G32" s="921">
        <f>h27通勤通学!U33</f>
        <v>95.020309999999995</v>
      </c>
      <c r="H32" s="906">
        <f>h27通勤通学!N33</f>
        <v>9436</v>
      </c>
      <c r="I32" s="906">
        <f>h27通勤通学!T33</f>
        <v>7401</v>
      </c>
      <c r="J32" s="901">
        <v>18115</v>
      </c>
      <c r="K32" s="901">
        <v>4467</v>
      </c>
      <c r="L32" s="901">
        <v>37072</v>
      </c>
      <c r="M32" s="902">
        <v>95.860159999999993</v>
      </c>
      <c r="N32" s="903">
        <v>9426</v>
      </c>
      <c r="O32" s="903">
        <v>7825</v>
      </c>
    </row>
    <row r="33" spans="1:15" ht="15" customHeight="1">
      <c r="A33" s="898" t="s">
        <v>1162</v>
      </c>
      <c r="B33" s="899" t="s">
        <v>679</v>
      </c>
      <c r="C33" s="900">
        <v>2</v>
      </c>
      <c r="D33" s="905">
        <f>h27_3通勤通学!E34</f>
        <v>100522</v>
      </c>
      <c r="E33" s="905">
        <f>h27_2通勤通学!E34</f>
        <v>30767</v>
      </c>
      <c r="F33" s="905">
        <f>h27通勤通学!O34</f>
        <v>176983</v>
      </c>
      <c r="G33" s="921">
        <f>h27通勤通学!U34</f>
        <v>78.693039999999996</v>
      </c>
      <c r="H33" s="906">
        <f>h27通勤通学!N34</f>
        <v>75917</v>
      </c>
      <c r="I33" s="906">
        <f>h27通勤通学!T34</f>
        <v>27997</v>
      </c>
      <c r="J33" s="901">
        <v>97977</v>
      </c>
      <c r="K33" s="901">
        <v>31137</v>
      </c>
      <c r="L33" s="901">
        <v>176632</v>
      </c>
      <c r="M33" s="902">
        <v>78.006640000000004</v>
      </c>
      <c r="N33" s="903">
        <v>78566</v>
      </c>
      <c r="O33" s="903">
        <v>28766</v>
      </c>
    </row>
    <row r="34" spans="1:15" ht="15" customHeight="1">
      <c r="A34" s="898" t="s">
        <v>1162</v>
      </c>
      <c r="B34" s="899" t="s">
        <v>680</v>
      </c>
      <c r="C34" s="900">
        <v>2</v>
      </c>
      <c r="D34" s="905">
        <f>h27_3通勤通学!E35</f>
        <v>35906</v>
      </c>
      <c r="E34" s="905">
        <f>h27_2通勤通学!E35</f>
        <v>9453</v>
      </c>
      <c r="F34" s="905">
        <f>h27通勤通学!O35</f>
        <v>77685</v>
      </c>
      <c r="G34" s="921">
        <f>h27通勤通学!U35</f>
        <v>100.65692</v>
      </c>
      <c r="H34" s="906">
        <f>h27通勤通学!N35</f>
        <v>18031</v>
      </c>
      <c r="I34" s="906">
        <f>h27通勤通学!T35</f>
        <v>18538</v>
      </c>
      <c r="J34" s="901">
        <v>31961</v>
      </c>
      <c r="K34" s="901">
        <v>8666</v>
      </c>
      <c r="L34" s="901">
        <v>77748</v>
      </c>
      <c r="M34" s="902">
        <v>103.25922</v>
      </c>
      <c r="N34" s="903">
        <v>16909</v>
      </c>
      <c r="O34" s="903">
        <v>19363</v>
      </c>
    </row>
    <row r="35" spans="1:15" ht="15" customHeight="1">
      <c r="A35" s="898" t="s">
        <v>1162</v>
      </c>
      <c r="B35" s="899" t="s">
        <v>681</v>
      </c>
      <c r="C35" s="900">
        <v>2</v>
      </c>
      <c r="D35" s="905">
        <f>h27_3通勤通学!E36</f>
        <v>42077</v>
      </c>
      <c r="E35" s="905">
        <f>h27_2通勤通学!E36</f>
        <v>11777</v>
      </c>
      <c r="F35" s="905">
        <f>h27通勤通学!O36</f>
        <v>92661</v>
      </c>
      <c r="G35" s="921">
        <f>h27通勤通学!U36</f>
        <v>101.79172</v>
      </c>
      <c r="H35" s="906">
        <f>h27通勤通学!N36</f>
        <v>24964</v>
      </c>
      <c r="I35" s="906">
        <f>h27通勤通学!T36</f>
        <v>26595</v>
      </c>
      <c r="J35" s="901">
        <v>39446</v>
      </c>
      <c r="K35" s="901">
        <v>10966</v>
      </c>
      <c r="L35" s="901">
        <v>89327</v>
      </c>
      <c r="M35" s="902">
        <v>101.82964</v>
      </c>
      <c r="N35" s="903">
        <v>24921</v>
      </c>
      <c r="O35" s="903">
        <v>26526</v>
      </c>
    </row>
    <row r="36" spans="1:15" ht="15" customHeight="1">
      <c r="A36" s="898" t="s">
        <v>1162</v>
      </c>
      <c r="B36" s="899" t="s">
        <v>682</v>
      </c>
      <c r="C36" s="900">
        <v>2</v>
      </c>
      <c r="D36" s="905">
        <f>h27_3通勤通学!E37</f>
        <v>66729</v>
      </c>
      <c r="E36" s="905">
        <f>h27_2通勤通学!E37</f>
        <v>21078</v>
      </c>
      <c r="F36" s="905">
        <f>h27通勤通学!O37</f>
        <v>123644</v>
      </c>
      <c r="G36" s="921">
        <f>h27通勤通学!U37</f>
        <v>79.068899999999999</v>
      </c>
      <c r="H36" s="906">
        <f>h27通勤通学!N37</f>
        <v>50656</v>
      </c>
      <c r="I36" s="906">
        <f>h27通勤通学!T37</f>
        <v>17925</v>
      </c>
      <c r="J36" s="901">
        <v>63190</v>
      </c>
      <c r="K36" s="901">
        <v>19587</v>
      </c>
      <c r="L36" s="901">
        <v>120838</v>
      </c>
      <c r="M36" s="902">
        <v>79.331149999999994</v>
      </c>
      <c r="N36" s="903">
        <v>50416</v>
      </c>
      <c r="O36" s="903">
        <v>18933</v>
      </c>
    </row>
    <row r="37" spans="1:15" ht="15" customHeight="1">
      <c r="A37" s="898" t="s">
        <v>1162</v>
      </c>
      <c r="B37" s="899" t="s">
        <v>683</v>
      </c>
      <c r="C37" s="900">
        <v>2</v>
      </c>
      <c r="D37" s="905">
        <f>h27_3通勤通学!E38</f>
        <v>24302</v>
      </c>
      <c r="E37" s="905">
        <f>h27_2通勤通学!E38</f>
        <v>6755</v>
      </c>
      <c r="F37" s="905">
        <f>h27通勤通学!O38</f>
        <v>48905</v>
      </c>
      <c r="G37" s="921">
        <f>h27通勤通学!U38</f>
        <v>100.669</v>
      </c>
      <c r="H37" s="906">
        <f>h27通勤通学!N38</f>
        <v>13206</v>
      </c>
      <c r="I37" s="906">
        <f>h27通勤通学!T38</f>
        <v>13531</v>
      </c>
      <c r="J37" s="901">
        <v>22274</v>
      </c>
      <c r="K37" s="901">
        <v>6343</v>
      </c>
      <c r="L37" s="901">
        <v>48867</v>
      </c>
      <c r="M37" s="902">
        <v>102.74379</v>
      </c>
      <c r="N37" s="903">
        <v>13244</v>
      </c>
      <c r="O37" s="903">
        <v>14549</v>
      </c>
    </row>
    <row r="38" spans="1:15" ht="15" customHeight="1">
      <c r="A38" s="898" t="s">
        <v>1162</v>
      </c>
      <c r="B38" s="899" t="s">
        <v>684</v>
      </c>
      <c r="C38" s="900">
        <v>2</v>
      </c>
      <c r="D38" s="905">
        <f>h27_3通勤通学!E39</f>
        <v>56075</v>
      </c>
      <c r="E38" s="905">
        <f>h27_2通勤通学!E39</f>
        <v>16810</v>
      </c>
      <c r="F38" s="905">
        <f>h27通勤通学!O39</f>
        <v>103628</v>
      </c>
      <c r="G38" s="921">
        <f>h27通勤通学!U39</f>
        <v>91.957650000000001</v>
      </c>
      <c r="H38" s="906">
        <f>h27通勤通学!N39</f>
        <v>32985</v>
      </c>
      <c r="I38" s="906">
        <f>h27通勤通学!T39</f>
        <v>23922</v>
      </c>
      <c r="J38" s="901">
        <v>50541</v>
      </c>
      <c r="K38" s="901">
        <v>14988</v>
      </c>
      <c r="L38" s="901">
        <v>104923</v>
      </c>
      <c r="M38" s="902">
        <v>96.049909999999997</v>
      </c>
      <c r="N38" s="903">
        <v>29316</v>
      </c>
      <c r="O38" s="903">
        <v>25001</v>
      </c>
    </row>
    <row r="39" spans="1:15" ht="15" customHeight="1">
      <c r="A39" s="898" t="s">
        <v>1162</v>
      </c>
      <c r="B39" s="899" t="s">
        <v>685</v>
      </c>
      <c r="C39" s="900">
        <v>2</v>
      </c>
      <c r="D39" s="905">
        <f>h27_3通勤通学!E40</f>
        <v>21505</v>
      </c>
      <c r="E39" s="905">
        <f>h27_2通勤通学!E40</f>
        <v>5312</v>
      </c>
      <c r="F39" s="905">
        <f>h27通勤通学!O40</f>
        <v>47185</v>
      </c>
      <c r="G39" s="921">
        <f>h27通勤通学!U40</f>
        <v>106.48117000000001</v>
      </c>
      <c r="H39" s="906">
        <f>h27通勤通学!N40</f>
        <v>9196</v>
      </c>
      <c r="I39" s="906">
        <f>h27通勤通学!T40</f>
        <v>12068</v>
      </c>
      <c r="J39" s="901">
        <v>19568</v>
      </c>
      <c r="K39" s="901">
        <v>4720</v>
      </c>
      <c r="L39" s="901">
        <v>46485</v>
      </c>
      <c r="M39" s="902">
        <v>108.86417</v>
      </c>
      <c r="N39" s="903">
        <v>9042</v>
      </c>
      <c r="O39" s="903">
        <v>12827</v>
      </c>
    </row>
    <row r="40" spans="1:15" ht="15" customHeight="1">
      <c r="A40" s="898" t="s">
        <v>1162</v>
      </c>
      <c r="B40" s="899" t="s">
        <v>1172</v>
      </c>
      <c r="C40" s="900">
        <v>2</v>
      </c>
      <c r="D40" s="905">
        <f>h27_3通勤通学!E41</f>
        <v>21937</v>
      </c>
      <c r="E40" s="905">
        <f>h27_2通勤通学!E41</f>
        <v>4636</v>
      </c>
      <c r="F40" s="905">
        <f>h27通勤通学!O41</f>
        <v>38931</v>
      </c>
      <c r="G40" s="921">
        <f>h27通勤通学!U41</f>
        <v>93.832250000000002</v>
      </c>
      <c r="H40" s="906">
        <f>h27通勤通学!N41</f>
        <v>7181</v>
      </c>
      <c r="I40" s="906">
        <f>h27通勤通学!T41</f>
        <v>4622</v>
      </c>
      <c r="J40" s="901">
        <v>17167</v>
      </c>
      <c r="K40" s="901">
        <v>4437</v>
      </c>
      <c r="L40" s="901">
        <v>37726</v>
      </c>
      <c r="M40" s="902">
        <v>95.241219999999998</v>
      </c>
      <c r="N40" s="903">
        <v>6567</v>
      </c>
      <c r="O40" s="903">
        <v>4682</v>
      </c>
    </row>
    <row r="41" spans="1:15" ht="15" customHeight="1">
      <c r="A41" s="898" t="s">
        <v>1162</v>
      </c>
      <c r="B41" s="899" t="s">
        <v>687</v>
      </c>
      <c r="C41" s="900">
        <v>2</v>
      </c>
      <c r="D41" s="905">
        <f>h27_3通勤通学!E42</f>
        <v>11258</v>
      </c>
      <c r="E41" s="905">
        <f>h27_2通勤通学!E42</f>
        <v>2644</v>
      </c>
      <c r="F41" s="905">
        <f>h27通勤通学!O42</f>
        <v>24367</v>
      </c>
      <c r="G41" s="921">
        <f>h27通勤通学!U42</f>
        <v>100.32526</v>
      </c>
      <c r="H41" s="906">
        <f>h27通勤通学!N42</f>
        <v>3694</v>
      </c>
      <c r="I41" s="906">
        <f>h27通勤通学!T42</f>
        <v>3773</v>
      </c>
      <c r="J41" s="901">
        <v>9341</v>
      </c>
      <c r="K41" s="901">
        <v>2322</v>
      </c>
      <c r="L41" s="901">
        <v>22497</v>
      </c>
      <c r="M41" s="902">
        <v>101.66298</v>
      </c>
      <c r="N41" s="903">
        <v>3530</v>
      </c>
      <c r="O41" s="903">
        <v>3898</v>
      </c>
    </row>
    <row r="42" spans="1:15" ht="15" customHeight="1">
      <c r="A42" s="898" t="s">
        <v>1162</v>
      </c>
      <c r="B42" s="899" t="s">
        <v>688</v>
      </c>
      <c r="C42" s="900">
        <v>2</v>
      </c>
      <c r="D42" s="905">
        <f>h27_3通勤通学!E43</f>
        <v>32635</v>
      </c>
      <c r="E42" s="905">
        <f>h27_2通勤通学!E43</f>
        <v>7725</v>
      </c>
      <c r="F42" s="905">
        <f>h27通勤通学!O43</f>
        <v>62891</v>
      </c>
      <c r="G42" s="921">
        <f>h27通勤通学!U43</f>
        <v>97.264150000000001</v>
      </c>
      <c r="H42" s="906">
        <f>h27通勤通学!N43</f>
        <v>6943</v>
      </c>
      <c r="I42" s="906">
        <f>h27通勤通学!T43</f>
        <v>5174</v>
      </c>
      <c r="J42" s="901">
        <v>27579</v>
      </c>
      <c r="K42" s="901">
        <v>7028</v>
      </c>
      <c r="L42" s="901">
        <v>59924</v>
      </c>
      <c r="M42" s="902">
        <v>97.483369999999994</v>
      </c>
      <c r="N42" s="903">
        <v>6898</v>
      </c>
      <c r="O42" s="903">
        <v>5351</v>
      </c>
    </row>
    <row r="43" spans="1:15" ht="15" customHeight="1">
      <c r="A43" s="898" t="s">
        <v>1162</v>
      </c>
      <c r="B43" s="899" t="s">
        <v>689</v>
      </c>
      <c r="C43" s="900">
        <v>2</v>
      </c>
      <c r="D43" s="905">
        <f>h27_3通勤通学!E44</f>
        <v>25786</v>
      </c>
      <c r="E43" s="905">
        <f>h27_2通勤通学!E44</f>
        <v>5171</v>
      </c>
      <c r="F43" s="905">
        <f>h27通勤通学!O44</f>
        <v>45388</v>
      </c>
      <c r="G43" s="921">
        <f>h27通勤通学!U44</f>
        <v>96.751360000000005</v>
      </c>
      <c r="H43" s="906">
        <f>h27通勤通学!N44</f>
        <v>5311</v>
      </c>
      <c r="I43" s="906">
        <f>h27通勤通学!T44</f>
        <v>3787</v>
      </c>
      <c r="J43" s="901">
        <v>17462</v>
      </c>
      <c r="K43" s="901">
        <v>4849</v>
      </c>
      <c r="L43" s="901">
        <v>42860</v>
      </c>
      <c r="M43" s="902">
        <v>97.106740000000002</v>
      </c>
      <c r="N43" s="903">
        <v>5173</v>
      </c>
      <c r="O43" s="903">
        <v>3896</v>
      </c>
    </row>
    <row r="44" spans="1:15" ht="15" customHeight="1">
      <c r="A44" s="898" t="s">
        <v>1162</v>
      </c>
      <c r="B44" s="899" t="s">
        <v>690</v>
      </c>
      <c r="C44" s="900">
        <v>2</v>
      </c>
      <c r="D44" s="905">
        <f>h27_3通勤通学!E45</f>
        <v>14878</v>
      </c>
      <c r="E44" s="905">
        <f>h27_2通勤通学!E45</f>
        <v>3462</v>
      </c>
      <c r="F44" s="905">
        <f>h27通勤通学!O45</f>
        <v>30634</v>
      </c>
      <c r="G44" s="921">
        <f>h27通勤通学!U45</f>
        <v>99.444900000000004</v>
      </c>
      <c r="H44" s="906">
        <f>h27通勤通学!N45</f>
        <v>4046</v>
      </c>
      <c r="I44" s="906">
        <f>h27通勤通学!T45</f>
        <v>3875</v>
      </c>
      <c r="J44" s="901">
        <v>12919</v>
      </c>
      <c r="K44" s="901">
        <v>3146</v>
      </c>
      <c r="L44" s="901">
        <v>28550</v>
      </c>
      <c r="M44" s="902">
        <v>98.48563</v>
      </c>
      <c r="N44" s="903">
        <v>4167</v>
      </c>
      <c r="O44" s="903">
        <v>3728</v>
      </c>
    </row>
    <row r="45" spans="1:15" ht="15" customHeight="1">
      <c r="A45" s="898" t="s">
        <v>1162</v>
      </c>
      <c r="B45" s="899" t="s">
        <v>691</v>
      </c>
      <c r="C45" s="900">
        <v>2</v>
      </c>
      <c r="D45" s="905">
        <f>h27_3通勤通学!E46</f>
        <v>21344</v>
      </c>
      <c r="E45" s="905">
        <f>h27_2通勤通学!E46</f>
        <v>4845</v>
      </c>
      <c r="F45" s="905">
        <f>h27通勤通学!O46</f>
        <v>43106</v>
      </c>
      <c r="G45" s="921">
        <f>h27通勤通学!U46</f>
        <v>98.019419999999997</v>
      </c>
      <c r="H45" s="906">
        <f>h27通勤通学!N46</f>
        <v>5291</v>
      </c>
      <c r="I45" s="906">
        <f>h27通勤通学!T46</f>
        <v>4420</v>
      </c>
      <c r="J45" s="901">
        <v>16352</v>
      </c>
      <c r="K45" s="901">
        <v>4746</v>
      </c>
      <c r="L45" s="901">
        <v>41822</v>
      </c>
      <c r="M45" s="902">
        <v>99.654489999999996</v>
      </c>
      <c r="N45" s="903">
        <v>5086</v>
      </c>
      <c r="O45" s="903">
        <v>4941</v>
      </c>
    </row>
    <row r="46" spans="1:15" ht="15" customHeight="1">
      <c r="A46" s="898" t="s">
        <v>1162</v>
      </c>
      <c r="B46" s="899" t="s">
        <v>692</v>
      </c>
      <c r="C46" s="900">
        <v>2</v>
      </c>
      <c r="D46" s="905">
        <f>h27_3通勤通学!E47</f>
        <v>18805</v>
      </c>
      <c r="E46" s="905">
        <f>h27_2通勤通学!E47</f>
        <v>4548</v>
      </c>
      <c r="F46" s="905">
        <f>h27通勤通学!O47</f>
        <v>35457</v>
      </c>
      <c r="G46" s="921">
        <f>h27通勤通学!U47</f>
        <v>93.868639999999999</v>
      </c>
      <c r="H46" s="906">
        <f>h27通勤通学!N47</f>
        <v>5107</v>
      </c>
      <c r="I46" s="906">
        <f>h27通勤通学!T47</f>
        <v>2791</v>
      </c>
      <c r="J46" s="901">
        <v>15504</v>
      </c>
      <c r="K46" s="901">
        <v>3922</v>
      </c>
      <c r="L46" s="901">
        <v>32688</v>
      </c>
      <c r="M46" s="902">
        <v>93.879779999999997</v>
      </c>
      <c r="N46" s="903">
        <v>5100</v>
      </c>
      <c r="O46" s="903">
        <v>2969</v>
      </c>
    </row>
    <row r="47" spans="1:15" ht="15" customHeight="1">
      <c r="A47" s="898" t="s">
        <v>1162</v>
      </c>
      <c r="B47" s="899" t="s">
        <v>693</v>
      </c>
      <c r="C47" s="900">
        <v>2</v>
      </c>
      <c r="D47" s="905">
        <f>h27_3通勤通学!E48</f>
        <v>20674</v>
      </c>
      <c r="E47" s="905">
        <f>h27_2通勤通学!E48</f>
        <v>5604</v>
      </c>
      <c r="F47" s="905">
        <f>h27通勤通学!O48</f>
        <v>44917</v>
      </c>
      <c r="G47" s="921">
        <f>h27通勤通学!U48</f>
        <v>111.42892999999999</v>
      </c>
      <c r="H47" s="906">
        <f>h27通勤通学!N48</f>
        <v>10017</v>
      </c>
      <c r="I47" s="906">
        <f>h27通勤通学!T48</f>
        <v>14624</v>
      </c>
      <c r="J47" s="901">
        <v>20180</v>
      </c>
      <c r="K47" s="901">
        <v>4966</v>
      </c>
      <c r="L47" s="901">
        <v>44407</v>
      </c>
      <c r="M47" s="902">
        <v>109.25575000000001</v>
      </c>
      <c r="N47" s="903">
        <v>10556</v>
      </c>
      <c r="O47" s="903">
        <v>14318</v>
      </c>
    </row>
    <row r="48" spans="1:15" ht="15" customHeight="1">
      <c r="A48" s="898" t="s">
        <v>1162</v>
      </c>
      <c r="B48" s="899" t="s">
        <v>694</v>
      </c>
      <c r="C48" s="900">
        <v>2</v>
      </c>
      <c r="D48" s="905">
        <f>h27_3通勤通学!E49</f>
        <v>36096</v>
      </c>
      <c r="E48" s="905">
        <f>h27_2通勤通学!E49</f>
        <v>10158</v>
      </c>
      <c r="F48" s="905">
        <f>h27通勤通学!O49</f>
        <v>74668</v>
      </c>
      <c r="G48" s="921">
        <f>h27通勤通学!U49</f>
        <v>96.446610000000007</v>
      </c>
      <c r="H48" s="906">
        <f>h27通勤通学!N49</f>
        <v>18943</v>
      </c>
      <c r="I48" s="906">
        <f>h27通勤通学!T49</f>
        <v>16192</v>
      </c>
      <c r="J48" s="901">
        <v>33071</v>
      </c>
      <c r="K48" s="901">
        <v>9354</v>
      </c>
      <c r="L48" s="901">
        <v>72112</v>
      </c>
      <c r="M48" s="902">
        <v>97.034289999999999</v>
      </c>
      <c r="N48" s="903">
        <v>19107</v>
      </c>
      <c r="O48" s="903">
        <v>16903</v>
      </c>
    </row>
    <row r="49" spans="1:15" ht="15" customHeight="1">
      <c r="A49" s="898" t="s">
        <v>1162</v>
      </c>
      <c r="B49" s="899" t="s">
        <v>695</v>
      </c>
      <c r="C49" s="900">
        <v>3</v>
      </c>
      <c r="D49" s="905">
        <f>h27_3通勤通学!E50</f>
        <v>13711</v>
      </c>
      <c r="E49" s="905">
        <f>h27_2通勤通学!E50</f>
        <v>4889</v>
      </c>
      <c r="F49" s="905">
        <f>h27通勤通学!O50</f>
        <v>23539</v>
      </c>
      <c r="G49" s="921">
        <f>h27通勤通学!U50</f>
        <v>76.331149999999994</v>
      </c>
      <c r="H49" s="906">
        <f>h27通勤通学!N50</f>
        <v>10902</v>
      </c>
      <c r="I49" s="906">
        <f>h27通勤通学!T50</f>
        <v>3603</v>
      </c>
      <c r="J49" s="901">
        <v>12652</v>
      </c>
      <c r="K49" s="901">
        <v>4390</v>
      </c>
      <c r="L49" s="901">
        <v>22927</v>
      </c>
      <c r="M49" s="902">
        <v>77.247299999999996</v>
      </c>
      <c r="N49" s="903">
        <v>10612</v>
      </c>
      <c r="O49" s="903">
        <v>3859</v>
      </c>
    </row>
    <row r="50" spans="1:15" ht="15" customHeight="1">
      <c r="A50" s="898" t="s">
        <v>1162</v>
      </c>
      <c r="B50" s="899" t="s">
        <v>696</v>
      </c>
      <c r="C50" s="900">
        <v>3</v>
      </c>
      <c r="D50" s="905">
        <f>h27_3通勤通学!E51</f>
        <v>10884</v>
      </c>
      <c r="E50" s="905">
        <f>h27_2通勤通学!E51</f>
        <v>2581</v>
      </c>
      <c r="F50" s="905">
        <f>h27通勤通学!O51</f>
        <v>19020</v>
      </c>
      <c r="G50" s="921">
        <f>h27通勤通学!U51</f>
        <v>89.716980000000007</v>
      </c>
      <c r="H50" s="906">
        <f>h27通勤通学!N51</f>
        <v>4953</v>
      </c>
      <c r="I50" s="906">
        <f>h27通勤通学!T51</f>
        <v>2773</v>
      </c>
      <c r="J50" s="901">
        <v>8718</v>
      </c>
      <c r="K50" s="901">
        <v>2120</v>
      </c>
      <c r="L50" s="901">
        <v>17184</v>
      </c>
      <c r="M50" s="902">
        <v>89.216549999999998</v>
      </c>
      <c r="N50" s="903">
        <v>4907</v>
      </c>
      <c r="O50" s="903">
        <v>2830</v>
      </c>
    </row>
    <row r="51" spans="1:15" ht="15" customHeight="1">
      <c r="A51" s="898" t="s">
        <v>1162</v>
      </c>
      <c r="B51" s="899" t="s">
        <v>697</v>
      </c>
      <c r="C51" s="900">
        <v>3</v>
      </c>
      <c r="D51" s="905">
        <f>h27_3通勤通学!E52</f>
        <v>14562</v>
      </c>
      <c r="E51" s="905">
        <f>h27_2通勤通学!E52</f>
        <v>3927</v>
      </c>
      <c r="F51" s="905">
        <f>h27通勤通学!O52</f>
        <v>31231</v>
      </c>
      <c r="G51" s="921">
        <f>h27通勤通学!U52</f>
        <v>100.68021</v>
      </c>
      <c r="H51" s="906">
        <f>h27通勤通学!N52</f>
        <v>10275</v>
      </c>
      <c r="I51" s="906">
        <f>h27通勤通学!T52</f>
        <v>10486</v>
      </c>
      <c r="J51" s="901">
        <v>13116</v>
      </c>
      <c r="K51" s="901">
        <v>3789</v>
      </c>
      <c r="L51" s="901">
        <v>30637</v>
      </c>
      <c r="M51" s="902">
        <v>101.21911</v>
      </c>
      <c r="N51" s="903">
        <v>10421</v>
      </c>
      <c r="O51" s="903">
        <v>10790</v>
      </c>
    </row>
    <row r="52" spans="1:15" ht="15" customHeight="1">
      <c r="A52" s="898" t="s">
        <v>1162</v>
      </c>
      <c r="B52" s="899" t="s">
        <v>698</v>
      </c>
      <c r="C52" s="900">
        <v>3</v>
      </c>
      <c r="D52" s="905">
        <f>h27_3通勤通学!E53</f>
        <v>15691</v>
      </c>
      <c r="E52" s="905">
        <f>h27_2通勤通学!E53</f>
        <v>4564</v>
      </c>
      <c r="F52" s="905">
        <f>h27通勤通学!O53</f>
        <v>28848</v>
      </c>
      <c r="G52" s="921">
        <f>h27通勤通学!U53</f>
        <v>85.503420000000006</v>
      </c>
      <c r="H52" s="906">
        <f>h27通勤通学!N53</f>
        <v>12895</v>
      </c>
      <c r="I52" s="906">
        <f>h27通勤通学!T53</f>
        <v>8004</v>
      </c>
      <c r="J52" s="901">
        <v>15249</v>
      </c>
      <c r="K52" s="901">
        <v>4495</v>
      </c>
      <c r="L52" s="901">
        <v>29063</v>
      </c>
      <c r="M52" s="902">
        <v>86.486729999999994</v>
      </c>
      <c r="N52" s="903">
        <v>12899</v>
      </c>
      <c r="O52" s="903">
        <v>8358</v>
      </c>
    </row>
    <row r="53" spans="1:15" ht="15" customHeight="1">
      <c r="A53" s="898" t="s">
        <v>1162</v>
      </c>
      <c r="B53" s="899" t="s">
        <v>1173</v>
      </c>
      <c r="C53" s="900">
        <v>3</v>
      </c>
      <c r="D53" s="905">
        <f>h27_3通勤通学!E54</f>
        <v>5684</v>
      </c>
      <c r="E53" s="905">
        <f>h27_2通勤通学!E54</f>
        <v>1409</v>
      </c>
      <c r="F53" s="905">
        <f>h27通勤通学!O54</f>
        <v>10857</v>
      </c>
      <c r="G53" s="921">
        <f>h27通勤通学!U54</f>
        <v>88.268289999999993</v>
      </c>
      <c r="H53" s="906">
        <f>h27通勤通学!N54</f>
        <v>3995</v>
      </c>
      <c r="I53" s="906">
        <f>h27通勤通学!T54</f>
        <v>2552</v>
      </c>
      <c r="J53" s="901">
        <v>5028</v>
      </c>
      <c r="K53" s="901">
        <v>1214</v>
      </c>
      <c r="L53" s="901">
        <v>10035</v>
      </c>
      <c r="M53" s="902">
        <v>89.350899999999996</v>
      </c>
      <c r="N53" s="903">
        <v>3761</v>
      </c>
      <c r="O53" s="903">
        <v>2565</v>
      </c>
    </row>
    <row r="54" spans="1:15" ht="15" customHeight="1">
      <c r="A54" s="898" t="s">
        <v>1162</v>
      </c>
      <c r="B54" s="899" t="s">
        <v>699</v>
      </c>
      <c r="C54" s="900">
        <v>3</v>
      </c>
      <c r="D54" s="905">
        <f>h27_3通勤通学!E55</f>
        <v>9714</v>
      </c>
      <c r="E54" s="905">
        <f>h27_2通勤通学!E55</f>
        <v>2697</v>
      </c>
      <c r="F54" s="905">
        <f>h27通勤通学!O55</f>
        <v>22336</v>
      </c>
      <c r="G54" s="921">
        <f>h27通勤通学!U55</f>
        <v>113.16243</v>
      </c>
      <c r="H54" s="906">
        <f>h27通勤通学!N55</f>
        <v>5854</v>
      </c>
      <c r="I54" s="906">
        <f>h27通勤通学!T55</f>
        <v>8452</v>
      </c>
      <c r="J54" s="901">
        <v>9207</v>
      </c>
      <c r="K54" s="901">
        <v>2497</v>
      </c>
      <c r="L54" s="901">
        <v>22058</v>
      </c>
      <c r="M54" s="902">
        <v>113.83599</v>
      </c>
      <c r="N54" s="903">
        <v>5946</v>
      </c>
      <c r="O54" s="903">
        <v>8627</v>
      </c>
    </row>
    <row r="55" spans="1:15" ht="15" customHeight="1">
      <c r="A55" s="898" t="s">
        <v>1162</v>
      </c>
      <c r="B55" s="899" t="s">
        <v>1174</v>
      </c>
      <c r="C55" s="900">
        <v>3</v>
      </c>
      <c r="D55" s="905">
        <f>h27_3通勤通学!E56</f>
        <v>5415</v>
      </c>
      <c r="E55" s="905">
        <f>h27_2通勤通学!E56</f>
        <v>1412</v>
      </c>
      <c r="F55" s="905">
        <f>h27通勤通学!O56</f>
        <v>9795</v>
      </c>
      <c r="G55" s="921">
        <f>h27通勤通学!U56</f>
        <v>85.530910000000006</v>
      </c>
      <c r="H55" s="906">
        <f>h27通勤通学!N56</f>
        <v>3162</v>
      </c>
      <c r="I55" s="906">
        <f>h27通勤通学!T56</f>
        <v>1505</v>
      </c>
      <c r="J55" s="901">
        <v>4675</v>
      </c>
      <c r="K55" s="901">
        <v>1199</v>
      </c>
      <c r="L55" s="901">
        <v>9276</v>
      </c>
      <c r="M55" s="902">
        <v>87.377539999999996</v>
      </c>
      <c r="N55" s="903">
        <v>2977</v>
      </c>
      <c r="O55" s="903">
        <v>1637</v>
      </c>
    </row>
    <row r="56" spans="1:15" ht="15" customHeight="1">
      <c r="A56" s="898" t="s">
        <v>1162</v>
      </c>
      <c r="B56" s="899" t="s">
        <v>700</v>
      </c>
      <c r="C56" s="900">
        <v>3</v>
      </c>
      <c r="D56" s="905">
        <f>h27_3通勤通学!E57</f>
        <v>15318</v>
      </c>
      <c r="E56" s="905">
        <f>h27_2通勤通学!E57</f>
        <v>5045</v>
      </c>
      <c r="F56" s="905">
        <f>h27通勤通学!O57</f>
        <v>27780</v>
      </c>
      <c r="G56" s="921">
        <f>h27通勤通学!U57</f>
        <v>82.457700000000003</v>
      </c>
      <c r="H56" s="906">
        <f>h27通勤通学!N57</f>
        <v>11949</v>
      </c>
      <c r="I56" s="906">
        <f>h27通勤通学!T57</f>
        <v>6039</v>
      </c>
      <c r="J56" s="901">
        <v>14914</v>
      </c>
      <c r="K56" s="901">
        <v>4920</v>
      </c>
      <c r="L56" s="901">
        <v>27185</v>
      </c>
      <c r="M56" s="902">
        <v>81.205010000000001</v>
      </c>
      <c r="N56" s="903">
        <v>12498</v>
      </c>
      <c r="O56" s="903">
        <v>6206</v>
      </c>
    </row>
    <row r="57" spans="1:15" ht="15" customHeight="1">
      <c r="A57" s="898" t="s">
        <v>1162</v>
      </c>
      <c r="B57" s="899" t="s">
        <v>701</v>
      </c>
      <c r="C57" s="900">
        <v>3</v>
      </c>
      <c r="D57" s="905">
        <f>h27_3通勤通学!E58</f>
        <v>6832</v>
      </c>
      <c r="E57" s="905">
        <f>h27_2通勤通学!E58</f>
        <v>1749</v>
      </c>
      <c r="F57" s="905">
        <f>h27通勤通学!O58</f>
        <v>14755</v>
      </c>
      <c r="G57" s="921">
        <f>h27通勤通学!U58</f>
        <v>96.919340000000005</v>
      </c>
      <c r="H57" s="906">
        <f>h27通勤通学!N58</f>
        <v>4116</v>
      </c>
      <c r="I57" s="906">
        <f>h27通勤通学!T58</f>
        <v>3647</v>
      </c>
      <c r="J57" s="901">
        <v>5873</v>
      </c>
      <c r="K57" s="901">
        <v>1489</v>
      </c>
      <c r="L57" s="901">
        <v>13680</v>
      </c>
      <c r="M57" s="902">
        <v>98.566180000000003</v>
      </c>
      <c r="N57" s="903">
        <v>3847</v>
      </c>
      <c r="O57" s="903">
        <v>3648</v>
      </c>
    </row>
    <row r="58" spans="1:15" ht="15" customHeight="1">
      <c r="A58" s="898" t="s">
        <v>1162</v>
      </c>
      <c r="B58" s="899" t="s">
        <v>702</v>
      </c>
      <c r="C58" s="900">
        <v>3</v>
      </c>
      <c r="D58" s="905">
        <f>h27_3通勤通学!E59</f>
        <v>8104</v>
      </c>
      <c r="E58" s="905">
        <f>h27_2通勤通学!E59</f>
        <v>1767</v>
      </c>
      <c r="F58" s="905">
        <f>h27通勤通学!O59</f>
        <v>17617</v>
      </c>
      <c r="G58" s="921">
        <f>h27通勤通学!U59</f>
        <v>100.61108</v>
      </c>
      <c r="H58" s="906">
        <f>h27通勤通学!N59</f>
        <v>2634</v>
      </c>
      <c r="I58" s="906">
        <f>h27通勤通学!T59</f>
        <v>2741</v>
      </c>
      <c r="J58" s="901">
        <v>6364</v>
      </c>
      <c r="K58" s="901">
        <v>1464</v>
      </c>
      <c r="L58" s="901">
        <v>16142</v>
      </c>
      <c r="M58" s="902">
        <v>101.75881</v>
      </c>
      <c r="N58" s="903">
        <v>2494</v>
      </c>
      <c r="O58" s="903">
        <v>2773</v>
      </c>
    </row>
    <row r="59" spans="1:15" ht="15" customHeight="1">
      <c r="A59" s="898" t="s">
        <v>1162</v>
      </c>
      <c r="B59" s="899" t="s">
        <v>703</v>
      </c>
      <c r="C59" s="900">
        <v>3</v>
      </c>
      <c r="D59" s="905">
        <f>h27_3通勤通学!E60</f>
        <v>8836</v>
      </c>
      <c r="E59" s="905">
        <f>h27_2通勤通学!E60</f>
        <v>2010</v>
      </c>
      <c r="F59" s="905">
        <f>h27通勤通学!O60</f>
        <v>16977</v>
      </c>
      <c r="G59" s="921">
        <f>h27通勤通学!U60</f>
        <v>93.951300000000003</v>
      </c>
      <c r="H59" s="906">
        <f>h27通勤通学!N60</f>
        <v>2315</v>
      </c>
      <c r="I59" s="906">
        <f>h27通勤通学!T60</f>
        <v>1222</v>
      </c>
      <c r="J59" s="901">
        <v>6519</v>
      </c>
      <c r="K59" s="901">
        <v>1769</v>
      </c>
      <c r="L59" s="901">
        <v>15262</v>
      </c>
      <c r="M59" s="902">
        <v>95.007469999999998</v>
      </c>
      <c r="N59" s="903">
        <v>2096</v>
      </c>
      <c r="O59" s="903">
        <v>1294</v>
      </c>
    </row>
    <row r="60" spans="1:15" ht="15" customHeight="1">
      <c r="A60" s="898" t="s">
        <v>1162</v>
      </c>
      <c r="B60" s="899" t="s">
        <v>1175</v>
      </c>
      <c r="C60" s="900">
        <v>3</v>
      </c>
      <c r="D60" s="905">
        <f>h27_3通勤通学!E61</f>
        <v>7420</v>
      </c>
      <c r="E60" s="905">
        <f>h27_2通勤通学!E61</f>
        <v>1614</v>
      </c>
      <c r="F60" s="905">
        <f>h27通勤通学!O61</f>
        <v>14171</v>
      </c>
      <c r="G60" s="921">
        <f>h27通勤通学!U61</f>
        <v>95.62724</v>
      </c>
      <c r="H60" s="906">
        <f>h27通勤通学!N61</f>
        <v>1515</v>
      </c>
      <c r="I60" s="906">
        <f>h27通勤通学!T61</f>
        <v>867</v>
      </c>
      <c r="J60" s="901">
        <v>5465</v>
      </c>
      <c r="K60" s="901">
        <v>1344</v>
      </c>
      <c r="L60" s="901">
        <v>12705</v>
      </c>
      <c r="M60" s="902">
        <v>95.397210000000001</v>
      </c>
      <c r="N60" s="903">
        <v>1486</v>
      </c>
      <c r="O60" s="903">
        <v>873</v>
      </c>
    </row>
  </sheetData>
  <mergeCells count="1">
    <mergeCell ref="F6:I6"/>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0D62-9EE7-4BFD-BCF2-4AB84E039300}">
  <dimension ref="A1:U163"/>
  <sheetViews>
    <sheetView workbookViewId="0">
      <pane xSplit="4" ySplit="10" topLeftCell="E154" activePane="bottomRight" state="frozen"/>
      <selection pane="topRight" activeCell="E1" sqref="E1"/>
      <selection pane="bottomLeft" activeCell="A11" sqref="A11"/>
      <selection pane="bottomRight" activeCell="J160" sqref="J160"/>
    </sheetView>
  </sheetViews>
  <sheetFormatPr defaultColWidth="12.625" defaultRowHeight="12.75"/>
  <cols>
    <col min="1" max="1" width="2.375" style="917" bestFit="1" customWidth="1"/>
    <col min="2" max="2" width="8.375" style="917" customWidth="1"/>
    <col min="3" max="3" width="16.875" style="917" customWidth="1"/>
    <col min="4" max="4" width="7.625" style="917" customWidth="1"/>
    <col min="5" max="21" width="10.625" style="917" customWidth="1"/>
    <col min="22" max="16384" width="12.625" style="917"/>
  </cols>
  <sheetData>
    <row r="1" spans="1:21" s="910" customFormat="1" ht="12" customHeight="1">
      <c r="A1" s="919" t="s">
        <v>1252</v>
      </c>
      <c r="B1" s="919"/>
      <c r="C1" s="919"/>
      <c r="D1" s="919"/>
      <c r="E1" s="919"/>
      <c r="F1" s="919"/>
      <c r="G1" s="919"/>
      <c r="H1" s="919"/>
      <c r="I1" s="919"/>
    </row>
    <row r="2" spans="1:21" s="910" customFormat="1" ht="12" customHeight="1">
      <c r="A2" s="910" t="s">
        <v>1263</v>
      </c>
    </row>
    <row r="3" spans="1:21" s="910" customFormat="1"/>
    <row r="4" spans="1:21" s="910" customFormat="1" ht="12" customHeight="1">
      <c r="A4" s="910" t="s">
        <v>1137</v>
      </c>
    </row>
    <row r="5" spans="1:21" s="910" customFormat="1" ht="25.5">
      <c r="E5" s="911" t="s">
        <v>1138</v>
      </c>
      <c r="F5" s="911" t="s">
        <v>1138</v>
      </c>
      <c r="G5" s="911" t="s">
        <v>1138</v>
      </c>
      <c r="H5" s="911" t="s">
        <v>1138</v>
      </c>
      <c r="I5" s="911" t="s">
        <v>1138</v>
      </c>
      <c r="J5" s="911" t="s">
        <v>1138</v>
      </c>
      <c r="K5" s="911" t="s">
        <v>1138</v>
      </c>
      <c r="L5" s="911" t="s">
        <v>1138</v>
      </c>
      <c r="M5" s="911" t="s">
        <v>1138</v>
      </c>
      <c r="N5" s="911" t="s">
        <v>1138</v>
      </c>
      <c r="O5" s="911" t="s">
        <v>1138</v>
      </c>
      <c r="P5" s="911" t="s">
        <v>1138</v>
      </c>
      <c r="Q5" s="911" t="s">
        <v>1138</v>
      </c>
      <c r="R5" s="911" t="s">
        <v>1138</v>
      </c>
      <c r="S5" s="911" t="s">
        <v>1138</v>
      </c>
      <c r="T5" s="911" t="s">
        <v>1138</v>
      </c>
      <c r="U5" s="918" t="s">
        <v>1139</v>
      </c>
    </row>
    <row r="6" spans="1:21" s="910" customFormat="1" ht="38.25">
      <c r="E6" s="911" t="s">
        <v>1140</v>
      </c>
      <c r="F6" s="911" t="s">
        <v>1140</v>
      </c>
      <c r="G6" s="911" t="s">
        <v>1140</v>
      </c>
      <c r="H6" s="911" t="s">
        <v>1140</v>
      </c>
      <c r="I6" s="911" t="s">
        <v>1140</v>
      </c>
      <c r="J6" s="911" t="s">
        <v>1140</v>
      </c>
      <c r="K6" s="911" t="s">
        <v>1140</v>
      </c>
      <c r="L6" s="911" t="s">
        <v>1140</v>
      </c>
      <c r="M6" s="911" t="s">
        <v>1140</v>
      </c>
      <c r="N6" s="911" t="s">
        <v>1140</v>
      </c>
      <c r="O6" s="911" t="s">
        <v>1140</v>
      </c>
      <c r="P6" s="911" t="s">
        <v>1140</v>
      </c>
      <c r="Q6" s="911" t="s">
        <v>1140</v>
      </c>
      <c r="R6" s="911" t="s">
        <v>1140</v>
      </c>
      <c r="S6" s="911" t="s">
        <v>1140</v>
      </c>
      <c r="T6" s="911" t="s">
        <v>1140</v>
      </c>
      <c r="U6" s="911"/>
    </row>
    <row r="7" spans="1:21" s="910" customFormat="1">
      <c r="E7" s="911">
        <v>1</v>
      </c>
      <c r="F7" s="911">
        <v>2</v>
      </c>
      <c r="G7" s="911">
        <v>2</v>
      </c>
      <c r="H7" s="911">
        <v>3</v>
      </c>
      <c r="I7" s="911">
        <v>3</v>
      </c>
      <c r="J7" s="911">
        <v>2</v>
      </c>
      <c r="K7" s="911">
        <v>3</v>
      </c>
      <c r="L7" s="911">
        <v>3</v>
      </c>
      <c r="M7" s="911">
        <v>3</v>
      </c>
      <c r="N7" s="911">
        <v>2</v>
      </c>
      <c r="O7" s="911">
        <v>1</v>
      </c>
      <c r="P7" s="911">
        <v>2</v>
      </c>
      <c r="Q7" s="911">
        <v>3</v>
      </c>
      <c r="R7" s="911">
        <v>3</v>
      </c>
      <c r="S7" s="911">
        <v>3</v>
      </c>
      <c r="T7" s="911">
        <v>2</v>
      </c>
      <c r="U7" s="911"/>
    </row>
    <row r="8" spans="1:21" s="910" customFormat="1" ht="51">
      <c r="E8" s="911" t="s">
        <v>1141</v>
      </c>
      <c r="F8" s="911" t="s">
        <v>1142</v>
      </c>
      <c r="G8" s="911" t="s">
        <v>1143</v>
      </c>
      <c r="H8" s="911" t="s">
        <v>1144</v>
      </c>
      <c r="I8" s="911" t="s">
        <v>1145</v>
      </c>
      <c r="J8" s="911" t="s">
        <v>1146</v>
      </c>
      <c r="K8" s="911" t="s">
        <v>1147</v>
      </c>
      <c r="L8" s="911" t="s">
        <v>1148</v>
      </c>
      <c r="M8" s="911" t="s">
        <v>1149</v>
      </c>
      <c r="N8" s="918" t="s">
        <v>1150</v>
      </c>
      <c r="O8" s="918" t="s">
        <v>1151</v>
      </c>
      <c r="P8" s="911" t="s">
        <v>1152</v>
      </c>
      <c r="Q8" s="911" t="s">
        <v>1153</v>
      </c>
      <c r="R8" s="911" t="s">
        <v>1154</v>
      </c>
      <c r="S8" s="911" t="s">
        <v>1155</v>
      </c>
      <c r="T8" s="918" t="s">
        <v>1156</v>
      </c>
      <c r="U8" s="911"/>
    </row>
    <row r="9" spans="1:21" s="910" customFormat="1">
      <c r="E9" s="912" t="s">
        <v>379</v>
      </c>
      <c r="F9" s="912" t="s">
        <v>379</v>
      </c>
      <c r="G9" s="912" t="s">
        <v>379</v>
      </c>
      <c r="H9" s="912" t="s">
        <v>379</v>
      </c>
      <c r="I9" s="912" t="s">
        <v>379</v>
      </c>
      <c r="J9" s="912" t="s">
        <v>379</v>
      </c>
      <c r="K9" s="912" t="s">
        <v>379</v>
      </c>
      <c r="L9" s="912" t="s">
        <v>379</v>
      </c>
      <c r="M9" s="912" t="s">
        <v>379</v>
      </c>
      <c r="N9" s="912" t="s">
        <v>379</v>
      </c>
      <c r="O9" s="912" t="s">
        <v>379</v>
      </c>
      <c r="P9" s="912" t="s">
        <v>379</v>
      </c>
      <c r="Q9" s="912" t="s">
        <v>379</v>
      </c>
      <c r="R9" s="912" t="s">
        <v>379</v>
      </c>
      <c r="S9" s="912" t="s">
        <v>379</v>
      </c>
      <c r="T9" s="912" t="s">
        <v>379</v>
      </c>
      <c r="U9" s="912"/>
    </row>
    <row r="10" spans="1:21" s="910" customFormat="1">
      <c r="A10" s="913" t="s">
        <v>654</v>
      </c>
      <c r="B10" s="913" t="s">
        <v>1157</v>
      </c>
      <c r="C10" s="913" t="s">
        <v>1158</v>
      </c>
      <c r="D10" s="913" t="s">
        <v>1159</v>
      </c>
      <c r="E10" s="913" t="s">
        <v>655</v>
      </c>
      <c r="F10" s="913"/>
      <c r="G10" s="913"/>
      <c r="H10" s="913"/>
      <c r="I10" s="913"/>
      <c r="J10" s="913"/>
      <c r="K10" s="913"/>
      <c r="L10" s="913"/>
      <c r="M10" s="913"/>
      <c r="N10" s="913"/>
      <c r="O10" s="913"/>
      <c r="P10" s="913"/>
      <c r="Q10" s="913"/>
      <c r="R10" s="913"/>
      <c r="S10" s="913"/>
      <c r="T10" s="913"/>
      <c r="U10" s="913"/>
    </row>
    <row r="11" spans="1:21">
      <c r="A11" s="914" t="s">
        <v>328</v>
      </c>
      <c r="B11" s="914" t="s">
        <v>1162</v>
      </c>
      <c r="C11" s="914" t="s">
        <v>656</v>
      </c>
      <c r="D11" s="914" t="s">
        <v>640</v>
      </c>
      <c r="E11" s="915">
        <v>5534800</v>
      </c>
      <c r="F11" s="915">
        <v>2210958</v>
      </c>
      <c r="G11" s="915">
        <v>1857002</v>
      </c>
      <c r="H11" s="915">
        <v>204426</v>
      </c>
      <c r="I11" s="915">
        <v>1652576</v>
      </c>
      <c r="J11" s="915">
        <v>1466840</v>
      </c>
      <c r="K11" s="915">
        <v>274856</v>
      </c>
      <c r="L11" s="915">
        <v>759192</v>
      </c>
      <c r="M11" s="915">
        <v>432792</v>
      </c>
      <c r="N11" s="915">
        <v>432792</v>
      </c>
      <c r="O11" s="915">
        <v>5272203</v>
      </c>
      <c r="P11" s="915">
        <v>1204243</v>
      </c>
      <c r="Q11" s="915">
        <v>274856</v>
      </c>
      <c r="R11" s="915">
        <v>759192</v>
      </c>
      <c r="S11" s="915">
        <v>170195</v>
      </c>
      <c r="T11" s="915">
        <v>170195</v>
      </c>
      <c r="U11" s="916">
        <v>95.255529999999993</v>
      </c>
    </row>
    <row r="12" spans="1:21">
      <c r="A12" s="914">
        <v>1</v>
      </c>
      <c r="B12" s="914" t="s">
        <v>1162</v>
      </c>
      <c r="C12" s="914" t="s">
        <v>657</v>
      </c>
      <c r="D12" s="914" t="s">
        <v>640</v>
      </c>
      <c r="E12" s="915">
        <v>1537272</v>
      </c>
      <c r="F12" s="915">
        <v>622182</v>
      </c>
      <c r="G12" s="915">
        <v>438569</v>
      </c>
      <c r="H12" s="915">
        <v>46115</v>
      </c>
      <c r="I12" s="915">
        <v>392454</v>
      </c>
      <c r="J12" s="915">
        <v>476521</v>
      </c>
      <c r="K12" s="915">
        <v>274856</v>
      </c>
      <c r="L12" s="915">
        <v>109517</v>
      </c>
      <c r="M12" s="915">
        <v>92148</v>
      </c>
      <c r="N12" s="915">
        <v>201665</v>
      </c>
      <c r="O12" s="915">
        <v>1576599</v>
      </c>
      <c r="P12" s="915">
        <v>515848</v>
      </c>
      <c r="Q12" s="915">
        <v>274856</v>
      </c>
      <c r="R12" s="915">
        <v>187244</v>
      </c>
      <c r="S12" s="915">
        <v>53748</v>
      </c>
      <c r="T12" s="915">
        <v>240992</v>
      </c>
      <c r="U12" s="916">
        <v>102.55822999999999</v>
      </c>
    </row>
    <row r="13" spans="1:21">
      <c r="A13" s="914">
        <v>0</v>
      </c>
      <c r="B13" s="914" t="s">
        <v>1162</v>
      </c>
      <c r="C13" s="914" t="s">
        <v>1163</v>
      </c>
      <c r="D13" s="914" t="s">
        <v>640</v>
      </c>
      <c r="E13" s="915">
        <v>213634</v>
      </c>
      <c r="F13" s="915">
        <v>79431</v>
      </c>
      <c r="G13" s="915">
        <v>60995</v>
      </c>
      <c r="H13" s="915">
        <v>5872</v>
      </c>
      <c r="I13" s="915">
        <v>55123</v>
      </c>
      <c r="J13" s="915">
        <v>73208</v>
      </c>
      <c r="K13" s="915">
        <v>29336</v>
      </c>
      <c r="L13" s="915">
        <v>16613</v>
      </c>
      <c r="M13" s="915">
        <v>27259</v>
      </c>
      <c r="N13" s="915">
        <v>73208</v>
      </c>
      <c r="O13" s="915">
        <v>202601</v>
      </c>
      <c r="P13" s="915">
        <v>62175</v>
      </c>
      <c r="Q13" s="915">
        <v>24997</v>
      </c>
      <c r="R13" s="915">
        <v>25954</v>
      </c>
      <c r="S13" s="915">
        <v>11224</v>
      </c>
      <c r="T13" s="915">
        <v>62175</v>
      </c>
      <c r="U13" s="916">
        <v>94.835560000000001</v>
      </c>
    </row>
    <row r="14" spans="1:21">
      <c r="A14" s="914">
        <v>0</v>
      </c>
      <c r="B14" s="914" t="s">
        <v>1162</v>
      </c>
      <c r="C14" s="914" t="s">
        <v>1164</v>
      </c>
      <c r="D14" s="914" t="s">
        <v>640</v>
      </c>
      <c r="E14" s="915">
        <v>136088</v>
      </c>
      <c r="F14" s="915">
        <v>51065</v>
      </c>
      <c r="G14" s="915">
        <v>37575</v>
      </c>
      <c r="H14" s="915">
        <v>4216</v>
      </c>
      <c r="I14" s="915">
        <v>33359</v>
      </c>
      <c r="J14" s="915">
        <v>47448</v>
      </c>
      <c r="K14" s="915">
        <v>28063</v>
      </c>
      <c r="L14" s="915">
        <v>7836</v>
      </c>
      <c r="M14" s="915">
        <v>11549</v>
      </c>
      <c r="N14" s="915">
        <v>47448</v>
      </c>
      <c r="O14" s="915">
        <v>130538</v>
      </c>
      <c r="P14" s="915">
        <v>41898</v>
      </c>
      <c r="Q14" s="915">
        <v>21294</v>
      </c>
      <c r="R14" s="915">
        <v>13398</v>
      </c>
      <c r="S14" s="915">
        <v>7206</v>
      </c>
      <c r="T14" s="915">
        <v>41898</v>
      </c>
      <c r="U14" s="916">
        <v>95.921760000000006</v>
      </c>
    </row>
    <row r="15" spans="1:21">
      <c r="A15" s="914">
        <v>0</v>
      </c>
      <c r="B15" s="914" t="s">
        <v>1162</v>
      </c>
      <c r="C15" s="914" t="s">
        <v>1165</v>
      </c>
      <c r="D15" s="914" t="s">
        <v>640</v>
      </c>
      <c r="E15" s="915">
        <v>106956</v>
      </c>
      <c r="F15" s="915">
        <v>45955</v>
      </c>
      <c r="G15" s="915">
        <v>29472</v>
      </c>
      <c r="H15" s="915">
        <v>3804</v>
      </c>
      <c r="I15" s="915">
        <v>25668</v>
      </c>
      <c r="J15" s="915">
        <v>31529</v>
      </c>
      <c r="K15" s="915">
        <v>22838</v>
      </c>
      <c r="L15" s="915">
        <v>4358</v>
      </c>
      <c r="M15" s="915">
        <v>4333</v>
      </c>
      <c r="N15" s="915">
        <v>31529</v>
      </c>
      <c r="O15" s="915">
        <v>126087</v>
      </c>
      <c r="P15" s="915">
        <v>50660</v>
      </c>
      <c r="Q15" s="915">
        <v>34042</v>
      </c>
      <c r="R15" s="915">
        <v>13626</v>
      </c>
      <c r="S15" s="915">
        <v>2992</v>
      </c>
      <c r="T15" s="915">
        <v>50660</v>
      </c>
      <c r="U15" s="916">
        <v>117.88679</v>
      </c>
    </row>
    <row r="16" spans="1:21">
      <c r="A16" s="914">
        <v>0</v>
      </c>
      <c r="B16" s="914" t="s">
        <v>1162</v>
      </c>
      <c r="C16" s="914" t="s">
        <v>1166</v>
      </c>
      <c r="D16" s="914" t="s">
        <v>640</v>
      </c>
      <c r="E16" s="915">
        <v>97912</v>
      </c>
      <c r="F16" s="915">
        <v>43698</v>
      </c>
      <c r="G16" s="915">
        <v>24693</v>
      </c>
      <c r="H16" s="915">
        <v>3708</v>
      </c>
      <c r="I16" s="915">
        <v>20985</v>
      </c>
      <c r="J16" s="915">
        <v>29521</v>
      </c>
      <c r="K16" s="915">
        <v>22749</v>
      </c>
      <c r="L16" s="915">
        <v>3494</v>
      </c>
      <c r="M16" s="915">
        <v>3278</v>
      </c>
      <c r="N16" s="915">
        <v>29521</v>
      </c>
      <c r="O16" s="915">
        <v>98338</v>
      </c>
      <c r="P16" s="915">
        <v>29947</v>
      </c>
      <c r="Q16" s="915">
        <v>21520</v>
      </c>
      <c r="R16" s="915">
        <v>7202</v>
      </c>
      <c r="S16" s="915">
        <v>1225</v>
      </c>
      <c r="T16" s="915">
        <v>29947</v>
      </c>
      <c r="U16" s="916">
        <v>100.43508</v>
      </c>
    </row>
    <row r="17" spans="1:21">
      <c r="A17" s="914">
        <v>0</v>
      </c>
      <c r="B17" s="914" t="s">
        <v>1162</v>
      </c>
      <c r="C17" s="914" t="s">
        <v>1167</v>
      </c>
      <c r="D17" s="914" t="s">
        <v>640</v>
      </c>
      <c r="E17" s="915">
        <v>162468</v>
      </c>
      <c r="F17" s="915">
        <v>70283</v>
      </c>
      <c r="G17" s="915">
        <v>38628</v>
      </c>
      <c r="H17" s="915">
        <v>4174</v>
      </c>
      <c r="I17" s="915">
        <v>34454</v>
      </c>
      <c r="J17" s="915">
        <v>53557</v>
      </c>
      <c r="K17" s="915">
        <v>38397</v>
      </c>
      <c r="L17" s="915">
        <v>7841</v>
      </c>
      <c r="M17" s="915">
        <v>7319</v>
      </c>
      <c r="N17" s="915">
        <v>53557</v>
      </c>
      <c r="O17" s="915">
        <v>141700</v>
      </c>
      <c r="P17" s="915">
        <v>32789</v>
      </c>
      <c r="Q17" s="915">
        <v>22067</v>
      </c>
      <c r="R17" s="915">
        <v>8950</v>
      </c>
      <c r="S17" s="915">
        <v>1772</v>
      </c>
      <c r="T17" s="915">
        <v>32789</v>
      </c>
      <c r="U17" s="916">
        <v>87.217179999999999</v>
      </c>
    </row>
    <row r="18" spans="1:21">
      <c r="A18" s="914">
        <v>0</v>
      </c>
      <c r="B18" s="914" t="s">
        <v>1162</v>
      </c>
      <c r="C18" s="914" t="s">
        <v>1168</v>
      </c>
      <c r="D18" s="914" t="s">
        <v>640</v>
      </c>
      <c r="E18" s="915">
        <v>219474</v>
      </c>
      <c r="F18" s="915">
        <v>94738</v>
      </c>
      <c r="G18" s="915">
        <v>52689</v>
      </c>
      <c r="H18" s="915">
        <v>5167</v>
      </c>
      <c r="I18" s="915">
        <v>47522</v>
      </c>
      <c r="J18" s="915">
        <v>72047</v>
      </c>
      <c r="K18" s="915">
        <v>46630</v>
      </c>
      <c r="L18" s="915">
        <v>16306</v>
      </c>
      <c r="M18" s="915">
        <v>9111</v>
      </c>
      <c r="N18" s="915">
        <v>72047</v>
      </c>
      <c r="O18" s="915">
        <v>165761</v>
      </c>
      <c r="P18" s="915">
        <v>18334</v>
      </c>
      <c r="Q18" s="915">
        <v>10698</v>
      </c>
      <c r="R18" s="915">
        <v>6931</v>
      </c>
      <c r="S18" s="915">
        <v>705</v>
      </c>
      <c r="T18" s="915">
        <v>18334</v>
      </c>
      <c r="U18" s="916">
        <v>75.526489999999995</v>
      </c>
    </row>
    <row r="19" spans="1:21">
      <c r="A19" s="914">
        <v>0</v>
      </c>
      <c r="B19" s="914" t="s">
        <v>1162</v>
      </c>
      <c r="C19" s="914" t="s">
        <v>1169</v>
      </c>
      <c r="D19" s="914" t="s">
        <v>640</v>
      </c>
      <c r="E19" s="915">
        <v>219805</v>
      </c>
      <c r="F19" s="915">
        <v>90095</v>
      </c>
      <c r="G19" s="915">
        <v>64725</v>
      </c>
      <c r="H19" s="915">
        <v>6552</v>
      </c>
      <c r="I19" s="915">
        <v>58173</v>
      </c>
      <c r="J19" s="915">
        <v>64985</v>
      </c>
      <c r="K19" s="915">
        <v>33519</v>
      </c>
      <c r="L19" s="915">
        <v>20507</v>
      </c>
      <c r="M19" s="915">
        <v>10959</v>
      </c>
      <c r="N19" s="915">
        <v>64985</v>
      </c>
      <c r="O19" s="915">
        <v>178405</v>
      </c>
      <c r="P19" s="915">
        <v>23585</v>
      </c>
      <c r="Q19" s="915">
        <v>8369</v>
      </c>
      <c r="R19" s="915">
        <v>13287</v>
      </c>
      <c r="S19" s="915">
        <v>1929</v>
      </c>
      <c r="T19" s="915">
        <v>23585</v>
      </c>
      <c r="U19" s="916">
        <v>81.165120000000002</v>
      </c>
    </row>
    <row r="20" spans="1:21">
      <c r="A20" s="914">
        <v>0</v>
      </c>
      <c r="B20" s="914" t="s">
        <v>1162</v>
      </c>
      <c r="C20" s="914" t="s">
        <v>1170</v>
      </c>
      <c r="D20" s="914" t="s">
        <v>640</v>
      </c>
      <c r="E20" s="915">
        <v>135153</v>
      </c>
      <c r="F20" s="915">
        <v>51654</v>
      </c>
      <c r="G20" s="915">
        <v>52098</v>
      </c>
      <c r="H20" s="915">
        <v>4916</v>
      </c>
      <c r="I20" s="915">
        <v>47182</v>
      </c>
      <c r="J20" s="915">
        <v>31401</v>
      </c>
      <c r="K20" s="915">
        <v>15336</v>
      </c>
      <c r="L20" s="915">
        <v>6843</v>
      </c>
      <c r="M20" s="915">
        <v>9222</v>
      </c>
      <c r="N20" s="915">
        <v>31401</v>
      </c>
      <c r="O20" s="915">
        <v>300394</v>
      </c>
      <c r="P20" s="915">
        <v>196642</v>
      </c>
      <c r="Q20" s="915">
        <v>106475</v>
      </c>
      <c r="R20" s="915">
        <v>66843</v>
      </c>
      <c r="S20" s="915">
        <v>23324</v>
      </c>
      <c r="T20" s="915">
        <v>196642</v>
      </c>
      <c r="U20" s="916">
        <v>222.26218</v>
      </c>
    </row>
    <row r="21" spans="1:21">
      <c r="A21" s="914">
        <v>0</v>
      </c>
      <c r="B21" s="914" t="s">
        <v>1162</v>
      </c>
      <c r="C21" s="914" t="s">
        <v>1171</v>
      </c>
      <c r="D21" s="914" t="s">
        <v>640</v>
      </c>
      <c r="E21" s="915">
        <v>245782</v>
      </c>
      <c r="F21" s="915">
        <v>95263</v>
      </c>
      <c r="G21" s="915">
        <v>77694</v>
      </c>
      <c r="H21" s="915">
        <v>7706</v>
      </c>
      <c r="I21" s="915">
        <v>69988</v>
      </c>
      <c r="J21" s="915">
        <v>72825</v>
      </c>
      <c r="K21" s="915">
        <v>37988</v>
      </c>
      <c r="L21" s="915">
        <v>25719</v>
      </c>
      <c r="M21" s="915">
        <v>9118</v>
      </c>
      <c r="N21" s="915">
        <v>72825</v>
      </c>
      <c r="O21" s="915">
        <v>232775</v>
      </c>
      <c r="P21" s="915">
        <v>59818</v>
      </c>
      <c r="Q21" s="915">
        <v>25394</v>
      </c>
      <c r="R21" s="915">
        <v>31053</v>
      </c>
      <c r="S21" s="915">
        <v>3371</v>
      </c>
      <c r="T21" s="915">
        <v>59818</v>
      </c>
      <c r="U21" s="916">
        <v>94.707909999999998</v>
      </c>
    </row>
    <row r="22" spans="1:21">
      <c r="A22" s="914">
        <v>2</v>
      </c>
      <c r="B22" s="914" t="s">
        <v>1162</v>
      </c>
      <c r="C22" s="914" t="s">
        <v>667</v>
      </c>
      <c r="D22" s="914" t="s">
        <v>640</v>
      </c>
      <c r="E22" s="915">
        <v>535664</v>
      </c>
      <c r="F22" s="915">
        <v>207740</v>
      </c>
      <c r="G22" s="915">
        <v>263902</v>
      </c>
      <c r="H22" s="915">
        <v>18197</v>
      </c>
      <c r="I22" s="915">
        <v>245705</v>
      </c>
      <c r="J22" s="915">
        <v>64022</v>
      </c>
      <c r="K22" s="915" t="s">
        <v>706</v>
      </c>
      <c r="L22" s="915">
        <v>55852</v>
      </c>
      <c r="M22" s="915">
        <v>8170</v>
      </c>
      <c r="N22" s="915">
        <v>64022</v>
      </c>
      <c r="O22" s="915">
        <v>537417</v>
      </c>
      <c r="P22" s="915">
        <v>65775</v>
      </c>
      <c r="Q22" s="915" t="s">
        <v>706</v>
      </c>
      <c r="R22" s="915">
        <v>62468</v>
      </c>
      <c r="S22" s="915">
        <v>3307</v>
      </c>
      <c r="T22" s="915">
        <v>65775</v>
      </c>
      <c r="U22" s="916">
        <v>100.32726</v>
      </c>
    </row>
    <row r="23" spans="1:21">
      <c r="A23" s="914">
        <v>2</v>
      </c>
      <c r="B23" s="914" t="s">
        <v>1162</v>
      </c>
      <c r="C23" s="914" t="s">
        <v>668</v>
      </c>
      <c r="D23" s="914" t="s">
        <v>640</v>
      </c>
      <c r="E23" s="915">
        <v>452563</v>
      </c>
      <c r="F23" s="915">
        <v>186277</v>
      </c>
      <c r="G23" s="915">
        <v>146638</v>
      </c>
      <c r="H23" s="915">
        <v>13861</v>
      </c>
      <c r="I23" s="915">
        <v>132777</v>
      </c>
      <c r="J23" s="915">
        <v>119648</v>
      </c>
      <c r="K23" s="915" t="s">
        <v>706</v>
      </c>
      <c r="L23" s="915">
        <v>42951</v>
      </c>
      <c r="M23" s="915">
        <v>76697</v>
      </c>
      <c r="N23" s="915">
        <v>119648</v>
      </c>
      <c r="O23" s="915">
        <v>429953</v>
      </c>
      <c r="P23" s="915">
        <v>97038</v>
      </c>
      <c r="Q23" s="915" t="s">
        <v>706</v>
      </c>
      <c r="R23" s="915">
        <v>59350</v>
      </c>
      <c r="S23" s="915">
        <v>37688</v>
      </c>
      <c r="T23" s="915">
        <v>97038</v>
      </c>
      <c r="U23" s="916">
        <v>95.004009999999994</v>
      </c>
    </row>
    <row r="24" spans="1:21">
      <c r="A24" s="914">
        <v>2</v>
      </c>
      <c r="B24" s="914" t="s">
        <v>1162</v>
      </c>
      <c r="C24" s="914" t="s">
        <v>669</v>
      </c>
      <c r="D24" s="914" t="s">
        <v>640</v>
      </c>
      <c r="E24" s="915">
        <v>293409</v>
      </c>
      <c r="F24" s="915">
        <v>118958</v>
      </c>
      <c r="G24" s="915">
        <v>90737</v>
      </c>
      <c r="H24" s="915">
        <v>7710</v>
      </c>
      <c r="I24" s="915">
        <v>83027</v>
      </c>
      <c r="J24" s="915">
        <v>83714</v>
      </c>
      <c r="K24" s="915" t="s">
        <v>706</v>
      </c>
      <c r="L24" s="915">
        <v>72508</v>
      </c>
      <c r="M24" s="915">
        <v>11206</v>
      </c>
      <c r="N24" s="915">
        <v>83714</v>
      </c>
      <c r="O24" s="915">
        <v>258423</v>
      </c>
      <c r="P24" s="915">
        <v>48728</v>
      </c>
      <c r="Q24" s="915" t="s">
        <v>706</v>
      </c>
      <c r="R24" s="915">
        <v>47090</v>
      </c>
      <c r="S24" s="915">
        <v>1638</v>
      </c>
      <c r="T24" s="915">
        <v>48728</v>
      </c>
      <c r="U24" s="916">
        <v>88.076030000000003</v>
      </c>
    </row>
    <row r="25" spans="1:21">
      <c r="A25" s="914">
        <v>2</v>
      </c>
      <c r="B25" s="914" t="s">
        <v>1162</v>
      </c>
      <c r="C25" s="914" t="s">
        <v>670</v>
      </c>
      <c r="D25" s="914" t="s">
        <v>640</v>
      </c>
      <c r="E25" s="915">
        <v>487850</v>
      </c>
      <c r="F25" s="915">
        <v>187598</v>
      </c>
      <c r="G25" s="915">
        <v>144614</v>
      </c>
      <c r="H25" s="915">
        <v>13317</v>
      </c>
      <c r="I25" s="915">
        <v>131297</v>
      </c>
      <c r="J25" s="915">
        <v>155638</v>
      </c>
      <c r="K25" s="915" t="s">
        <v>706</v>
      </c>
      <c r="L25" s="915">
        <v>71014</v>
      </c>
      <c r="M25" s="915">
        <v>84624</v>
      </c>
      <c r="N25" s="915">
        <v>155638</v>
      </c>
      <c r="O25" s="915">
        <v>428568</v>
      </c>
      <c r="P25" s="915">
        <v>96356</v>
      </c>
      <c r="Q25" s="915" t="s">
        <v>706</v>
      </c>
      <c r="R25" s="915">
        <v>65973</v>
      </c>
      <c r="S25" s="915">
        <v>30383</v>
      </c>
      <c r="T25" s="915">
        <v>96356</v>
      </c>
      <c r="U25" s="916">
        <v>87.848309999999998</v>
      </c>
    </row>
    <row r="26" spans="1:21">
      <c r="A26" s="914">
        <v>2</v>
      </c>
      <c r="B26" s="914" t="s">
        <v>1162</v>
      </c>
      <c r="C26" s="914" t="s">
        <v>671</v>
      </c>
      <c r="D26" s="914" t="s">
        <v>640</v>
      </c>
      <c r="E26" s="915">
        <v>44258</v>
      </c>
      <c r="F26" s="915">
        <v>17723</v>
      </c>
      <c r="G26" s="915">
        <v>20792</v>
      </c>
      <c r="H26" s="915">
        <v>4364</v>
      </c>
      <c r="I26" s="915">
        <v>16428</v>
      </c>
      <c r="J26" s="915">
        <v>5743</v>
      </c>
      <c r="K26" s="915" t="s">
        <v>706</v>
      </c>
      <c r="L26" s="915">
        <v>5349</v>
      </c>
      <c r="M26" s="915">
        <v>394</v>
      </c>
      <c r="N26" s="915">
        <v>5743</v>
      </c>
      <c r="O26" s="915">
        <v>45561</v>
      </c>
      <c r="P26" s="915">
        <v>7046</v>
      </c>
      <c r="Q26" s="915" t="s">
        <v>706</v>
      </c>
      <c r="R26" s="915">
        <v>6751</v>
      </c>
      <c r="S26" s="915">
        <v>295</v>
      </c>
      <c r="T26" s="915">
        <v>7046</v>
      </c>
      <c r="U26" s="916">
        <v>102.94410000000001</v>
      </c>
    </row>
    <row r="27" spans="1:21">
      <c r="A27" s="914">
        <v>2</v>
      </c>
      <c r="B27" s="914" t="s">
        <v>1162</v>
      </c>
      <c r="C27" s="914" t="s">
        <v>672</v>
      </c>
      <c r="D27" s="914" t="s">
        <v>640</v>
      </c>
      <c r="E27" s="915">
        <v>95350</v>
      </c>
      <c r="F27" s="915">
        <v>39590</v>
      </c>
      <c r="G27" s="915">
        <v>18226</v>
      </c>
      <c r="H27" s="915">
        <v>3339</v>
      </c>
      <c r="I27" s="915">
        <v>14887</v>
      </c>
      <c r="J27" s="915">
        <v>37534</v>
      </c>
      <c r="K27" s="915" t="s">
        <v>706</v>
      </c>
      <c r="L27" s="915">
        <v>20622</v>
      </c>
      <c r="M27" s="915">
        <v>16912</v>
      </c>
      <c r="N27" s="915">
        <v>37534</v>
      </c>
      <c r="O27" s="915">
        <v>76929</v>
      </c>
      <c r="P27" s="915">
        <v>19113</v>
      </c>
      <c r="Q27" s="915" t="s">
        <v>706</v>
      </c>
      <c r="R27" s="915">
        <v>16205</v>
      </c>
      <c r="S27" s="915">
        <v>2908</v>
      </c>
      <c r="T27" s="915">
        <v>19113</v>
      </c>
      <c r="U27" s="916">
        <v>80.68065</v>
      </c>
    </row>
    <row r="28" spans="1:21">
      <c r="A28" s="914">
        <v>2</v>
      </c>
      <c r="B28" s="914" t="s">
        <v>1162</v>
      </c>
      <c r="C28" s="914" t="s">
        <v>673</v>
      </c>
      <c r="D28" s="914" t="s">
        <v>640</v>
      </c>
      <c r="E28" s="915">
        <v>196883</v>
      </c>
      <c r="F28" s="915">
        <v>76916</v>
      </c>
      <c r="G28" s="915">
        <v>60688</v>
      </c>
      <c r="H28" s="915">
        <v>5303</v>
      </c>
      <c r="I28" s="915">
        <v>55385</v>
      </c>
      <c r="J28" s="915">
        <v>59279</v>
      </c>
      <c r="K28" s="915" t="s">
        <v>706</v>
      </c>
      <c r="L28" s="915">
        <v>30960</v>
      </c>
      <c r="M28" s="915">
        <v>28319</v>
      </c>
      <c r="N28" s="915">
        <v>59279</v>
      </c>
      <c r="O28" s="915">
        <v>176416</v>
      </c>
      <c r="P28" s="915">
        <v>38812</v>
      </c>
      <c r="Q28" s="915" t="s">
        <v>706</v>
      </c>
      <c r="R28" s="915">
        <v>27897</v>
      </c>
      <c r="S28" s="915">
        <v>10915</v>
      </c>
      <c r="T28" s="915">
        <v>38812</v>
      </c>
      <c r="U28" s="916">
        <v>89.604489999999998</v>
      </c>
    </row>
    <row r="29" spans="1:21">
      <c r="A29" s="914">
        <v>2</v>
      </c>
      <c r="B29" s="914" t="s">
        <v>1162</v>
      </c>
      <c r="C29" s="914" t="s">
        <v>674</v>
      </c>
      <c r="D29" s="914" t="s">
        <v>640</v>
      </c>
      <c r="E29" s="915">
        <v>30129</v>
      </c>
      <c r="F29" s="915">
        <v>13933</v>
      </c>
      <c r="G29" s="915">
        <v>9157</v>
      </c>
      <c r="H29" s="915">
        <v>993</v>
      </c>
      <c r="I29" s="915">
        <v>8164</v>
      </c>
      <c r="J29" s="915">
        <v>7039</v>
      </c>
      <c r="K29" s="915" t="s">
        <v>706</v>
      </c>
      <c r="L29" s="915">
        <v>6602</v>
      </c>
      <c r="M29" s="915">
        <v>437</v>
      </c>
      <c r="N29" s="915">
        <v>7039</v>
      </c>
      <c r="O29" s="915">
        <v>29965</v>
      </c>
      <c r="P29" s="915">
        <v>6875</v>
      </c>
      <c r="Q29" s="915" t="s">
        <v>706</v>
      </c>
      <c r="R29" s="915">
        <v>6636</v>
      </c>
      <c r="S29" s="915">
        <v>239</v>
      </c>
      <c r="T29" s="915">
        <v>6875</v>
      </c>
      <c r="U29" s="916">
        <v>99.455669999999998</v>
      </c>
    </row>
    <row r="30" spans="1:21">
      <c r="A30" s="914">
        <v>2</v>
      </c>
      <c r="B30" s="914" t="s">
        <v>1162</v>
      </c>
      <c r="C30" s="914" t="s">
        <v>675</v>
      </c>
      <c r="D30" s="914" t="s">
        <v>640</v>
      </c>
      <c r="E30" s="915">
        <v>82250</v>
      </c>
      <c r="F30" s="915">
        <v>31234</v>
      </c>
      <c r="G30" s="915">
        <v>46657</v>
      </c>
      <c r="H30" s="915">
        <v>6432</v>
      </c>
      <c r="I30" s="915">
        <v>40225</v>
      </c>
      <c r="J30" s="915">
        <v>4359</v>
      </c>
      <c r="K30" s="915" t="s">
        <v>706</v>
      </c>
      <c r="L30" s="915">
        <v>3210</v>
      </c>
      <c r="M30" s="915">
        <v>1149</v>
      </c>
      <c r="N30" s="915">
        <v>4359</v>
      </c>
      <c r="O30" s="915">
        <v>83824</v>
      </c>
      <c r="P30" s="915">
        <v>5933</v>
      </c>
      <c r="Q30" s="915" t="s">
        <v>706</v>
      </c>
      <c r="R30" s="915">
        <v>4154</v>
      </c>
      <c r="S30" s="915">
        <v>1779</v>
      </c>
      <c r="T30" s="915">
        <v>5933</v>
      </c>
      <c r="U30" s="916">
        <v>101.91368</v>
      </c>
    </row>
    <row r="31" spans="1:21">
      <c r="A31" s="914">
        <v>2</v>
      </c>
      <c r="B31" s="914" t="s">
        <v>1162</v>
      </c>
      <c r="C31" s="914" t="s">
        <v>676</v>
      </c>
      <c r="D31" s="914" t="s">
        <v>640</v>
      </c>
      <c r="E31" s="915">
        <v>267435</v>
      </c>
      <c r="F31" s="915">
        <v>107597</v>
      </c>
      <c r="G31" s="915">
        <v>89306</v>
      </c>
      <c r="H31" s="915">
        <v>7035</v>
      </c>
      <c r="I31" s="915">
        <v>82271</v>
      </c>
      <c r="J31" s="915">
        <v>70532</v>
      </c>
      <c r="K31" s="915" t="s">
        <v>706</v>
      </c>
      <c r="L31" s="915">
        <v>64409</v>
      </c>
      <c r="M31" s="915">
        <v>6123</v>
      </c>
      <c r="N31" s="915">
        <v>70532</v>
      </c>
      <c r="O31" s="915">
        <v>235103</v>
      </c>
      <c r="P31" s="915">
        <v>38200</v>
      </c>
      <c r="Q31" s="915" t="s">
        <v>706</v>
      </c>
      <c r="R31" s="915">
        <v>37237</v>
      </c>
      <c r="S31" s="915">
        <v>963</v>
      </c>
      <c r="T31" s="915">
        <v>38200</v>
      </c>
      <c r="U31" s="916">
        <v>87.910330000000002</v>
      </c>
    </row>
    <row r="32" spans="1:21">
      <c r="A32" s="914">
        <v>2</v>
      </c>
      <c r="B32" s="914" t="s">
        <v>1162</v>
      </c>
      <c r="C32" s="914" t="s">
        <v>677</v>
      </c>
      <c r="D32" s="914" t="s">
        <v>640</v>
      </c>
      <c r="E32" s="915">
        <v>48567</v>
      </c>
      <c r="F32" s="915">
        <v>20700</v>
      </c>
      <c r="G32" s="915">
        <v>20545</v>
      </c>
      <c r="H32" s="915">
        <v>1678</v>
      </c>
      <c r="I32" s="915">
        <v>18867</v>
      </c>
      <c r="J32" s="915">
        <v>7322</v>
      </c>
      <c r="K32" s="915" t="s">
        <v>706</v>
      </c>
      <c r="L32" s="915">
        <v>5794</v>
      </c>
      <c r="M32" s="915">
        <v>1528</v>
      </c>
      <c r="N32" s="915">
        <v>7322</v>
      </c>
      <c r="O32" s="915">
        <v>46638</v>
      </c>
      <c r="P32" s="915">
        <v>5393</v>
      </c>
      <c r="Q32" s="915" t="s">
        <v>706</v>
      </c>
      <c r="R32" s="915">
        <v>4447</v>
      </c>
      <c r="S32" s="915">
        <v>946</v>
      </c>
      <c r="T32" s="915">
        <v>5393</v>
      </c>
      <c r="U32" s="916">
        <v>96.028170000000003</v>
      </c>
    </row>
    <row r="33" spans="1:21">
      <c r="A33" s="914">
        <v>2</v>
      </c>
      <c r="B33" s="914" t="s">
        <v>1162</v>
      </c>
      <c r="C33" s="914" t="s">
        <v>678</v>
      </c>
      <c r="D33" s="914" t="s">
        <v>640</v>
      </c>
      <c r="E33" s="915">
        <v>40866</v>
      </c>
      <c r="F33" s="915">
        <v>15315</v>
      </c>
      <c r="G33" s="915">
        <v>16115</v>
      </c>
      <c r="H33" s="915">
        <v>2653</v>
      </c>
      <c r="I33" s="915">
        <v>13462</v>
      </c>
      <c r="J33" s="915">
        <v>9436</v>
      </c>
      <c r="K33" s="915" t="s">
        <v>706</v>
      </c>
      <c r="L33" s="915">
        <v>9110</v>
      </c>
      <c r="M33" s="915">
        <v>326</v>
      </c>
      <c r="N33" s="915">
        <v>9436</v>
      </c>
      <c r="O33" s="915">
        <v>38831</v>
      </c>
      <c r="P33" s="915">
        <v>7401</v>
      </c>
      <c r="Q33" s="915" t="s">
        <v>706</v>
      </c>
      <c r="R33" s="915">
        <v>7232</v>
      </c>
      <c r="S33" s="915">
        <v>169</v>
      </c>
      <c r="T33" s="915">
        <v>7401</v>
      </c>
      <c r="U33" s="916">
        <v>95.020309999999995</v>
      </c>
    </row>
    <row r="34" spans="1:21">
      <c r="A34" s="914">
        <v>2</v>
      </c>
      <c r="B34" s="914" t="s">
        <v>1162</v>
      </c>
      <c r="C34" s="914" t="s">
        <v>679</v>
      </c>
      <c r="D34" s="914" t="s">
        <v>640</v>
      </c>
      <c r="E34" s="915">
        <v>224903</v>
      </c>
      <c r="F34" s="915">
        <v>93614</v>
      </c>
      <c r="G34" s="915">
        <v>55372</v>
      </c>
      <c r="H34" s="915">
        <v>6213</v>
      </c>
      <c r="I34" s="915">
        <v>49159</v>
      </c>
      <c r="J34" s="915">
        <v>75917</v>
      </c>
      <c r="K34" s="915" t="s">
        <v>706</v>
      </c>
      <c r="L34" s="915">
        <v>36933</v>
      </c>
      <c r="M34" s="915">
        <v>38984</v>
      </c>
      <c r="N34" s="915">
        <v>75917</v>
      </c>
      <c r="O34" s="915">
        <v>176983</v>
      </c>
      <c r="P34" s="915">
        <v>27997</v>
      </c>
      <c r="Q34" s="915" t="s">
        <v>706</v>
      </c>
      <c r="R34" s="915">
        <v>21166</v>
      </c>
      <c r="S34" s="915">
        <v>6831</v>
      </c>
      <c r="T34" s="915">
        <v>27997</v>
      </c>
      <c r="U34" s="916">
        <v>78.693039999999996</v>
      </c>
    </row>
    <row r="35" spans="1:21">
      <c r="A35" s="914">
        <v>2</v>
      </c>
      <c r="B35" s="914" t="s">
        <v>1162</v>
      </c>
      <c r="C35" s="914" t="s">
        <v>680</v>
      </c>
      <c r="D35" s="914" t="s">
        <v>640</v>
      </c>
      <c r="E35" s="915">
        <v>77178</v>
      </c>
      <c r="F35" s="915">
        <v>31819</v>
      </c>
      <c r="G35" s="915">
        <v>27328</v>
      </c>
      <c r="H35" s="915">
        <v>3801</v>
      </c>
      <c r="I35" s="915">
        <v>23527</v>
      </c>
      <c r="J35" s="915">
        <v>18031</v>
      </c>
      <c r="K35" s="915" t="s">
        <v>706</v>
      </c>
      <c r="L35" s="915">
        <v>16789</v>
      </c>
      <c r="M35" s="915">
        <v>1242</v>
      </c>
      <c r="N35" s="915">
        <v>18031</v>
      </c>
      <c r="O35" s="915">
        <v>77685</v>
      </c>
      <c r="P35" s="915">
        <v>18538</v>
      </c>
      <c r="Q35" s="915" t="s">
        <v>706</v>
      </c>
      <c r="R35" s="915">
        <v>18007</v>
      </c>
      <c r="S35" s="915">
        <v>531</v>
      </c>
      <c r="T35" s="915">
        <v>18538</v>
      </c>
      <c r="U35" s="916">
        <v>100.65692</v>
      </c>
    </row>
    <row r="36" spans="1:21">
      <c r="A36" s="914">
        <v>2</v>
      </c>
      <c r="B36" s="914" t="s">
        <v>1162</v>
      </c>
      <c r="C36" s="914" t="s">
        <v>681</v>
      </c>
      <c r="D36" s="914" t="s">
        <v>640</v>
      </c>
      <c r="E36" s="915">
        <v>91030</v>
      </c>
      <c r="F36" s="915">
        <v>37176</v>
      </c>
      <c r="G36" s="915">
        <v>28890</v>
      </c>
      <c r="H36" s="915">
        <v>2325</v>
      </c>
      <c r="I36" s="915">
        <v>26565</v>
      </c>
      <c r="J36" s="915">
        <v>24964</v>
      </c>
      <c r="K36" s="915" t="s">
        <v>706</v>
      </c>
      <c r="L36" s="915">
        <v>23443</v>
      </c>
      <c r="M36" s="915">
        <v>1521</v>
      </c>
      <c r="N36" s="915">
        <v>24964</v>
      </c>
      <c r="O36" s="915">
        <v>92661</v>
      </c>
      <c r="P36" s="915">
        <v>26595</v>
      </c>
      <c r="Q36" s="915" t="s">
        <v>706</v>
      </c>
      <c r="R36" s="915">
        <v>26230</v>
      </c>
      <c r="S36" s="915">
        <v>365</v>
      </c>
      <c r="T36" s="915">
        <v>26595</v>
      </c>
      <c r="U36" s="916">
        <v>101.79172</v>
      </c>
    </row>
    <row r="37" spans="1:21">
      <c r="A37" s="914">
        <v>2</v>
      </c>
      <c r="B37" s="914" t="s">
        <v>1162</v>
      </c>
      <c r="C37" s="914" t="s">
        <v>682</v>
      </c>
      <c r="D37" s="914" t="s">
        <v>640</v>
      </c>
      <c r="E37" s="915">
        <v>156375</v>
      </c>
      <c r="F37" s="915">
        <v>68568</v>
      </c>
      <c r="G37" s="915">
        <v>37151</v>
      </c>
      <c r="H37" s="915">
        <v>4207</v>
      </c>
      <c r="I37" s="915">
        <v>32944</v>
      </c>
      <c r="J37" s="915">
        <v>50656</v>
      </c>
      <c r="K37" s="915" t="s">
        <v>706</v>
      </c>
      <c r="L37" s="915">
        <v>18283</v>
      </c>
      <c r="M37" s="915">
        <v>32373</v>
      </c>
      <c r="N37" s="915">
        <v>50656</v>
      </c>
      <c r="O37" s="915">
        <v>123644</v>
      </c>
      <c r="P37" s="915">
        <v>17925</v>
      </c>
      <c r="Q37" s="915" t="s">
        <v>706</v>
      </c>
      <c r="R37" s="915">
        <v>11027</v>
      </c>
      <c r="S37" s="915">
        <v>6898</v>
      </c>
      <c r="T37" s="915">
        <v>17925</v>
      </c>
      <c r="U37" s="916">
        <v>79.068899999999999</v>
      </c>
    </row>
    <row r="38" spans="1:21">
      <c r="A38" s="914">
        <v>2</v>
      </c>
      <c r="B38" s="914" t="s">
        <v>1162</v>
      </c>
      <c r="C38" s="914" t="s">
        <v>683</v>
      </c>
      <c r="D38" s="914" t="s">
        <v>640</v>
      </c>
      <c r="E38" s="915">
        <v>48580</v>
      </c>
      <c r="F38" s="915">
        <v>17523</v>
      </c>
      <c r="G38" s="915">
        <v>17851</v>
      </c>
      <c r="H38" s="915">
        <v>2431</v>
      </c>
      <c r="I38" s="915">
        <v>15420</v>
      </c>
      <c r="J38" s="915">
        <v>13206</v>
      </c>
      <c r="K38" s="915" t="s">
        <v>706</v>
      </c>
      <c r="L38" s="915">
        <v>12705</v>
      </c>
      <c r="M38" s="915">
        <v>501</v>
      </c>
      <c r="N38" s="915">
        <v>13206</v>
      </c>
      <c r="O38" s="915">
        <v>48905</v>
      </c>
      <c r="P38" s="915">
        <v>13531</v>
      </c>
      <c r="Q38" s="915" t="s">
        <v>706</v>
      </c>
      <c r="R38" s="915">
        <v>13344</v>
      </c>
      <c r="S38" s="915">
        <v>187</v>
      </c>
      <c r="T38" s="915">
        <v>13531</v>
      </c>
      <c r="U38" s="916">
        <v>100.669</v>
      </c>
    </row>
    <row r="39" spans="1:21">
      <c r="A39" s="914">
        <v>2</v>
      </c>
      <c r="B39" s="914" t="s">
        <v>1162</v>
      </c>
      <c r="C39" s="914" t="s">
        <v>684</v>
      </c>
      <c r="D39" s="914" t="s">
        <v>640</v>
      </c>
      <c r="E39" s="915">
        <v>112691</v>
      </c>
      <c r="F39" s="915">
        <v>39806</v>
      </c>
      <c r="G39" s="915">
        <v>39900</v>
      </c>
      <c r="H39" s="915">
        <v>3794</v>
      </c>
      <c r="I39" s="915">
        <v>36106</v>
      </c>
      <c r="J39" s="915">
        <v>32985</v>
      </c>
      <c r="K39" s="915" t="s">
        <v>706</v>
      </c>
      <c r="L39" s="915">
        <v>20381</v>
      </c>
      <c r="M39" s="915">
        <v>12604</v>
      </c>
      <c r="N39" s="915">
        <v>32985</v>
      </c>
      <c r="O39" s="915">
        <v>103628</v>
      </c>
      <c r="P39" s="915">
        <v>23922</v>
      </c>
      <c r="Q39" s="915" t="s">
        <v>706</v>
      </c>
      <c r="R39" s="915">
        <v>20021</v>
      </c>
      <c r="S39" s="915">
        <v>3901</v>
      </c>
      <c r="T39" s="915">
        <v>23922</v>
      </c>
      <c r="U39" s="916">
        <v>91.957650000000001</v>
      </c>
    </row>
    <row r="40" spans="1:21">
      <c r="A40" s="914">
        <v>2</v>
      </c>
      <c r="B40" s="914" t="s">
        <v>1162</v>
      </c>
      <c r="C40" s="914" t="s">
        <v>685</v>
      </c>
      <c r="D40" s="914" t="s">
        <v>640</v>
      </c>
      <c r="E40" s="915">
        <v>44313</v>
      </c>
      <c r="F40" s="915">
        <v>17496</v>
      </c>
      <c r="G40" s="915">
        <v>17621</v>
      </c>
      <c r="H40" s="915">
        <v>2656</v>
      </c>
      <c r="I40" s="915">
        <v>14965</v>
      </c>
      <c r="J40" s="915">
        <v>9196</v>
      </c>
      <c r="K40" s="915" t="s">
        <v>706</v>
      </c>
      <c r="L40" s="915">
        <v>8865</v>
      </c>
      <c r="M40" s="915">
        <v>331</v>
      </c>
      <c r="N40" s="915">
        <v>9196</v>
      </c>
      <c r="O40" s="915">
        <v>47185</v>
      </c>
      <c r="P40" s="915">
        <v>12068</v>
      </c>
      <c r="Q40" s="915" t="s">
        <v>706</v>
      </c>
      <c r="R40" s="915">
        <v>11634</v>
      </c>
      <c r="S40" s="915">
        <v>434</v>
      </c>
      <c r="T40" s="915">
        <v>12068</v>
      </c>
      <c r="U40" s="916">
        <v>106.48117000000001</v>
      </c>
    </row>
    <row r="41" spans="1:21">
      <c r="A41" s="914">
        <v>2</v>
      </c>
      <c r="B41" s="914" t="s">
        <v>1162</v>
      </c>
      <c r="C41" s="914" t="s">
        <v>1257</v>
      </c>
      <c r="D41" s="914" t="s">
        <v>640</v>
      </c>
      <c r="E41" s="915">
        <v>41490</v>
      </c>
      <c r="F41" s="915">
        <v>14917</v>
      </c>
      <c r="G41" s="915">
        <v>19392</v>
      </c>
      <c r="H41" s="915">
        <v>4245</v>
      </c>
      <c r="I41" s="915">
        <v>15147</v>
      </c>
      <c r="J41" s="915">
        <v>7181</v>
      </c>
      <c r="K41" s="915" t="s">
        <v>706</v>
      </c>
      <c r="L41" s="915">
        <v>5337</v>
      </c>
      <c r="M41" s="915">
        <v>1844</v>
      </c>
      <c r="N41" s="915">
        <v>7181</v>
      </c>
      <c r="O41" s="915">
        <v>38931</v>
      </c>
      <c r="P41" s="915">
        <v>4622</v>
      </c>
      <c r="Q41" s="915" t="s">
        <v>706</v>
      </c>
      <c r="R41" s="915">
        <v>4023</v>
      </c>
      <c r="S41" s="915">
        <v>599</v>
      </c>
      <c r="T41" s="915">
        <v>4622</v>
      </c>
      <c r="U41" s="916">
        <v>93.832250000000002</v>
      </c>
    </row>
    <row r="42" spans="1:21">
      <c r="A42" s="914">
        <v>2</v>
      </c>
      <c r="B42" s="914" t="s">
        <v>1162</v>
      </c>
      <c r="C42" s="914" t="s">
        <v>687</v>
      </c>
      <c r="D42" s="914" t="s">
        <v>640</v>
      </c>
      <c r="E42" s="915">
        <v>24288</v>
      </c>
      <c r="F42" s="915">
        <v>10386</v>
      </c>
      <c r="G42" s="915">
        <v>10208</v>
      </c>
      <c r="H42" s="915">
        <v>1666</v>
      </c>
      <c r="I42" s="915">
        <v>8542</v>
      </c>
      <c r="J42" s="915">
        <v>3694</v>
      </c>
      <c r="K42" s="915" t="s">
        <v>706</v>
      </c>
      <c r="L42" s="915">
        <v>3473</v>
      </c>
      <c r="M42" s="915">
        <v>221</v>
      </c>
      <c r="N42" s="915">
        <v>3694</v>
      </c>
      <c r="O42" s="915">
        <v>24367</v>
      </c>
      <c r="P42" s="915">
        <v>3773</v>
      </c>
      <c r="Q42" s="915" t="s">
        <v>706</v>
      </c>
      <c r="R42" s="915">
        <v>3643</v>
      </c>
      <c r="S42" s="915">
        <v>130</v>
      </c>
      <c r="T42" s="915">
        <v>3773</v>
      </c>
      <c r="U42" s="916">
        <v>100.32526</v>
      </c>
    </row>
    <row r="43" spans="1:21">
      <c r="A43" s="914">
        <v>2</v>
      </c>
      <c r="B43" s="914" t="s">
        <v>1162</v>
      </c>
      <c r="C43" s="914" t="s">
        <v>688</v>
      </c>
      <c r="D43" s="914" t="s">
        <v>640</v>
      </c>
      <c r="E43" s="915">
        <v>64660</v>
      </c>
      <c r="F43" s="915">
        <v>24300</v>
      </c>
      <c r="G43" s="915">
        <v>33417</v>
      </c>
      <c r="H43" s="915">
        <v>5010</v>
      </c>
      <c r="I43" s="915">
        <v>28407</v>
      </c>
      <c r="J43" s="915">
        <v>6943</v>
      </c>
      <c r="K43" s="915" t="s">
        <v>706</v>
      </c>
      <c r="L43" s="915">
        <v>4128</v>
      </c>
      <c r="M43" s="915">
        <v>2815</v>
      </c>
      <c r="N43" s="915">
        <v>6943</v>
      </c>
      <c r="O43" s="915">
        <v>62891</v>
      </c>
      <c r="P43" s="915">
        <v>5174</v>
      </c>
      <c r="Q43" s="915" t="s">
        <v>706</v>
      </c>
      <c r="R43" s="915">
        <v>3893</v>
      </c>
      <c r="S43" s="915">
        <v>1281</v>
      </c>
      <c r="T43" s="915">
        <v>5174</v>
      </c>
      <c r="U43" s="916">
        <v>97.264150000000001</v>
      </c>
    </row>
    <row r="44" spans="1:21">
      <c r="A44" s="914">
        <v>2</v>
      </c>
      <c r="B44" s="914" t="s">
        <v>1162</v>
      </c>
      <c r="C44" s="914" t="s">
        <v>689</v>
      </c>
      <c r="D44" s="914" t="s">
        <v>640</v>
      </c>
      <c r="E44" s="915">
        <v>46912</v>
      </c>
      <c r="F44" s="915">
        <v>15955</v>
      </c>
      <c r="G44" s="915">
        <v>25646</v>
      </c>
      <c r="H44" s="915">
        <v>8077</v>
      </c>
      <c r="I44" s="915">
        <v>17569</v>
      </c>
      <c r="J44" s="915">
        <v>5311</v>
      </c>
      <c r="K44" s="915" t="s">
        <v>706</v>
      </c>
      <c r="L44" s="915">
        <v>4873</v>
      </c>
      <c r="M44" s="915">
        <v>438</v>
      </c>
      <c r="N44" s="915">
        <v>5311</v>
      </c>
      <c r="O44" s="915">
        <v>45388</v>
      </c>
      <c r="P44" s="915">
        <v>3787</v>
      </c>
      <c r="Q44" s="915" t="s">
        <v>706</v>
      </c>
      <c r="R44" s="915">
        <v>3446</v>
      </c>
      <c r="S44" s="915">
        <v>341</v>
      </c>
      <c r="T44" s="915">
        <v>3787</v>
      </c>
      <c r="U44" s="916">
        <v>96.751360000000005</v>
      </c>
    </row>
    <row r="45" spans="1:21">
      <c r="A45" s="914">
        <v>2</v>
      </c>
      <c r="B45" s="914" t="s">
        <v>1162</v>
      </c>
      <c r="C45" s="914" t="s">
        <v>690</v>
      </c>
      <c r="D45" s="914" t="s">
        <v>640</v>
      </c>
      <c r="E45" s="915">
        <v>30805</v>
      </c>
      <c r="F45" s="915">
        <v>12465</v>
      </c>
      <c r="G45" s="915">
        <v>14294</v>
      </c>
      <c r="H45" s="915">
        <v>1931</v>
      </c>
      <c r="I45" s="915">
        <v>12363</v>
      </c>
      <c r="J45" s="915">
        <v>4046</v>
      </c>
      <c r="K45" s="915" t="s">
        <v>706</v>
      </c>
      <c r="L45" s="915">
        <v>3302</v>
      </c>
      <c r="M45" s="915">
        <v>744</v>
      </c>
      <c r="N45" s="915">
        <v>4046</v>
      </c>
      <c r="O45" s="915">
        <v>30634</v>
      </c>
      <c r="P45" s="915">
        <v>3875</v>
      </c>
      <c r="Q45" s="915" t="s">
        <v>706</v>
      </c>
      <c r="R45" s="915">
        <v>3535</v>
      </c>
      <c r="S45" s="915">
        <v>340</v>
      </c>
      <c r="T45" s="915">
        <v>3875</v>
      </c>
      <c r="U45" s="916">
        <v>99.444900000000004</v>
      </c>
    </row>
    <row r="46" spans="1:21">
      <c r="A46" s="914">
        <v>2</v>
      </c>
      <c r="B46" s="914" t="s">
        <v>1162</v>
      </c>
      <c r="C46" s="914" t="s">
        <v>691</v>
      </c>
      <c r="D46" s="914" t="s">
        <v>640</v>
      </c>
      <c r="E46" s="915">
        <v>43977</v>
      </c>
      <c r="F46" s="915">
        <v>17788</v>
      </c>
      <c r="G46" s="915">
        <v>20898</v>
      </c>
      <c r="H46" s="915">
        <v>4605</v>
      </c>
      <c r="I46" s="915">
        <v>16293</v>
      </c>
      <c r="J46" s="915">
        <v>5291</v>
      </c>
      <c r="K46" s="915" t="s">
        <v>706</v>
      </c>
      <c r="L46" s="915">
        <v>4944</v>
      </c>
      <c r="M46" s="915">
        <v>347</v>
      </c>
      <c r="N46" s="915">
        <v>5291</v>
      </c>
      <c r="O46" s="915">
        <v>43106</v>
      </c>
      <c r="P46" s="915">
        <v>4420</v>
      </c>
      <c r="Q46" s="915" t="s">
        <v>706</v>
      </c>
      <c r="R46" s="915">
        <v>4030</v>
      </c>
      <c r="S46" s="915">
        <v>390</v>
      </c>
      <c r="T46" s="915">
        <v>4420</v>
      </c>
      <c r="U46" s="916">
        <v>98.019419999999997</v>
      </c>
    </row>
    <row r="47" spans="1:21">
      <c r="A47" s="914">
        <v>2</v>
      </c>
      <c r="B47" s="914" t="s">
        <v>1162</v>
      </c>
      <c r="C47" s="914" t="s">
        <v>692</v>
      </c>
      <c r="D47" s="914" t="s">
        <v>640</v>
      </c>
      <c r="E47" s="915">
        <v>37773</v>
      </c>
      <c r="F47" s="915">
        <v>14420</v>
      </c>
      <c r="G47" s="915">
        <v>18246</v>
      </c>
      <c r="H47" s="915">
        <v>2922</v>
      </c>
      <c r="I47" s="915">
        <v>15324</v>
      </c>
      <c r="J47" s="915">
        <v>5107</v>
      </c>
      <c r="K47" s="915" t="s">
        <v>706</v>
      </c>
      <c r="L47" s="915">
        <v>4934</v>
      </c>
      <c r="M47" s="915">
        <v>173</v>
      </c>
      <c r="N47" s="915">
        <v>5107</v>
      </c>
      <c r="O47" s="915">
        <v>35457</v>
      </c>
      <c r="P47" s="915">
        <v>2791</v>
      </c>
      <c r="Q47" s="915" t="s">
        <v>706</v>
      </c>
      <c r="R47" s="915">
        <v>2705</v>
      </c>
      <c r="S47" s="915">
        <v>86</v>
      </c>
      <c r="T47" s="915">
        <v>2791</v>
      </c>
      <c r="U47" s="916">
        <v>93.868639999999999</v>
      </c>
    </row>
    <row r="48" spans="1:21">
      <c r="A48" s="914">
        <v>2</v>
      </c>
      <c r="B48" s="914" t="s">
        <v>1162</v>
      </c>
      <c r="C48" s="914" t="s">
        <v>693</v>
      </c>
      <c r="D48" s="914" t="s">
        <v>640</v>
      </c>
      <c r="E48" s="915">
        <v>40310</v>
      </c>
      <c r="F48" s="915">
        <v>14032</v>
      </c>
      <c r="G48" s="915">
        <v>16261</v>
      </c>
      <c r="H48" s="915">
        <v>2426</v>
      </c>
      <c r="I48" s="915">
        <v>13835</v>
      </c>
      <c r="J48" s="915">
        <v>10017</v>
      </c>
      <c r="K48" s="915" t="s">
        <v>706</v>
      </c>
      <c r="L48" s="915">
        <v>9587</v>
      </c>
      <c r="M48" s="915">
        <v>430</v>
      </c>
      <c r="N48" s="915">
        <v>10017</v>
      </c>
      <c r="O48" s="915">
        <v>44917</v>
      </c>
      <c r="P48" s="915">
        <v>14624</v>
      </c>
      <c r="Q48" s="915" t="s">
        <v>706</v>
      </c>
      <c r="R48" s="915">
        <v>14128</v>
      </c>
      <c r="S48" s="915">
        <v>496</v>
      </c>
      <c r="T48" s="915">
        <v>14624</v>
      </c>
      <c r="U48" s="916">
        <v>111.42892999999999</v>
      </c>
    </row>
    <row r="49" spans="1:21">
      <c r="A49" s="914">
        <v>2</v>
      </c>
      <c r="B49" s="914" t="s">
        <v>1162</v>
      </c>
      <c r="C49" s="914" t="s">
        <v>694</v>
      </c>
      <c r="D49" s="914" t="s">
        <v>640</v>
      </c>
      <c r="E49" s="915">
        <v>77419</v>
      </c>
      <c r="F49" s="915">
        <v>31165</v>
      </c>
      <c r="G49" s="915">
        <v>27311</v>
      </c>
      <c r="H49" s="915">
        <v>3498</v>
      </c>
      <c r="I49" s="915">
        <v>23813</v>
      </c>
      <c r="J49" s="915">
        <v>18943</v>
      </c>
      <c r="K49" s="915" t="s">
        <v>706</v>
      </c>
      <c r="L49" s="915">
        <v>18066</v>
      </c>
      <c r="M49" s="915">
        <v>877</v>
      </c>
      <c r="N49" s="915">
        <v>18943</v>
      </c>
      <c r="O49" s="915">
        <v>74668</v>
      </c>
      <c r="P49" s="915">
        <v>16192</v>
      </c>
      <c r="Q49" s="915" t="s">
        <v>706</v>
      </c>
      <c r="R49" s="915">
        <v>15935</v>
      </c>
      <c r="S49" s="915">
        <v>257</v>
      </c>
      <c r="T49" s="915">
        <v>16192</v>
      </c>
      <c r="U49" s="916">
        <v>96.446610000000007</v>
      </c>
    </row>
    <row r="50" spans="1:21">
      <c r="A50" s="914">
        <v>3</v>
      </c>
      <c r="B50" s="914" t="s">
        <v>1162</v>
      </c>
      <c r="C50" s="914" t="s">
        <v>695</v>
      </c>
      <c r="D50" s="914" t="s">
        <v>640</v>
      </c>
      <c r="E50" s="915">
        <v>30838</v>
      </c>
      <c r="F50" s="915">
        <v>12238</v>
      </c>
      <c r="G50" s="915">
        <v>7698</v>
      </c>
      <c r="H50" s="915">
        <v>1025</v>
      </c>
      <c r="I50" s="915">
        <v>6673</v>
      </c>
      <c r="J50" s="915">
        <v>10902</v>
      </c>
      <c r="K50" s="915" t="s">
        <v>706</v>
      </c>
      <c r="L50" s="915">
        <v>5298</v>
      </c>
      <c r="M50" s="915">
        <v>5604</v>
      </c>
      <c r="N50" s="915">
        <v>10902</v>
      </c>
      <c r="O50" s="915">
        <v>23539</v>
      </c>
      <c r="P50" s="915">
        <v>3603</v>
      </c>
      <c r="Q50" s="915" t="s">
        <v>706</v>
      </c>
      <c r="R50" s="915">
        <v>2825</v>
      </c>
      <c r="S50" s="915">
        <v>778</v>
      </c>
      <c r="T50" s="915">
        <v>3603</v>
      </c>
      <c r="U50" s="916">
        <v>76.331149999999994</v>
      </c>
    </row>
    <row r="51" spans="1:21">
      <c r="A51" s="914">
        <v>3</v>
      </c>
      <c r="B51" s="914" t="s">
        <v>1162</v>
      </c>
      <c r="C51" s="914" t="s">
        <v>696</v>
      </c>
      <c r="D51" s="914" t="s">
        <v>640</v>
      </c>
      <c r="E51" s="915">
        <v>21200</v>
      </c>
      <c r="F51" s="915">
        <v>7735</v>
      </c>
      <c r="G51" s="915">
        <v>8512</v>
      </c>
      <c r="H51" s="915">
        <v>1813</v>
      </c>
      <c r="I51" s="915">
        <v>6699</v>
      </c>
      <c r="J51" s="915">
        <v>4953</v>
      </c>
      <c r="K51" s="915" t="s">
        <v>706</v>
      </c>
      <c r="L51" s="915">
        <v>4835</v>
      </c>
      <c r="M51" s="915">
        <v>118</v>
      </c>
      <c r="N51" s="915">
        <v>4953</v>
      </c>
      <c r="O51" s="915">
        <v>19020</v>
      </c>
      <c r="P51" s="915">
        <v>2773</v>
      </c>
      <c r="Q51" s="915" t="s">
        <v>706</v>
      </c>
      <c r="R51" s="915">
        <v>2746</v>
      </c>
      <c r="S51" s="915">
        <v>27</v>
      </c>
      <c r="T51" s="915">
        <v>2773</v>
      </c>
      <c r="U51" s="916">
        <v>89.716980000000007</v>
      </c>
    </row>
    <row r="52" spans="1:21">
      <c r="A52" s="914">
        <v>3</v>
      </c>
      <c r="B52" s="914" t="s">
        <v>1162</v>
      </c>
      <c r="C52" s="914" t="s">
        <v>697</v>
      </c>
      <c r="D52" s="914" t="s">
        <v>640</v>
      </c>
      <c r="E52" s="915">
        <v>31020</v>
      </c>
      <c r="F52" s="915">
        <v>12531</v>
      </c>
      <c r="G52" s="915">
        <v>8214</v>
      </c>
      <c r="H52" s="915">
        <v>1531</v>
      </c>
      <c r="I52" s="915">
        <v>6683</v>
      </c>
      <c r="J52" s="915">
        <v>10275</v>
      </c>
      <c r="K52" s="915" t="s">
        <v>706</v>
      </c>
      <c r="L52" s="915">
        <v>9729</v>
      </c>
      <c r="M52" s="915">
        <v>546</v>
      </c>
      <c r="N52" s="915">
        <v>10275</v>
      </c>
      <c r="O52" s="915">
        <v>31231</v>
      </c>
      <c r="P52" s="915">
        <v>10486</v>
      </c>
      <c r="Q52" s="915" t="s">
        <v>706</v>
      </c>
      <c r="R52" s="915">
        <v>10405</v>
      </c>
      <c r="S52" s="915">
        <v>81</v>
      </c>
      <c r="T52" s="915">
        <v>10486</v>
      </c>
      <c r="U52" s="916">
        <v>100.68021</v>
      </c>
    </row>
    <row r="53" spans="1:21">
      <c r="A53" s="914">
        <v>3</v>
      </c>
      <c r="B53" s="914" t="s">
        <v>1162</v>
      </c>
      <c r="C53" s="914" t="s">
        <v>698</v>
      </c>
      <c r="D53" s="914" t="s">
        <v>640</v>
      </c>
      <c r="E53" s="915">
        <v>33739</v>
      </c>
      <c r="F53" s="915">
        <v>13484</v>
      </c>
      <c r="G53" s="915">
        <v>7360</v>
      </c>
      <c r="H53" s="915">
        <v>808</v>
      </c>
      <c r="I53" s="915">
        <v>6552</v>
      </c>
      <c r="J53" s="915">
        <v>12895</v>
      </c>
      <c r="K53" s="915" t="s">
        <v>706</v>
      </c>
      <c r="L53" s="915">
        <v>12139</v>
      </c>
      <c r="M53" s="915">
        <v>756</v>
      </c>
      <c r="N53" s="915">
        <v>12895</v>
      </c>
      <c r="O53" s="915">
        <v>28848</v>
      </c>
      <c r="P53" s="915">
        <v>8004</v>
      </c>
      <c r="Q53" s="915" t="s">
        <v>706</v>
      </c>
      <c r="R53" s="915">
        <v>7892</v>
      </c>
      <c r="S53" s="915">
        <v>112</v>
      </c>
      <c r="T53" s="915">
        <v>8004</v>
      </c>
      <c r="U53" s="916">
        <v>85.503420000000006</v>
      </c>
    </row>
    <row r="54" spans="1:21">
      <c r="A54" s="914">
        <v>3</v>
      </c>
      <c r="B54" s="914" t="s">
        <v>1162</v>
      </c>
      <c r="C54" s="914" t="s">
        <v>1173</v>
      </c>
      <c r="D54" s="914" t="s">
        <v>640</v>
      </c>
      <c r="E54" s="915">
        <v>12300</v>
      </c>
      <c r="F54" s="915">
        <v>5207</v>
      </c>
      <c r="G54" s="915">
        <v>3098</v>
      </c>
      <c r="H54" s="915">
        <v>536</v>
      </c>
      <c r="I54" s="915">
        <v>2562</v>
      </c>
      <c r="J54" s="915">
        <v>3995</v>
      </c>
      <c r="K54" s="915" t="s">
        <v>706</v>
      </c>
      <c r="L54" s="915">
        <v>3889</v>
      </c>
      <c r="M54" s="915">
        <v>106</v>
      </c>
      <c r="N54" s="915">
        <v>3995</v>
      </c>
      <c r="O54" s="915">
        <v>10857</v>
      </c>
      <c r="P54" s="915">
        <v>2552</v>
      </c>
      <c r="Q54" s="915" t="s">
        <v>706</v>
      </c>
      <c r="R54" s="915">
        <v>2542</v>
      </c>
      <c r="S54" s="915">
        <v>10</v>
      </c>
      <c r="T54" s="915">
        <v>2552</v>
      </c>
      <c r="U54" s="916">
        <v>88.268289999999993</v>
      </c>
    </row>
    <row r="55" spans="1:21">
      <c r="A55" s="914">
        <v>3</v>
      </c>
      <c r="B55" s="914" t="s">
        <v>1162</v>
      </c>
      <c r="C55" s="914" t="s">
        <v>699</v>
      </c>
      <c r="D55" s="914" t="s">
        <v>640</v>
      </c>
      <c r="E55" s="915">
        <v>19738</v>
      </c>
      <c r="F55" s="915">
        <v>7327</v>
      </c>
      <c r="G55" s="915">
        <v>6557</v>
      </c>
      <c r="H55" s="915">
        <v>827</v>
      </c>
      <c r="I55" s="915">
        <v>5730</v>
      </c>
      <c r="J55" s="915">
        <v>5854</v>
      </c>
      <c r="K55" s="915" t="s">
        <v>706</v>
      </c>
      <c r="L55" s="915">
        <v>5662</v>
      </c>
      <c r="M55" s="915">
        <v>192</v>
      </c>
      <c r="N55" s="915">
        <v>5854</v>
      </c>
      <c r="O55" s="915">
        <v>22336</v>
      </c>
      <c r="P55" s="915">
        <v>8452</v>
      </c>
      <c r="Q55" s="915" t="s">
        <v>706</v>
      </c>
      <c r="R55" s="915">
        <v>8312</v>
      </c>
      <c r="S55" s="915">
        <v>140</v>
      </c>
      <c r="T55" s="915">
        <v>8452</v>
      </c>
      <c r="U55" s="916">
        <v>113.16243</v>
      </c>
    </row>
    <row r="56" spans="1:21">
      <c r="A56" s="914">
        <v>3</v>
      </c>
      <c r="B56" s="914" t="s">
        <v>1162</v>
      </c>
      <c r="C56" s="914" t="s">
        <v>1174</v>
      </c>
      <c r="D56" s="914" t="s">
        <v>640</v>
      </c>
      <c r="E56" s="915">
        <v>11452</v>
      </c>
      <c r="F56" s="915">
        <v>4625</v>
      </c>
      <c r="G56" s="915">
        <v>3665</v>
      </c>
      <c r="H56" s="915">
        <v>591</v>
      </c>
      <c r="I56" s="915">
        <v>3074</v>
      </c>
      <c r="J56" s="915">
        <v>3162</v>
      </c>
      <c r="K56" s="915" t="s">
        <v>706</v>
      </c>
      <c r="L56" s="915">
        <v>3081</v>
      </c>
      <c r="M56" s="915">
        <v>81</v>
      </c>
      <c r="N56" s="915">
        <v>3162</v>
      </c>
      <c r="O56" s="915">
        <v>9795</v>
      </c>
      <c r="P56" s="915">
        <v>1505</v>
      </c>
      <c r="Q56" s="915" t="s">
        <v>706</v>
      </c>
      <c r="R56" s="915">
        <v>1475</v>
      </c>
      <c r="S56" s="915">
        <v>30</v>
      </c>
      <c r="T56" s="915">
        <v>1505</v>
      </c>
      <c r="U56" s="916">
        <v>85.530910000000006</v>
      </c>
    </row>
    <row r="57" spans="1:21">
      <c r="A57" s="914">
        <v>3</v>
      </c>
      <c r="B57" s="914" t="s">
        <v>1162</v>
      </c>
      <c r="C57" s="914" t="s">
        <v>700</v>
      </c>
      <c r="D57" s="914" t="s">
        <v>640</v>
      </c>
      <c r="E57" s="915">
        <v>33690</v>
      </c>
      <c r="F57" s="915">
        <v>13327</v>
      </c>
      <c r="G57" s="915">
        <v>8414</v>
      </c>
      <c r="H57" s="915">
        <v>1086</v>
      </c>
      <c r="I57" s="915">
        <v>7328</v>
      </c>
      <c r="J57" s="915">
        <v>11949</v>
      </c>
      <c r="K57" s="915" t="s">
        <v>706</v>
      </c>
      <c r="L57" s="915">
        <v>11468</v>
      </c>
      <c r="M57" s="915">
        <v>481</v>
      </c>
      <c r="N57" s="915">
        <v>11949</v>
      </c>
      <c r="O57" s="915">
        <v>27780</v>
      </c>
      <c r="P57" s="915">
        <v>6039</v>
      </c>
      <c r="Q57" s="915" t="s">
        <v>706</v>
      </c>
      <c r="R57" s="915">
        <v>5966</v>
      </c>
      <c r="S57" s="915">
        <v>73</v>
      </c>
      <c r="T57" s="915">
        <v>6039</v>
      </c>
      <c r="U57" s="916">
        <v>82.457700000000003</v>
      </c>
    </row>
    <row r="58" spans="1:21">
      <c r="A58" s="914">
        <v>3</v>
      </c>
      <c r="B58" s="914" t="s">
        <v>1162</v>
      </c>
      <c r="C58" s="914" t="s">
        <v>701</v>
      </c>
      <c r="D58" s="914" t="s">
        <v>640</v>
      </c>
      <c r="E58" s="915">
        <v>15224</v>
      </c>
      <c r="F58" s="915">
        <v>6643</v>
      </c>
      <c r="G58" s="915">
        <v>4465</v>
      </c>
      <c r="H58" s="915">
        <v>671</v>
      </c>
      <c r="I58" s="915">
        <v>3794</v>
      </c>
      <c r="J58" s="915">
        <v>4116</v>
      </c>
      <c r="K58" s="915" t="s">
        <v>706</v>
      </c>
      <c r="L58" s="915">
        <v>3758</v>
      </c>
      <c r="M58" s="915">
        <v>358</v>
      </c>
      <c r="N58" s="915">
        <v>4116</v>
      </c>
      <c r="O58" s="915">
        <v>14755</v>
      </c>
      <c r="P58" s="915">
        <v>3647</v>
      </c>
      <c r="Q58" s="915" t="s">
        <v>706</v>
      </c>
      <c r="R58" s="915">
        <v>3529</v>
      </c>
      <c r="S58" s="915">
        <v>118</v>
      </c>
      <c r="T58" s="915">
        <v>3647</v>
      </c>
      <c r="U58" s="916">
        <v>96.919340000000005</v>
      </c>
    </row>
    <row r="59" spans="1:21">
      <c r="A59" s="914">
        <v>3</v>
      </c>
      <c r="B59" s="914" t="s">
        <v>1162</v>
      </c>
      <c r="C59" s="914" t="s">
        <v>702</v>
      </c>
      <c r="D59" s="914" t="s">
        <v>640</v>
      </c>
      <c r="E59" s="915">
        <v>17510</v>
      </c>
      <c r="F59" s="915">
        <v>7639</v>
      </c>
      <c r="G59" s="915">
        <v>7237</v>
      </c>
      <c r="H59" s="915">
        <v>1294</v>
      </c>
      <c r="I59" s="915">
        <v>5943</v>
      </c>
      <c r="J59" s="915">
        <v>2634</v>
      </c>
      <c r="K59" s="915" t="s">
        <v>706</v>
      </c>
      <c r="L59" s="915">
        <v>2368</v>
      </c>
      <c r="M59" s="915">
        <v>266</v>
      </c>
      <c r="N59" s="915">
        <v>2634</v>
      </c>
      <c r="O59" s="915">
        <v>17617</v>
      </c>
      <c r="P59" s="915">
        <v>2741</v>
      </c>
      <c r="Q59" s="915" t="s">
        <v>706</v>
      </c>
      <c r="R59" s="915">
        <v>2354</v>
      </c>
      <c r="S59" s="915">
        <v>387</v>
      </c>
      <c r="T59" s="915">
        <v>2741</v>
      </c>
      <c r="U59" s="916">
        <v>100.61108</v>
      </c>
    </row>
    <row r="60" spans="1:21">
      <c r="A60" s="914">
        <v>3</v>
      </c>
      <c r="B60" s="914" t="s">
        <v>1162</v>
      </c>
      <c r="C60" s="914" t="s">
        <v>703</v>
      </c>
      <c r="D60" s="914" t="s">
        <v>640</v>
      </c>
      <c r="E60" s="915">
        <v>18070</v>
      </c>
      <c r="F60" s="915">
        <v>7224</v>
      </c>
      <c r="G60" s="915">
        <v>8531</v>
      </c>
      <c r="H60" s="915">
        <v>1828</v>
      </c>
      <c r="I60" s="915">
        <v>6703</v>
      </c>
      <c r="J60" s="915">
        <v>2315</v>
      </c>
      <c r="K60" s="915" t="s">
        <v>706</v>
      </c>
      <c r="L60" s="915">
        <v>2206</v>
      </c>
      <c r="M60" s="915">
        <v>109</v>
      </c>
      <c r="N60" s="915">
        <v>2315</v>
      </c>
      <c r="O60" s="915">
        <v>16977</v>
      </c>
      <c r="P60" s="915">
        <v>1222</v>
      </c>
      <c r="Q60" s="915" t="s">
        <v>706</v>
      </c>
      <c r="R60" s="915">
        <v>1140</v>
      </c>
      <c r="S60" s="915">
        <v>82</v>
      </c>
      <c r="T60" s="915">
        <v>1222</v>
      </c>
      <c r="U60" s="916">
        <v>93.951300000000003</v>
      </c>
    </row>
    <row r="61" spans="1:21">
      <c r="A61" s="914">
        <v>3</v>
      </c>
      <c r="B61" s="914" t="s">
        <v>1162</v>
      </c>
      <c r="C61" s="914" t="s">
        <v>1175</v>
      </c>
      <c r="D61" s="914" t="s">
        <v>640</v>
      </c>
      <c r="E61" s="915">
        <v>14819</v>
      </c>
      <c r="F61" s="915">
        <v>5785</v>
      </c>
      <c r="G61" s="915">
        <v>7519</v>
      </c>
      <c r="H61" s="915">
        <v>1612</v>
      </c>
      <c r="I61" s="915">
        <v>5907</v>
      </c>
      <c r="J61" s="915">
        <v>1515</v>
      </c>
      <c r="K61" s="915" t="s">
        <v>706</v>
      </c>
      <c r="L61" s="915">
        <v>818</v>
      </c>
      <c r="M61" s="915">
        <v>697</v>
      </c>
      <c r="N61" s="915">
        <v>1515</v>
      </c>
      <c r="O61" s="915">
        <v>14171</v>
      </c>
      <c r="P61" s="915">
        <v>867</v>
      </c>
      <c r="Q61" s="915" t="s">
        <v>706</v>
      </c>
      <c r="R61" s="915">
        <v>555</v>
      </c>
      <c r="S61" s="915">
        <v>312</v>
      </c>
      <c r="T61" s="915">
        <v>867</v>
      </c>
      <c r="U61" s="916">
        <v>95.62724</v>
      </c>
    </row>
    <row r="62" spans="1:21">
      <c r="A62" s="914" t="s">
        <v>328</v>
      </c>
      <c r="B62" s="914" t="s">
        <v>1162</v>
      </c>
      <c r="C62" s="914" t="s">
        <v>656</v>
      </c>
      <c r="D62" s="914" t="s">
        <v>1160</v>
      </c>
      <c r="E62" s="915">
        <v>2641561</v>
      </c>
      <c r="F62" s="915">
        <v>804080</v>
      </c>
      <c r="G62" s="915">
        <v>920300</v>
      </c>
      <c r="H62" s="915">
        <v>115655</v>
      </c>
      <c r="I62" s="915">
        <v>804645</v>
      </c>
      <c r="J62" s="915">
        <v>917181</v>
      </c>
      <c r="K62" s="915">
        <v>155603</v>
      </c>
      <c r="L62" s="915">
        <v>464003</v>
      </c>
      <c r="M62" s="915">
        <v>297575</v>
      </c>
      <c r="N62" s="915">
        <v>297575</v>
      </c>
      <c r="O62" s="915">
        <v>2457011</v>
      </c>
      <c r="P62" s="915">
        <v>732631</v>
      </c>
      <c r="Q62" s="915">
        <v>155603</v>
      </c>
      <c r="R62" s="915">
        <v>464003</v>
      </c>
      <c r="S62" s="915">
        <v>113025</v>
      </c>
      <c r="T62" s="915">
        <v>113025</v>
      </c>
      <c r="U62" s="916"/>
    </row>
    <row r="63" spans="1:21">
      <c r="A63" s="914">
        <v>1</v>
      </c>
      <c r="B63" s="914" t="s">
        <v>1162</v>
      </c>
      <c r="C63" s="914" t="s">
        <v>657</v>
      </c>
      <c r="D63" s="914" t="s">
        <v>1160</v>
      </c>
      <c r="E63" s="915">
        <v>726700</v>
      </c>
      <c r="F63" s="915">
        <v>224912</v>
      </c>
      <c r="G63" s="915">
        <v>211655</v>
      </c>
      <c r="H63" s="915">
        <v>25636</v>
      </c>
      <c r="I63" s="915">
        <v>186019</v>
      </c>
      <c r="J63" s="915">
        <v>290133</v>
      </c>
      <c r="K63" s="915">
        <v>155603</v>
      </c>
      <c r="L63" s="915">
        <v>69256</v>
      </c>
      <c r="M63" s="915">
        <v>65274</v>
      </c>
      <c r="N63" s="915">
        <v>134530</v>
      </c>
      <c r="O63" s="915">
        <v>740899</v>
      </c>
      <c r="P63" s="915">
        <v>304332</v>
      </c>
      <c r="Q63" s="915">
        <v>155603</v>
      </c>
      <c r="R63" s="915">
        <v>112571</v>
      </c>
      <c r="S63" s="915">
        <v>36158</v>
      </c>
      <c r="T63" s="915">
        <v>148729</v>
      </c>
      <c r="U63" s="916"/>
    </row>
    <row r="64" spans="1:21">
      <c r="A64" s="914">
        <v>0</v>
      </c>
      <c r="B64" s="914" t="s">
        <v>1162</v>
      </c>
      <c r="C64" s="914" t="s">
        <v>1163</v>
      </c>
      <c r="D64" s="914" t="s">
        <v>1160</v>
      </c>
      <c r="E64" s="915">
        <v>100886</v>
      </c>
      <c r="F64" s="915">
        <v>26872</v>
      </c>
      <c r="G64" s="915">
        <v>29431</v>
      </c>
      <c r="H64" s="915">
        <v>3149</v>
      </c>
      <c r="I64" s="915">
        <v>26282</v>
      </c>
      <c r="J64" s="915">
        <v>44583</v>
      </c>
      <c r="K64" s="915">
        <v>16238</v>
      </c>
      <c r="L64" s="915">
        <v>9581</v>
      </c>
      <c r="M64" s="915">
        <v>18764</v>
      </c>
      <c r="N64" s="915">
        <v>44583</v>
      </c>
      <c r="O64" s="915">
        <v>93282</v>
      </c>
      <c r="P64" s="915">
        <v>36979</v>
      </c>
      <c r="Q64" s="915">
        <v>14984</v>
      </c>
      <c r="R64" s="915">
        <v>14930</v>
      </c>
      <c r="S64" s="915">
        <v>7065</v>
      </c>
      <c r="T64" s="915">
        <v>36979</v>
      </c>
      <c r="U64" s="916"/>
    </row>
    <row r="65" spans="1:21">
      <c r="A65" s="914">
        <v>0</v>
      </c>
      <c r="B65" s="914" t="s">
        <v>1162</v>
      </c>
      <c r="C65" s="914" t="s">
        <v>1164</v>
      </c>
      <c r="D65" s="914" t="s">
        <v>1160</v>
      </c>
      <c r="E65" s="915">
        <v>64302</v>
      </c>
      <c r="F65" s="915">
        <v>17801</v>
      </c>
      <c r="G65" s="915">
        <v>19080</v>
      </c>
      <c r="H65" s="915">
        <v>2252</v>
      </c>
      <c r="I65" s="915">
        <v>16828</v>
      </c>
      <c r="J65" s="915">
        <v>27421</v>
      </c>
      <c r="K65" s="915">
        <v>14877</v>
      </c>
      <c r="L65" s="915">
        <v>4750</v>
      </c>
      <c r="M65" s="915">
        <v>7794</v>
      </c>
      <c r="N65" s="915">
        <v>27421</v>
      </c>
      <c r="O65" s="915">
        <v>60768</v>
      </c>
      <c r="P65" s="915">
        <v>23887</v>
      </c>
      <c r="Q65" s="915">
        <v>11925</v>
      </c>
      <c r="R65" s="915">
        <v>7348</v>
      </c>
      <c r="S65" s="915">
        <v>4614</v>
      </c>
      <c r="T65" s="915">
        <v>23887</v>
      </c>
      <c r="U65" s="916"/>
    </row>
    <row r="66" spans="1:21">
      <c r="A66" s="914">
        <v>0</v>
      </c>
      <c r="B66" s="914" t="s">
        <v>1162</v>
      </c>
      <c r="C66" s="914" t="s">
        <v>1165</v>
      </c>
      <c r="D66" s="914" t="s">
        <v>1160</v>
      </c>
      <c r="E66" s="915">
        <v>52619</v>
      </c>
      <c r="F66" s="915">
        <v>18733</v>
      </c>
      <c r="G66" s="915">
        <v>15984</v>
      </c>
      <c r="H66" s="915">
        <v>2260</v>
      </c>
      <c r="I66" s="915">
        <v>13724</v>
      </c>
      <c r="J66" s="915">
        <v>17902</v>
      </c>
      <c r="K66" s="915">
        <v>12011</v>
      </c>
      <c r="L66" s="915">
        <v>2989</v>
      </c>
      <c r="M66" s="915">
        <v>2902</v>
      </c>
      <c r="N66" s="915">
        <v>17902</v>
      </c>
      <c r="O66" s="915">
        <v>70733</v>
      </c>
      <c r="P66" s="915">
        <v>36016</v>
      </c>
      <c r="Q66" s="915">
        <v>22903</v>
      </c>
      <c r="R66" s="915">
        <v>10567</v>
      </c>
      <c r="S66" s="915">
        <v>2546</v>
      </c>
      <c r="T66" s="915">
        <v>36016</v>
      </c>
      <c r="U66" s="916"/>
    </row>
    <row r="67" spans="1:21">
      <c r="A67" s="914">
        <v>0</v>
      </c>
      <c r="B67" s="914" t="s">
        <v>1162</v>
      </c>
      <c r="C67" s="914" t="s">
        <v>1166</v>
      </c>
      <c r="D67" s="914" t="s">
        <v>1160</v>
      </c>
      <c r="E67" s="915">
        <v>45842</v>
      </c>
      <c r="F67" s="915">
        <v>16378</v>
      </c>
      <c r="G67" s="915">
        <v>12592</v>
      </c>
      <c r="H67" s="915">
        <v>2067</v>
      </c>
      <c r="I67" s="915">
        <v>10525</v>
      </c>
      <c r="J67" s="915">
        <v>16872</v>
      </c>
      <c r="K67" s="915">
        <v>12255</v>
      </c>
      <c r="L67" s="915">
        <v>2339</v>
      </c>
      <c r="M67" s="915">
        <v>2278</v>
      </c>
      <c r="N67" s="915">
        <v>16872</v>
      </c>
      <c r="O67" s="915">
        <v>46234</v>
      </c>
      <c r="P67" s="915">
        <v>17264</v>
      </c>
      <c r="Q67" s="915">
        <v>11908</v>
      </c>
      <c r="R67" s="915">
        <v>4452</v>
      </c>
      <c r="S67" s="915">
        <v>904</v>
      </c>
      <c r="T67" s="915">
        <v>17264</v>
      </c>
      <c r="U67" s="916"/>
    </row>
    <row r="68" spans="1:21">
      <c r="A68" s="914">
        <v>0</v>
      </c>
      <c r="B68" s="914" t="s">
        <v>1162</v>
      </c>
      <c r="C68" s="914" t="s">
        <v>1167</v>
      </c>
      <c r="D68" s="914" t="s">
        <v>1160</v>
      </c>
      <c r="E68" s="915">
        <v>74795</v>
      </c>
      <c r="F68" s="915">
        <v>25254</v>
      </c>
      <c r="G68" s="915">
        <v>17543</v>
      </c>
      <c r="H68" s="915">
        <v>2389</v>
      </c>
      <c r="I68" s="915">
        <v>15154</v>
      </c>
      <c r="J68" s="915">
        <v>31998</v>
      </c>
      <c r="K68" s="915">
        <v>21162</v>
      </c>
      <c r="L68" s="915">
        <v>5455</v>
      </c>
      <c r="M68" s="915">
        <v>5381</v>
      </c>
      <c r="N68" s="915">
        <v>31998</v>
      </c>
      <c r="O68" s="915">
        <v>58730</v>
      </c>
      <c r="P68" s="915">
        <v>15933</v>
      </c>
      <c r="Q68" s="915">
        <v>10450</v>
      </c>
      <c r="R68" s="915">
        <v>4612</v>
      </c>
      <c r="S68" s="915">
        <v>871</v>
      </c>
      <c r="T68" s="915">
        <v>15933</v>
      </c>
      <c r="U68" s="916"/>
    </row>
    <row r="69" spans="1:21">
      <c r="A69" s="914">
        <v>0</v>
      </c>
      <c r="B69" s="914" t="s">
        <v>1162</v>
      </c>
      <c r="C69" s="914" t="s">
        <v>1168</v>
      </c>
      <c r="D69" s="914" t="s">
        <v>1160</v>
      </c>
      <c r="E69" s="915">
        <v>102740</v>
      </c>
      <c r="F69" s="915">
        <v>33801</v>
      </c>
      <c r="G69" s="915">
        <v>23477</v>
      </c>
      <c r="H69" s="915">
        <v>2849</v>
      </c>
      <c r="I69" s="915">
        <v>20628</v>
      </c>
      <c r="J69" s="915">
        <v>45462</v>
      </c>
      <c r="K69" s="915">
        <v>27611</v>
      </c>
      <c r="L69" s="915">
        <v>10968</v>
      </c>
      <c r="M69" s="915">
        <v>6883</v>
      </c>
      <c r="N69" s="915">
        <v>45462</v>
      </c>
      <c r="O69" s="915">
        <v>67058</v>
      </c>
      <c r="P69" s="915">
        <v>9780</v>
      </c>
      <c r="Q69" s="915">
        <v>5489</v>
      </c>
      <c r="R69" s="915">
        <v>3777</v>
      </c>
      <c r="S69" s="915">
        <v>514</v>
      </c>
      <c r="T69" s="915">
        <v>9780</v>
      </c>
      <c r="U69" s="916"/>
    </row>
    <row r="70" spans="1:21">
      <c r="A70" s="914">
        <v>0</v>
      </c>
      <c r="B70" s="914" t="s">
        <v>1162</v>
      </c>
      <c r="C70" s="914" t="s">
        <v>1169</v>
      </c>
      <c r="D70" s="914" t="s">
        <v>1160</v>
      </c>
      <c r="E70" s="915">
        <v>103783</v>
      </c>
      <c r="F70" s="915">
        <v>33004</v>
      </c>
      <c r="G70" s="915">
        <v>28731</v>
      </c>
      <c r="H70" s="915">
        <v>3745</v>
      </c>
      <c r="I70" s="915">
        <v>24986</v>
      </c>
      <c r="J70" s="915">
        <v>42048</v>
      </c>
      <c r="K70" s="915">
        <v>20620</v>
      </c>
      <c r="L70" s="915">
        <v>12964</v>
      </c>
      <c r="M70" s="915">
        <v>8464</v>
      </c>
      <c r="N70" s="915">
        <v>42048</v>
      </c>
      <c r="O70" s="915">
        <v>74802</v>
      </c>
      <c r="P70" s="915">
        <v>13067</v>
      </c>
      <c r="Q70" s="915">
        <v>4812</v>
      </c>
      <c r="R70" s="915">
        <v>6897</v>
      </c>
      <c r="S70" s="915">
        <v>1358</v>
      </c>
      <c r="T70" s="915">
        <v>13067</v>
      </c>
      <c r="U70" s="916"/>
    </row>
    <row r="71" spans="1:21">
      <c r="A71" s="914">
        <v>0</v>
      </c>
      <c r="B71" s="914" t="s">
        <v>1162</v>
      </c>
      <c r="C71" s="914" t="s">
        <v>1170</v>
      </c>
      <c r="D71" s="914" t="s">
        <v>1160</v>
      </c>
      <c r="E71" s="915">
        <v>63013</v>
      </c>
      <c r="F71" s="915">
        <v>18874</v>
      </c>
      <c r="G71" s="915">
        <v>26123</v>
      </c>
      <c r="H71" s="915">
        <v>2641</v>
      </c>
      <c r="I71" s="915">
        <v>23482</v>
      </c>
      <c r="J71" s="915">
        <v>18016</v>
      </c>
      <c r="K71" s="915">
        <v>8260</v>
      </c>
      <c r="L71" s="915">
        <v>3954</v>
      </c>
      <c r="M71" s="915">
        <v>5802</v>
      </c>
      <c r="N71" s="915">
        <v>18016</v>
      </c>
      <c r="O71" s="915">
        <v>158568</v>
      </c>
      <c r="P71" s="915">
        <v>113571</v>
      </c>
      <c r="Q71" s="915">
        <v>57284</v>
      </c>
      <c r="R71" s="915">
        <v>40253</v>
      </c>
      <c r="S71" s="915">
        <v>16034</v>
      </c>
      <c r="T71" s="915">
        <v>113571</v>
      </c>
      <c r="U71" s="916"/>
    </row>
    <row r="72" spans="1:21">
      <c r="A72" s="914">
        <v>0</v>
      </c>
      <c r="B72" s="914" t="s">
        <v>1162</v>
      </c>
      <c r="C72" s="914" t="s">
        <v>1171</v>
      </c>
      <c r="D72" s="914" t="s">
        <v>1160</v>
      </c>
      <c r="E72" s="915">
        <v>118720</v>
      </c>
      <c r="F72" s="915">
        <v>34195</v>
      </c>
      <c r="G72" s="915">
        <v>38694</v>
      </c>
      <c r="H72" s="915">
        <v>4284</v>
      </c>
      <c r="I72" s="915">
        <v>34410</v>
      </c>
      <c r="J72" s="915">
        <v>45831</v>
      </c>
      <c r="K72" s="915">
        <v>22569</v>
      </c>
      <c r="L72" s="915">
        <v>16256</v>
      </c>
      <c r="M72" s="915">
        <v>7006</v>
      </c>
      <c r="N72" s="915">
        <v>45831</v>
      </c>
      <c r="O72" s="915">
        <v>110724</v>
      </c>
      <c r="P72" s="915">
        <v>37835</v>
      </c>
      <c r="Q72" s="915">
        <v>15848</v>
      </c>
      <c r="R72" s="915">
        <v>19735</v>
      </c>
      <c r="S72" s="915">
        <v>2252</v>
      </c>
      <c r="T72" s="915">
        <v>37835</v>
      </c>
      <c r="U72" s="916"/>
    </row>
    <row r="73" spans="1:21">
      <c r="A73" s="914">
        <v>2</v>
      </c>
      <c r="B73" s="914" t="s">
        <v>1162</v>
      </c>
      <c r="C73" s="914" t="s">
        <v>667</v>
      </c>
      <c r="D73" s="914" t="s">
        <v>1160</v>
      </c>
      <c r="E73" s="915">
        <v>258724</v>
      </c>
      <c r="F73" s="915">
        <v>75260</v>
      </c>
      <c r="G73" s="915">
        <v>141077</v>
      </c>
      <c r="H73" s="915">
        <v>10424</v>
      </c>
      <c r="I73" s="915">
        <v>130653</v>
      </c>
      <c r="J73" s="915">
        <v>42387</v>
      </c>
      <c r="K73" s="915" t="s">
        <v>706</v>
      </c>
      <c r="L73" s="915">
        <v>36343</v>
      </c>
      <c r="M73" s="915">
        <v>6044</v>
      </c>
      <c r="N73" s="915">
        <v>42387</v>
      </c>
      <c r="O73" s="915">
        <v>260253</v>
      </c>
      <c r="P73" s="915">
        <v>43916</v>
      </c>
      <c r="Q73" s="915" t="s">
        <v>706</v>
      </c>
      <c r="R73" s="915">
        <v>41129</v>
      </c>
      <c r="S73" s="915">
        <v>2787</v>
      </c>
      <c r="T73" s="915">
        <v>43916</v>
      </c>
      <c r="U73" s="916"/>
    </row>
    <row r="74" spans="1:21">
      <c r="A74" s="914">
        <v>2</v>
      </c>
      <c r="B74" s="914" t="s">
        <v>1162</v>
      </c>
      <c r="C74" s="914" t="s">
        <v>668</v>
      </c>
      <c r="D74" s="914" t="s">
        <v>1160</v>
      </c>
      <c r="E74" s="915">
        <v>219059</v>
      </c>
      <c r="F74" s="915">
        <v>70618</v>
      </c>
      <c r="G74" s="915">
        <v>74395</v>
      </c>
      <c r="H74" s="915">
        <v>8025</v>
      </c>
      <c r="I74" s="915">
        <v>66370</v>
      </c>
      <c r="J74" s="915">
        <v>74046</v>
      </c>
      <c r="K74" s="915" t="s">
        <v>706</v>
      </c>
      <c r="L74" s="915">
        <v>24910</v>
      </c>
      <c r="M74" s="915">
        <v>49136</v>
      </c>
      <c r="N74" s="915">
        <v>74046</v>
      </c>
      <c r="O74" s="915">
        <v>212845</v>
      </c>
      <c r="P74" s="915">
        <v>67832</v>
      </c>
      <c r="Q74" s="915" t="s">
        <v>706</v>
      </c>
      <c r="R74" s="915">
        <v>39888</v>
      </c>
      <c r="S74" s="915">
        <v>27944</v>
      </c>
      <c r="T74" s="915">
        <v>67832</v>
      </c>
      <c r="U74" s="916"/>
    </row>
    <row r="75" spans="1:21">
      <c r="A75" s="914">
        <v>2</v>
      </c>
      <c r="B75" s="914" t="s">
        <v>1162</v>
      </c>
      <c r="C75" s="914" t="s">
        <v>669</v>
      </c>
      <c r="D75" s="914" t="s">
        <v>1160</v>
      </c>
      <c r="E75" s="915">
        <v>141801</v>
      </c>
      <c r="F75" s="915">
        <v>43912</v>
      </c>
      <c r="G75" s="915">
        <v>43851</v>
      </c>
      <c r="H75" s="915">
        <v>4309</v>
      </c>
      <c r="I75" s="915">
        <v>39542</v>
      </c>
      <c r="J75" s="915">
        <v>54038</v>
      </c>
      <c r="K75" s="915" t="s">
        <v>706</v>
      </c>
      <c r="L75" s="915">
        <v>45555</v>
      </c>
      <c r="M75" s="915">
        <v>8483</v>
      </c>
      <c r="N75" s="915">
        <v>54038</v>
      </c>
      <c r="O75" s="915">
        <v>118941</v>
      </c>
      <c r="P75" s="915">
        <v>31178</v>
      </c>
      <c r="Q75" s="915" t="s">
        <v>706</v>
      </c>
      <c r="R75" s="915">
        <v>29818</v>
      </c>
      <c r="S75" s="915">
        <v>1360</v>
      </c>
      <c r="T75" s="915">
        <v>31178</v>
      </c>
      <c r="U75" s="916"/>
    </row>
    <row r="76" spans="1:21">
      <c r="A76" s="914">
        <v>2</v>
      </c>
      <c r="B76" s="914" t="s">
        <v>1162</v>
      </c>
      <c r="C76" s="914" t="s">
        <v>670</v>
      </c>
      <c r="D76" s="914" t="s">
        <v>1160</v>
      </c>
      <c r="E76" s="915">
        <v>228354</v>
      </c>
      <c r="F76" s="915">
        <v>64323</v>
      </c>
      <c r="G76" s="915">
        <v>64175</v>
      </c>
      <c r="H76" s="915">
        <v>6948</v>
      </c>
      <c r="I76" s="915">
        <v>57227</v>
      </c>
      <c r="J76" s="915">
        <v>99856</v>
      </c>
      <c r="K76" s="915" t="s">
        <v>706</v>
      </c>
      <c r="L76" s="915">
        <v>41566</v>
      </c>
      <c r="M76" s="915">
        <v>58290</v>
      </c>
      <c r="N76" s="915">
        <v>99856</v>
      </c>
      <c r="O76" s="915">
        <v>177677</v>
      </c>
      <c r="P76" s="915">
        <v>49179</v>
      </c>
      <c r="Q76" s="915" t="s">
        <v>706</v>
      </c>
      <c r="R76" s="915">
        <v>34386</v>
      </c>
      <c r="S76" s="915">
        <v>14793</v>
      </c>
      <c r="T76" s="915">
        <v>49179</v>
      </c>
      <c r="U76" s="916"/>
    </row>
    <row r="77" spans="1:21">
      <c r="A77" s="914">
        <v>2</v>
      </c>
      <c r="B77" s="914" t="s">
        <v>1162</v>
      </c>
      <c r="C77" s="914" t="s">
        <v>671</v>
      </c>
      <c r="D77" s="914" t="s">
        <v>1160</v>
      </c>
      <c r="E77" s="915">
        <v>20992</v>
      </c>
      <c r="F77" s="915">
        <v>6770</v>
      </c>
      <c r="G77" s="915">
        <v>10804</v>
      </c>
      <c r="H77" s="915">
        <v>2510</v>
      </c>
      <c r="I77" s="915">
        <v>8294</v>
      </c>
      <c r="J77" s="915">
        <v>3418</v>
      </c>
      <c r="K77" s="915" t="s">
        <v>706</v>
      </c>
      <c r="L77" s="915">
        <v>3141</v>
      </c>
      <c r="M77" s="915">
        <v>277</v>
      </c>
      <c r="N77" s="915">
        <v>3418</v>
      </c>
      <c r="O77" s="915">
        <v>21733</v>
      </c>
      <c r="P77" s="915">
        <v>4159</v>
      </c>
      <c r="Q77" s="915" t="s">
        <v>706</v>
      </c>
      <c r="R77" s="915">
        <v>3915</v>
      </c>
      <c r="S77" s="915">
        <v>244</v>
      </c>
      <c r="T77" s="915">
        <v>4159</v>
      </c>
      <c r="U77" s="916"/>
    </row>
    <row r="78" spans="1:21">
      <c r="A78" s="914">
        <v>2</v>
      </c>
      <c r="B78" s="914" t="s">
        <v>1162</v>
      </c>
      <c r="C78" s="914" t="s">
        <v>672</v>
      </c>
      <c r="D78" s="914" t="s">
        <v>1160</v>
      </c>
      <c r="E78" s="915">
        <v>43089</v>
      </c>
      <c r="F78" s="915">
        <v>12707</v>
      </c>
      <c r="G78" s="915">
        <v>8155</v>
      </c>
      <c r="H78" s="915">
        <v>1621</v>
      </c>
      <c r="I78" s="915">
        <v>6534</v>
      </c>
      <c r="J78" s="915">
        <v>22227</v>
      </c>
      <c r="K78" s="915" t="s">
        <v>706</v>
      </c>
      <c r="L78" s="915">
        <v>10861</v>
      </c>
      <c r="M78" s="915">
        <v>11366</v>
      </c>
      <c r="N78" s="915">
        <v>22227</v>
      </c>
      <c r="O78" s="915">
        <v>30647</v>
      </c>
      <c r="P78" s="915">
        <v>9785</v>
      </c>
      <c r="Q78" s="915" t="s">
        <v>706</v>
      </c>
      <c r="R78" s="915">
        <v>8031</v>
      </c>
      <c r="S78" s="915">
        <v>1754</v>
      </c>
      <c r="T78" s="915">
        <v>9785</v>
      </c>
      <c r="U78" s="916"/>
    </row>
    <row r="79" spans="1:21">
      <c r="A79" s="914">
        <v>2</v>
      </c>
      <c r="B79" s="914" t="s">
        <v>1162</v>
      </c>
      <c r="C79" s="914" t="s">
        <v>673</v>
      </c>
      <c r="D79" s="914" t="s">
        <v>1160</v>
      </c>
      <c r="E79" s="915">
        <v>95641</v>
      </c>
      <c r="F79" s="915">
        <v>27919</v>
      </c>
      <c r="G79" s="915">
        <v>29829</v>
      </c>
      <c r="H79" s="915">
        <v>3011</v>
      </c>
      <c r="I79" s="915">
        <v>26818</v>
      </c>
      <c r="J79" s="915">
        <v>37893</v>
      </c>
      <c r="K79" s="915" t="s">
        <v>706</v>
      </c>
      <c r="L79" s="915">
        <v>18577</v>
      </c>
      <c r="M79" s="915">
        <v>19316</v>
      </c>
      <c r="N79" s="915">
        <v>37893</v>
      </c>
      <c r="O79" s="915">
        <v>82883</v>
      </c>
      <c r="P79" s="915">
        <v>25135</v>
      </c>
      <c r="Q79" s="915" t="s">
        <v>706</v>
      </c>
      <c r="R79" s="915">
        <v>16910</v>
      </c>
      <c r="S79" s="915">
        <v>8225</v>
      </c>
      <c r="T79" s="915">
        <v>25135</v>
      </c>
      <c r="U79" s="916"/>
    </row>
    <row r="80" spans="1:21">
      <c r="A80" s="914">
        <v>2</v>
      </c>
      <c r="B80" s="914" t="s">
        <v>1162</v>
      </c>
      <c r="C80" s="914" t="s">
        <v>674</v>
      </c>
      <c r="D80" s="914" t="s">
        <v>1160</v>
      </c>
      <c r="E80" s="915">
        <v>14511</v>
      </c>
      <c r="F80" s="915">
        <v>5355</v>
      </c>
      <c r="G80" s="915">
        <v>4701</v>
      </c>
      <c r="H80" s="915">
        <v>544</v>
      </c>
      <c r="I80" s="915">
        <v>4157</v>
      </c>
      <c r="J80" s="915">
        <v>4455</v>
      </c>
      <c r="K80" s="915" t="s">
        <v>706</v>
      </c>
      <c r="L80" s="915">
        <v>4118</v>
      </c>
      <c r="M80" s="915">
        <v>337</v>
      </c>
      <c r="N80" s="915">
        <v>4455</v>
      </c>
      <c r="O80" s="915">
        <v>14439</v>
      </c>
      <c r="P80" s="915">
        <v>4383</v>
      </c>
      <c r="Q80" s="915" t="s">
        <v>706</v>
      </c>
      <c r="R80" s="915">
        <v>4173</v>
      </c>
      <c r="S80" s="915">
        <v>210</v>
      </c>
      <c r="T80" s="915">
        <v>4383</v>
      </c>
      <c r="U80" s="916"/>
    </row>
    <row r="81" spans="1:21">
      <c r="A81" s="914">
        <v>2</v>
      </c>
      <c r="B81" s="914" t="s">
        <v>1162</v>
      </c>
      <c r="C81" s="914" t="s">
        <v>675</v>
      </c>
      <c r="D81" s="914" t="s">
        <v>1160</v>
      </c>
      <c r="E81" s="915">
        <v>39494</v>
      </c>
      <c r="F81" s="915">
        <v>11714</v>
      </c>
      <c r="G81" s="915">
        <v>24687</v>
      </c>
      <c r="H81" s="915">
        <v>3650</v>
      </c>
      <c r="I81" s="915">
        <v>21037</v>
      </c>
      <c r="J81" s="915">
        <v>3093</v>
      </c>
      <c r="K81" s="915" t="s">
        <v>706</v>
      </c>
      <c r="L81" s="915">
        <v>2244</v>
      </c>
      <c r="M81" s="915">
        <v>849</v>
      </c>
      <c r="N81" s="915">
        <v>3093</v>
      </c>
      <c r="O81" s="915">
        <v>40318</v>
      </c>
      <c r="P81" s="915">
        <v>3917</v>
      </c>
      <c r="Q81" s="915" t="s">
        <v>706</v>
      </c>
      <c r="R81" s="915">
        <v>2748</v>
      </c>
      <c r="S81" s="915">
        <v>1169</v>
      </c>
      <c r="T81" s="915">
        <v>3917</v>
      </c>
      <c r="U81" s="916"/>
    </row>
    <row r="82" spans="1:21">
      <c r="A82" s="914">
        <v>2</v>
      </c>
      <c r="B82" s="914" t="s">
        <v>1162</v>
      </c>
      <c r="C82" s="914" t="s">
        <v>676</v>
      </c>
      <c r="D82" s="914" t="s">
        <v>1160</v>
      </c>
      <c r="E82" s="915">
        <v>131170</v>
      </c>
      <c r="F82" s="915">
        <v>40407</v>
      </c>
      <c r="G82" s="915">
        <v>44276</v>
      </c>
      <c r="H82" s="915">
        <v>3936</v>
      </c>
      <c r="I82" s="915">
        <v>40340</v>
      </c>
      <c r="J82" s="915">
        <v>46487</v>
      </c>
      <c r="K82" s="915" t="s">
        <v>706</v>
      </c>
      <c r="L82" s="915">
        <v>41817</v>
      </c>
      <c r="M82" s="915">
        <v>4670</v>
      </c>
      <c r="N82" s="915">
        <v>46487</v>
      </c>
      <c r="O82" s="915">
        <v>108861</v>
      </c>
      <c r="P82" s="915">
        <v>24178</v>
      </c>
      <c r="Q82" s="915" t="s">
        <v>706</v>
      </c>
      <c r="R82" s="915">
        <v>23341</v>
      </c>
      <c r="S82" s="915">
        <v>837</v>
      </c>
      <c r="T82" s="915">
        <v>24178</v>
      </c>
      <c r="U82" s="916"/>
    </row>
    <row r="83" spans="1:21">
      <c r="A83" s="914">
        <v>2</v>
      </c>
      <c r="B83" s="914" t="s">
        <v>1162</v>
      </c>
      <c r="C83" s="914" t="s">
        <v>677</v>
      </c>
      <c r="D83" s="914" t="s">
        <v>1160</v>
      </c>
      <c r="E83" s="915">
        <v>23331</v>
      </c>
      <c r="F83" s="915">
        <v>7797</v>
      </c>
      <c r="G83" s="915">
        <v>10697</v>
      </c>
      <c r="H83" s="915">
        <v>939</v>
      </c>
      <c r="I83" s="915">
        <v>9758</v>
      </c>
      <c r="J83" s="915">
        <v>4837</v>
      </c>
      <c r="K83" s="915" t="s">
        <v>706</v>
      </c>
      <c r="L83" s="915">
        <v>3705</v>
      </c>
      <c r="M83" s="915">
        <v>1132</v>
      </c>
      <c r="N83" s="915">
        <v>4837</v>
      </c>
      <c r="O83" s="915">
        <v>21831</v>
      </c>
      <c r="P83" s="915">
        <v>3337</v>
      </c>
      <c r="Q83" s="915" t="s">
        <v>706</v>
      </c>
      <c r="R83" s="915">
        <v>2727</v>
      </c>
      <c r="S83" s="915">
        <v>610</v>
      </c>
      <c r="T83" s="915">
        <v>3337</v>
      </c>
      <c r="U83" s="916"/>
    </row>
    <row r="84" spans="1:21">
      <c r="A84" s="914">
        <v>2</v>
      </c>
      <c r="B84" s="914" t="s">
        <v>1162</v>
      </c>
      <c r="C84" s="914" t="s">
        <v>678</v>
      </c>
      <c r="D84" s="914" t="s">
        <v>1160</v>
      </c>
      <c r="E84" s="915">
        <v>19512</v>
      </c>
      <c r="F84" s="915">
        <v>5621</v>
      </c>
      <c r="G84" s="915">
        <v>8117</v>
      </c>
      <c r="H84" s="915">
        <v>1486</v>
      </c>
      <c r="I84" s="915">
        <v>6631</v>
      </c>
      <c r="J84" s="915">
        <v>5774</v>
      </c>
      <c r="K84" s="915" t="s">
        <v>706</v>
      </c>
      <c r="L84" s="915">
        <v>5545</v>
      </c>
      <c r="M84" s="915">
        <v>229</v>
      </c>
      <c r="N84" s="915">
        <v>5774</v>
      </c>
      <c r="O84" s="915">
        <v>18025</v>
      </c>
      <c r="P84" s="915">
        <v>4287</v>
      </c>
      <c r="Q84" s="915" t="s">
        <v>706</v>
      </c>
      <c r="R84" s="915">
        <v>4134</v>
      </c>
      <c r="S84" s="915">
        <v>153</v>
      </c>
      <c r="T84" s="915">
        <v>4287</v>
      </c>
      <c r="U84" s="916"/>
    </row>
    <row r="85" spans="1:21">
      <c r="A85" s="914">
        <v>2</v>
      </c>
      <c r="B85" s="914" t="s">
        <v>1162</v>
      </c>
      <c r="C85" s="914" t="s">
        <v>679</v>
      </c>
      <c r="D85" s="914" t="s">
        <v>1160</v>
      </c>
      <c r="E85" s="915">
        <v>104215</v>
      </c>
      <c r="F85" s="915">
        <v>32009</v>
      </c>
      <c r="G85" s="915">
        <v>24276</v>
      </c>
      <c r="H85" s="915">
        <v>3448</v>
      </c>
      <c r="I85" s="915">
        <v>20828</v>
      </c>
      <c r="J85" s="915">
        <v>47930</v>
      </c>
      <c r="K85" s="915" t="s">
        <v>706</v>
      </c>
      <c r="L85" s="915">
        <v>21511</v>
      </c>
      <c r="M85" s="915">
        <v>26419</v>
      </c>
      <c r="N85" s="915">
        <v>47930</v>
      </c>
      <c r="O85" s="915">
        <v>70911</v>
      </c>
      <c r="P85" s="915">
        <v>14626</v>
      </c>
      <c r="Q85" s="915" t="s">
        <v>706</v>
      </c>
      <c r="R85" s="915">
        <v>10456</v>
      </c>
      <c r="S85" s="915">
        <v>4170</v>
      </c>
      <c r="T85" s="915">
        <v>14626</v>
      </c>
      <c r="U85" s="916"/>
    </row>
    <row r="86" spans="1:21">
      <c r="A86" s="914">
        <v>2</v>
      </c>
      <c r="B86" s="914" t="s">
        <v>1162</v>
      </c>
      <c r="C86" s="914" t="s">
        <v>680</v>
      </c>
      <c r="D86" s="914" t="s">
        <v>1160</v>
      </c>
      <c r="E86" s="915">
        <v>37061</v>
      </c>
      <c r="F86" s="915">
        <v>12236</v>
      </c>
      <c r="G86" s="915">
        <v>13465</v>
      </c>
      <c r="H86" s="915">
        <v>2269</v>
      </c>
      <c r="I86" s="915">
        <v>11196</v>
      </c>
      <c r="J86" s="915">
        <v>11360</v>
      </c>
      <c r="K86" s="915" t="s">
        <v>706</v>
      </c>
      <c r="L86" s="915">
        <v>10425</v>
      </c>
      <c r="M86" s="915">
        <v>935</v>
      </c>
      <c r="N86" s="915">
        <v>11360</v>
      </c>
      <c r="O86" s="915">
        <v>36869</v>
      </c>
      <c r="P86" s="915">
        <v>11168</v>
      </c>
      <c r="Q86" s="915" t="s">
        <v>706</v>
      </c>
      <c r="R86" s="915">
        <v>10730</v>
      </c>
      <c r="S86" s="915">
        <v>438</v>
      </c>
      <c r="T86" s="915">
        <v>11168</v>
      </c>
      <c r="U86" s="916"/>
    </row>
    <row r="87" spans="1:21">
      <c r="A87" s="914">
        <v>2</v>
      </c>
      <c r="B87" s="914" t="s">
        <v>1162</v>
      </c>
      <c r="C87" s="914" t="s">
        <v>681</v>
      </c>
      <c r="D87" s="914" t="s">
        <v>1160</v>
      </c>
      <c r="E87" s="915">
        <v>44397</v>
      </c>
      <c r="F87" s="915">
        <v>13848</v>
      </c>
      <c r="G87" s="915">
        <v>15817</v>
      </c>
      <c r="H87" s="915">
        <v>1371</v>
      </c>
      <c r="I87" s="915">
        <v>14446</v>
      </c>
      <c r="J87" s="915">
        <v>14732</v>
      </c>
      <c r="K87" s="915" t="s">
        <v>706</v>
      </c>
      <c r="L87" s="915">
        <v>13633</v>
      </c>
      <c r="M87" s="915">
        <v>1099</v>
      </c>
      <c r="N87" s="915">
        <v>14732</v>
      </c>
      <c r="O87" s="915">
        <v>48953</v>
      </c>
      <c r="P87" s="915">
        <v>19288</v>
      </c>
      <c r="Q87" s="915" t="s">
        <v>706</v>
      </c>
      <c r="R87" s="915">
        <v>18949</v>
      </c>
      <c r="S87" s="915">
        <v>339</v>
      </c>
      <c r="T87" s="915">
        <v>19288</v>
      </c>
      <c r="U87" s="916"/>
    </row>
    <row r="88" spans="1:21">
      <c r="A88" s="914">
        <v>2</v>
      </c>
      <c r="B88" s="914" t="s">
        <v>1162</v>
      </c>
      <c r="C88" s="914" t="s">
        <v>682</v>
      </c>
      <c r="D88" s="914" t="s">
        <v>1160</v>
      </c>
      <c r="E88" s="915">
        <v>73882</v>
      </c>
      <c r="F88" s="915">
        <v>25120</v>
      </c>
      <c r="G88" s="915">
        <v>16755</v>
      </c>
      <c r="H88" s="915">
        <v>2412</v>
      </c>
      <c r="I88" s="915">
        <v>14343</v>
      </c>
      <c r="J88" s="915">
        <v>32007</v>
      </c>
      <c r="K88" s="915" t="s">
        <v>706</v>
      </c>
      <c r="L88" s="915">
        <v>10865</v>
      </c>
      <c r="M88" s="915">
        <v>21142</v>
      </c>
      <c r="N88" s="915">
        <v>32007</v>
      </c>
      <c r="O88" s="915">
        <v>51630</v>
      </c>
      <c r="P88" s="915">
        <v>9755</v>
      </c>
      <c r="Q88" s="915" t="s">
        <v>706</v>
      </c>
      <c r="R88" s="915">
        <v>5883</v>
      </c>
      <c r="S88" s="915">
        <v>3872</v>
      </c>
      <c r="T88" s="915">
        <v>9755</v>
      </c>
      <c r="U88" s="916"/>
    </row>
    <row r="89" spans="1:21">
      <c r="A89" s="914">
        <v>2</v>
      </c>
      <c r="B89" s="914" t="s">
        <v>1162</v>
      </c>
      <c r="C89" s="914" t="s">
        <v>683</v>
      </c>
      <c r="D89" s="914" t="s">
        <v>1160</v>
      </c>
      <c r="E89" s="915">
        <v>23730</v>
      </c>
      <c r="F89" s="915">
        <v>6571</v>
      </c>
      <c r="G89" s="915">
        <v>9063</v>
      </c>
      <c r="H89" s="915">
        <v>1434</v>
      </c>
      <c r="I89" s="915">
        <v>7629</v>
      </c>
      <c r="J89" s="915">
        <v>8096</v>
      </c>
      <c r="K89" s="915" t="s">
        <v>706</v>
      </c>
      <c r="L89" s="915">
        <v>7702</v>
      </c>
      <c r="M89" s="915">
        <v>394</v>
      </c>
      <c r="N89" s="915">
        <v>8096</v>
      </c>
      <c r="O89" s="915">
        <v>23826</v>
      </c>
      <c r="P89" s="915">
        <v>8192</v>
      </c>
      <c r="Q89" s="915" t="s">
        <v>706</v>
      </c>
      <c r="R89" s="915">
        <v>8018</v>
      </c>
      <c r="S89" s="915">
        <v>174</v>
      </c>
      <c r="T89" s="915">
        <v>8192</v>
      </c>
      <c r="U89" s="916"/>
    </row>
    <row r="90" spans="1:21">
      <c r="A90" s="914">
        <v>2</v>
      </c>
      <c r="B90" s="914" t="s">
        <v>1162</v>
      </c>
      <c r="C90" s="914" t="s">
        <v>684</v>
      </c>
      <c r="D90" s="914" t="s">
        <v>1160</v>
      </c>
      <c r="E90" s="915">
        <v>54184</v>
      </c>
      <c r="F90" s="915">
        <v>14032</v>
      </c>
      <c r="G90" s="915">
        <v>18252</v>
      </c>
      <c r="H90" s="915">
        <v>2072</v>
      </c>
      <c r="I90" s="915">
        <v>16180</v>
      </c>
      <c r="J90" s="915">
        <v>21900</v>
      </c>
      <c r="K90" s="915" t="s">
        <v>706</v>
      </c>
      <c r="L90" s="915">
        <v>12193</v>
      </c>
      <c r="M90" s="915">
        <v>9707</v>
      </c>
      <c r="N90" s="915">
        <v>21900</v>
      </c>
      <c r="O90" s="915">
        <v>47654</v>
      </c>
      <c r="P90" s="915">
        <v>15370</v>
      </c>
      <c r="Q90" s="915" t="s">
        <v>706</v>
      </c>
      <c r="R90" s="915">
        <v>12501</v>
      </c>
      <c r="S90" s="915">
        <v>2869</v>
      </c>
      <c r="T90" s="915">
        <v>15370</v>
      </c>
      <c r="U90" s="916"/>
    </row>
    <row r="91" spans="1:21">
      <c r="A91" s="914">
        <v>2</v>
      </c>
      <c r="B91" s="914" t="s">
        <v>1162</v>
      </c>
      <c r="C91" s="914" t="s">
        <v>685</v>
      </c>
      <c r="D91" s="914" t="s">
        <v>1160</v>
      </c>
      <c r="E91" s="915">
        <v>21653</v>
      </c>
      <c r="F91" s="915">
        <v>6573</v>
      </c>
      <c r="G91" s="915">
        <v>9414</v>
      </c>
      <c r="H91" s="915">
        <v>1651</v>
      </c>
      <c r="I91" s="915">
        <v>7763</v>
      </c>
      <c r="J91" s="915">
        <v>5666</v>
      </c>
      <c r="K91" s="915" t="s">
        <v>706</v>
      </c>
      <c r="L91" s="915">
        <v>5415</v>
      </c>
      <c r="M91" s="915">
        <v>251</v>
      </c>
      <c r="N91" s="915">
        <v>5666</v>
      </c>
      <c r="O91" s="915">
        <v>24279</v>
      </c>
      <c r="P91" s="915">
        <v>8292</v>
      </c>
      <c r="Q91" s="915" t="s">
        <v>706</v>
      </c>
      <c r="R91" s="915">
        <v>7891</v>
      </c>
      <c r="S91" s="915">
        <v>401</v>
      </c>
      <c r="T91" s="915">
        <v>8292</v>
      </c>
      <c r="U91" s="916"/>
    </row>
    <row r="92" spans="1:21">
      <c r="A92" s="914">
        <v>2</v>
      </c>
      <c r="B92" s="914" t="s">
        <v>1162</v>
      </c>
      <c r="C92" s="914" t="s">
        <v>1257</v>
      </c>
      <c r="D92" s="914" t="s">
        <v>1160</v>
      </c>
      <c r="E92" s="915">
        <v>19760</v>
      </c>
      <c r="F92" s="915">
        <v>5262</v>
      </c>
      <c r="G92" s="915">
        <v>9623</v>
      </c>
      <c r="H92" s="915">
        <v>2450</v>
      </c>
      <c r="I92" s="915">
        <v>7173</v>
      </c>
      <c r="J92" s="915">
        <v>4875</v>
      </c>
      <c r="K92" s="915" t="s">
        <v>706</v>
      </c>
      <c r="L92" s="915">
        <v>3463</v>
      </c>
      <c r="M92" s="915">
        <v>1412</v>
      </c>
      <c r="N92" s="915">
        <v>4875</v>
      </c>
      <c r="O92" s="915">
        <v>17991</v>
      </c>
      <c r="P92" s="915">
        <v>3106</v>
      </c>
      <c r="Q92" s="915" t="s">
        <v>706</v>
      </c>
      <c r="R92" s="915">
        <v>2636</v>
      </c>
      <c r="S92" s="915">
        <v>470</v>
      </c>
      <c r="T92" s="915">
        <v>3106</v>
      </c>
      <c r="U92" s="916"/>
    </row>
    <row r="93" spans="1:21">
      <c r="A93" s="914">
        <v>2</v>
      </c>
      <c r="B93" s="914" t="s">
        <v>1162</v>
      </c>
      <c r="C93" s="914" t="s">
        <v>687</v>
      </c>
      <c r="D93" s="914" t="s">
        <v>1160</v>
      </c>
      <c r="E93" s="915">
        <v>11694</v>
      </c>
      <c r="F93" s="915">
        <v>4049</v>
      </c>
      <c r="G93" s="915">
        <v>5438</v>
      </c>
      <c r="H93" s="915">
        <v>1006</v>
      </c>
      <c r="I93" s="915">
        <v>4432</v>
      </c>
      <c r="J93" s="915">
        <v>2207</v>
      </c>
      <c r="K93" s="915" t="s">
        <v>706</v>
      </c>
      <c r="L93" s="915">
        <v>2055</v>
      </c>
      <c r="M93" s="915">
        <v>152</v>
      </c>
      <c r="N93" s="915">
        <v>2207</v>
      </c>
      <c r="O93" s="915">
        <v>11866</v>
      </c>
      <c r="P93" s="915">
        <v>2379</v>
      </c>
      <c r="Q93" s="915" t="s">
        <v>706</v>
      </c>
      <c r="R93" s="915">
        <v>2270</v>
      </c>
      <c r="S93" s="915">
        <v>109</v>
      </c>
      <c r="T93" s="915">
        <v>2379</v>
      </c>
      <c r="U93" s="916"/>
    </row>
    <row r="94" spans="1:21">
      <c r="A94" s="914">
        <v>2</v>
      </c>
      <c r="B94" s="914" t="s">
        <v>1162</v>
      </c>
      <c r="C94" s="914" t="s">
        <v>688</v>
      </c>
      <c r="D94" s="914" t="s">
        <v>1160</v>
      </c>
      <c r="E94" s="915">
        <v>30793</v>
      </c>
      <c r="F94" s="915">
        <v>9013</v>
      </c>
      <c r="G94" s="915">
        <v>17323</v>
      </c>
      <c r="H94" s="915">
        <v>2938</v>
      </c>
      <c r="I94" s="915">
        <v>14385</v>
      </c>
      <c r="J94" s="915">
        <v>4457</v>
      </c>
      <c r="K94" s="915" t="s">
        <v>706</v>
      </c>
      <c r="L94" s="915">
        <v>2608</v>
      </c>
      <c r="M94" s="915">
        <v>1849</v>
      </c>
      <c r="N94" s="915">
        <v>4457</v>
      </c>
      <c r="O94" s="915">
        <v>30208</v>
      </c>
      <c r="P94" s="915">
        <v>3872</v>
      </c>
      <c r="Q94" s="915" t="s">
        <v>706</v>
      </c>
      <c r="R94" s="915">
        <v>2855</v>
      </c>
      <c r="S94" s="915">
        <v>1017</v>
      </c>
      <c r="T94" s="915">
        <v>3872</v>
      </c>
      <c r="U94" s="916"/>
    </row>
    <row r="95" spans="1:21">
      <c r="A95" s="914">
        <v>2</v>
      </c>
      <c r="B95" s="914" t="s">
        <v>1162</v>
      </c>
      <c r="C95" s="914" t="s">
        <v>689</v>
      </c>
      <c r="D95" s="914" t="s">
        <v>1160</v>
      </c>
      <c r="E95" s="915">
        <v>22445</v>
      </c>
      <c r="F95" s="915">
        <v>5901</v>
      </c>
      <c r="G95" s="915">
        <v>13458</v>
      </c>
      <c r="H95" s="915">
        <v>4339</v>
      </c>
      <c r="I95" s="915">
        <v>9119</v>
      </c>
      <c r="J95" s="915">
        <v>3086</v>
      </c>
      <c r="K95" s="915" t="s">
        <v>706</v>
      </c>
      <c r="L95" s="915">
        <v>2777</v>
      </c>
      <c r="M95" s="915">
        <v>309</v>
      </c>
      <c r="N95" s="915">
        <v>3086</v>
      </c>
      <c r="O95" s="915">
        <v>21766</v>
      </c>
      <c r="P95" s="915">
        <v>2407</v>
      </c>
      <c r="Q95" s="915" t="s">
        <v>706</v>
      </c>
      <c r="R95" s="915">
        <v>2190</v>
      </c>
      <c r="S95" s="915">
        <v>217</v>
      </c>
      <c r="T95" s="915">
        <v>2407</v>
      </c>
      <c r="U95" s="916"/>
    </row>
    <row r="96" spans="1:21">
      <c r="A96" s="914">
        <v>2</v>
      </c>
      <c r="B96" s="914" t="s">
        <v>1162</v>
      </c>
      <c r="C96" s="914" t="s">
        <v>690</v>
      </c>
      <c r="D96" s="914" t="s">
        <v>1160</v>
      </c>
      <c r="E96" s="915">
        <v>14810</v>
      </c>
      <c r="F96" s="915">
        <v>4740</v>
      </c>
      <c r="G96" s="915">
        <v>7411</v>
      </c>
      <c r="H96" s="915">
        <v>1187</v>
      </c>
      <c r="I96" s="915">
        <v>6224</v>
      </c>
      <c r="J96" s="915">
        <v>2659</v>
      </c>
      <c r="K96" s="915" t="s">
        <v>706</v>
      </c>
      <c r="L96" s="915">
        <v>2151</v>
      </c>
      <c r="M96" s="915">
        <v>508</v>
      </c>
      <c r="N96" s="915">
        <v>2659</v>
      </c>
      <c r="O96" s="915">
        <v>14714</v>
      </c>
      <c r="P96" s="915">
        <v>2563</v>
      </c>
      <c r="Q96" s="915" t="s">
        <v>706</v>
      </c>
      <c r="R96" s="915">
        <v>2327</v>
      </c>
      <c r="S96" s="915">
        <v>236</v>
      </c>
      <c r="T96" s="915">
        <v>2563</v>
      </c>
      <c r="U96" s="916"/>
    </row>
    <row r="97" spans="1:21">
      <c r="A97" s="914">
        <v>2</v>
      </c>
      <c r="B97" s="914" t="s">
        <v>1162</v>
      </c>
      <c r="C97" s="914" t="s">
        <v>691</v>
      </c>
      <c r="D97" s="914" t="s">
        <v>1160</v>
      </c>
      <c r="E97" s="915">
        <v>20808</v>
      </c>
      <c r="F97" s="915">
        <v>6555</v>
      </c>
      <c r="G97" s="915">
        <v>10989</v>
      </c>
      <c r="H97" s="915">
        <v>2728</v>
      </c>
      <c r="I97" s="915">
        <v>8261</v>
      </c>
      <c r="J97" s="915">
        <v>3264</v>
      </c>
      <c r="K97" s="915" t="s">
        <v>706</v>
      </c>
      <c r="L97" s="915">
        <v>3006</v>
      </c>
      <c r="M97" s="915">
        <v>258</v>
      </c>
      <c r="N97" s="915">
        <v>3264</v>
      </c>
      <c r="O97" s="915">
        <v>20211</v>
      </c>
      <c r="P97" s="915">
        <v>2667</v>
      </c>
      <c r="Q97" s="915" t="s">
        <v>706</v>
      </c>
      <c r="R97" s="915">
        <v>2393</v>
      </c>
      <c r="S97" s="915">
        <v>274</v>
      </c>
      <c r="T97" s="915">
        <v>2667</v>
      </c>
      <c r="U97" s="916"/>
    </row>
    <row r="98" spans="1:21">
      <c r="A98" s="914">
        <v>2</v>
      </c>
      <c r="B98" s="914" t="s">
        <v>1162</v>
      </c>
      <c r="C98" s="914" t="s">
        <v>692</v>
      </c>
      <c r="D98" s="914" t="s">
        <v>1160</v>
      </c>
      <c r="E98" s="915">
        <v>18024</v>
      </c>
      <c r="F98" s="915">
        <v>5425</v>
      </c>
      <c r="G98" s="915">
        <v>9197</v>
      </c>
      <c r="H98" s="915">
        <v>1752</v>
      </c>
      <c r="I98" s="915">
        <v>7445</v>
      </c>
      <c r="J98" s="915">
        <v>3402</v>
      </c>
      <c r="K98" s="915" t="s">
        <v>706</v>
      </c>
      <c r="L98" s="915">
        <v>3278</v>
      </c>
      <c r="M98" s="915">
        <v>124</v>
      </c>
      <c r="N98" s="915">
        <v>3402</v>
      </c>
      <c r="O98" s="915">
        <v>16393</v>
      </c>
      <c r="P98" s="915">
        <v>1771</v>
      </c>
      <c r="Q98" s="915" t="s">
        <v>706</v>
      </c>
      <c r="R98" s="915">
        <v>1701</v>
      </c>
      <c r="S98" s="915">
        <v>70</v>
      </c>
      <c r="T98" s="915">
        <v>1771</v>
      </c>
      <c r="U98" s="916"/>
    </row>
    <row r="99" spans="1:21">
      <c r="A99" s="914">
        <v>2</v>
      </c>
      <c r="B99" s="914" t="s">
        <v>1162</v>
      </c>
      <c r="C99" s="914" t="s">
        <v>693</v>
      </c>
      <c r="D99" s="914" t="s">
        <v>1160</v>
      </c>
      <c r="E99" s="915">
        <v>19619</v>
      </c>
      <c r="F99" s="915">
        <v>5211</v>
      </c>
      <c r="G99" s="915">
        <v>8533</v>
      </c>
      <c r="H99" s="915">
        <v>1470</v>
      </c>
      <c r="I99" s="915">
        <v>7063</v>
      </c>
      <c r="J99" s="915">
        <v>5875</v>
      </c>
      <c r="K99" s="915" t="s">
        <v>706</v>
      </c>
      <c r="L99" s="915">
        <v>5556</v>
      </c>
      <c r="M99" s="915">
        <v>319</v>
      </c>
      <c r="N99" s="915">
        <v>5875</v>
      </c>
      <c r="O99" s="915">
        <v>22971</v>
      </c>
      <c r="P99" s="915">
        <v>9227</v>
      </c>
      <c r="Q99" s="915" t="s">
        <v>706</v>
      </c>
      <c r="R99" s="915">
        <v>8806</v>
      </c>
      <c r="S99" s="915">
        <v>421</v>
      </c>
      <c r="T99" s="915">
        <v>9227</v>
      </c>
      <c r="U99" s="916"/>
    </row>
    <row r="100" spans="1:21">
      <c r="A100" s="914">
        <v>2</v>
      </c>
      <c r="B100" s="914" t="s">
        <v>1162</v>
      </c>
      <c r="C100" s="914" t="s">
        <v>694</v>
      </c>
      <c r="D100" s="914" t="s">
        <v>1160</v>
      </c>
      <c r="E100" s="915">
        <v>37260</v>
      </c>
      <c r="F100" s="915">
        <v>11616</v>
      </c>
      <c r="G100" s="915">
        <v>13867</v>
      </c>
      <c r="H100" s="915">
        <v>2059</v>
      </c>
      <c r="I100" s="915">
        <v>11808</v>
      </c>
      <c r="J100" s="915">
        <v>11777</v>
      </c>
      <c r="K100" s="915" t="s">
        <v>706</v>
      </c>
      <c r="L100" s="915">
        <v>11117</v>
      </c>
      <c r="M100" s="915">
        <v>660</v>
      </c>
      <c r="N100" s="915">
        <v>11777</v>
      </c>
      <c r="O100" s="915">
        <v>35430</v>
      </c>
      <c r="P100" s="915">
        <v>9947</v>
      </c>
      <c r="Q100" s="915" t="s">
        <v>706</v>
      </c>
      <c r="R100" s="915">
        <v>9729</v>
      </c>
      <c r="S100" s="915">
        <v>218</v>
      </c>
      <c r="T100" s="915">
        <v>9947</v>
      </c>
      <c r="U100" s="916"/>
    </row>
    <row r="101" spans="1:21">
      <c r="A101" s="914">
        <v>3</v>
      </c>
      <c r="B101" s="914" t="s">
        <v>1162</v>
      </c>
      <c r="C101" s="914" t="s">
        <v>695</v>
      </c>
      <c r="D101" s="914" t="s">
        <v>1160</v>
      </c>
      <c r="E101" s="915">
        <v>14550</v>
      </c>
      <c r="F101" s="915">
        <v>4229</v>
      </c>
      <c r="G101" s="915">
        <v>3442</v>
      </c>
      <c r="H101" s="915">
        <v>611</v>
      </c>
      <c r="I101" s="915">
        <v>2831</v>
      </c>
      <c r="J101" s="915">
        <v>6879</v>
      </c>
      <c r="K101" s="915" t="s">
        <v>706</v>
      </c>
      <c r="L101" s="915">
        <v>2919</v>
      </c>
      <c r="M101" s="915">
        <v>3960</v>
      </c>
      <c r="N101" s="915">
        <v>6879</v>
      </c>
      <c r="O101" s="915">
        <v>9454</v>
      </c>
      <c r="P101" s="915">
        <v>1783</v>
      </c>
      <c r="Q101" s="915" t="s">
        <v>706</v>
      </c>
      <c r="R101" s="915">
        <v>1330</v>
      </c>
      <c r="S101" s="915">
        <v>453</v>
      </c>
      <c r="T101" s="915">
        <v>1783</v>
      </c>
      <c r="U101" s="916"/>
    </row>
    <row r="102" spans="1:21">
      <c r="A102" s="914">
        <v>3</v>
      </c>
      <c r="B102" s="914" t="s">
        <v>1162</v>
      </c>
      <c r="C102" s="914" t="s">
        <v>696</v>
      </c>
      <c r="D102" s="914" t="s">
        <v>1160</v>
      </c>
      <c r="E102" s="915">
        <v>10208</v>
      </c>
      <c r="F102" s="915">
        <v>2849</v>
      </c>
      <c r="G102" s="915">
        <v>4433</v>
      </c>
      <c r="H102" s="915">
        <v>1045</v>
      </c>
      <c r="I102" s="915">
        <v>3388</v>
      </c>
      <c r="J102" s="915">
        <v>2926</v>
      </c>
      <c r="K102" s="915" t="s">
        <v>706</v>
      </c>
      <c r="L102" s="915">
        <v>2845</v>
      </c>
      <c r="M102" s="915">
        <v>81</v>
      </c>
      <c r="N102" s="915">
        <v>2926</v>
      </c>
      <c r="O102" s="915">
        <v>8968</v>
      </c>
      <c r="P102" s="915">
        <v>1686</v>
      </c>
      <c r="Q102" s="915" t="s">
        <v>706</v>
      </c>
      <c r="R102" s="915">
        <v>1663</v>
      </c>
      <c r="S102" s="915">
        <v>23</v>
      </c>
      <c r="T102" s="915">
        <v>1686</v>
      </c>
      <c r="U102" s="916"/>
    </row>
    <row r="103" spans="1:21">
      <c r="A103" s="914">
        <v>3</v>
      </c>
      <c r="B103" s="914" t="s">
        <v>1162</v>
      </c>
      <c r="C103" s="914" t="s">
        <v>697</v>
      </c>
      <c r="D103" s="914" t="s">
        <v>1160</v>
      </c>
      <c r="E103" s="915">
        <v>15218</v>
      </c>
      <c r="F103" s="915">
        <v>4844</v>
      </c>
      <c r="G103" s="915">
        <v>4118</v>
      </c>
      <c r="H103" s="915">
        <v>928</v>
      </c>
      <c r="I103" s="915">
        <v>3190</v>
      </c>
      <c r="J103" s="915">
        <v>6256</v>
      </c>
      <c r="K103" s="915" t="s">
        <v>706</v>
      </c>
      <c r="L103" s="915">
        <v>5858</v>
      </c>
      <c r="M103" s="915">
        <v>398</v>
      </c>
      <c r="N103" s="915">
        <v>6256</v>
      </c>
      <c r="O103" s="915">
        <v>15579</v>
      </c>
      <c r="P103" s="915">
        <v>6617</v>
      </c>
      <c r="Q103" s="915" t="s">
        <v>706</v>
      </c>
      <c r="R103" s="915">
        <v>6545</v>
      </c>
      <c r="S103" s="915">
        <v>72</v>
      </c>
      <c r="T103" s="915">
        <v>6617</v>
      </c>
      <c r="U103" s="916"/>
    </row>
    <row r="104" spans="1:21">
      <c r="A104" s="914">
        <v>3</v>
      </c>
      <c r="B104" s="914" t="s">
        <v>1162</v>
      </c>
      <c r="C104" s="914" t="s">
        <v>698</v>
      </c>
      <c r="D104" s="914" t="s">
        <v>1160</v>
      </c>
      <c r="E104" s="915">
        <v>16409</v>
      </c>
      <c r="F104" s="915">
        <v>4991</v>
      </c>
      <c r="G104" s="915">
        <v>3810</v>
      </c>
      <c r="H104" s="915">
        <v>469</v>
      </c>
      <c r="I104" s="915">
        <v>3341</v>
      </c>
      <c r="J104" s="915">
        <v>7608</v>
      </c>
      <c r="K104" s="915" t="s">
        <v>706</v>
      </c>
      <c r="L104" s="915">
        <v>7046</v>
      </c>
      <c r="M104" s="915">
        <v>562</v>
      </c>
      <c r="N104" s="915">
        <v>7608</v>
      </c>
      <c r="O104" s="915">
        <v>14457</v>
      </c>
      <c r="P104" s="915">
        <v>5656</v>
      </c>
      <c r="Q104" s="915" t="s">
        <v>706</v>
      </c>
      <c r="R104" s="915">
        <v>5550</v>
      </c>
      <c r="S104" s="915">
        <v>106</v>
      </c>
      <c r="T104" s="915">
        <v>5656</v>
      </c>
      <c r="U104" s="916"/>
    </row>
    <row r="105" spans="1:21">
      <c r="A105" s="914">
        <v>3</v>
      </c>
      <c r="B105" s="914" t="s">
        <v>1162</v>
      </c>
      <c r="C105" s="914" t="s">
        <v>1173</v>
      </c>
      <c r="D105" s="914" t="s">
        <v>1160</v>
      </c>
      <c r="E105" s="915">
        <v>5977</v>
      </c>
      <c r="F105" s="915">
        <v>2032</v>
      </c>
      <c r="G105" s="915">
        <v>1666</v>
      </c>
      <c r="H105" s="915">
        <v>345</v>
      </c>
      <c r="I105" s="915">
        <v>1321</v>
      </c>
      <c r="J105" s="915">
        <v>2279</v>
      </c>
      <c r="K105" s="915" t="s">
        <v>706</v>
      </c>
      <c r="L105" s="915">
        <v>2202</v>
      </c>
      <c r="M105" s="915">
        <v>77</v>
      </c>
      <c r="N105" s="915">
        <v>2279</v>
      </c>
      <c r="O105" s="915">
        <v>5459</v>
      </c>
      <c r="P105" s="915">
        <v>1761</v>
      </c>
      <c r="Q105" s="915" t="s">
        <v>706</v>
      </c>
      <c r="R105" s="915">
        <v>1752</v>
      </c>
      <c r="S105" s="915">
        <v>9</v>
      </c>
      <c r="T105" s="915">
        <v>1761</v>
      </c>
      <c r="U105" s="916"/>
    </row>
    <row r="106" spans="1:21">
      <c r="A106" s="914">
        <v>3</v>
      </c>
      <c r="B106" s="914" t="s">
        <v>1162</v>
      </c>
      <c r="C106" s="914" t="s">
        <v>699</v>
      </c>
      <c r="D106" s="914" t="s">
        <v>1160</v>
      </c>
      <c r="E106" s="915">
        <v>9422</v>
      </c>
      <c r="F106" s="915">
        <v>2796</v>
      </c>
      <c r="G106" s="915">
        <v>3198</v>
      </c>
      <c r="H106" s="915">
        <v>453</v>
      </c>
      <c r="I106" s="915">
        <v>2745</v>
      </c>
      <c r="J106" s="915">
        <v>3428</v>
      </c>
      <c r="K106" s="915" t="s">
        <v>706</v>
      </c>
      <c r="L106" s="915">
        <v>3278</v>
      </c>
      <c r="M106" s="915">
        <v>150</v>
      </c>
      <c r="N106" s="915">
        <v>3428</v>
      </c>
      <c r="O106" s="915">
        <v>10895</v>
      </c>
      <c r="P106" s="915">
        <v>4901</v>
      </c>
      <c r="Q106" s="915" t="s">
        <v>706</v>
      </c>
      <c r="R106" s="915">
        <v>4777</v>
      </c>
      <c r="S106" s="915">
        <v>124</v>
      </c>
      <c r="T106" s="915">
        <v>4901</v>
      </c>
      <c r="U106" s="916"/>
    </row>
    <row r="107" spans="1:21">
      <c r="A107" s="914">
        <v>3</v>
      </c>
      <c r="B107" s="914" t="s">
        <v>1162</v>
      </c>
      <c r="C107" s="914" t="s">
        <v>1174</v>
      </c>
      <c r="D107" s="914" t="s">
        <v>1160</v>
      </c>
      <c r="E107" s="915">
        <v>5371</v>
      </c>
      <c r="F107" s="915">
        <v>1731</v>
      </c>
      <c r="G107" s="915">
        <v>1787</v>
      </c>
      <c r="H107" s="915">
        <v>350</v>
      </c>
      <c r="I107" s="915">
        <v>1437</v>
      </c>
      <c r="J107" s="915">
        <v>1853</v>
      </c>
      <c r="K107" s="915" t="s">
        <v>706</v>
      </c>
      <c r="L107" s="915">
        <v>1791</v>
      </c>
      <c r="M107" s="915">
        <v>62</v>
      </c>
      <c r="N107" s="915">
        <v>1853</v>
      </c>
      <c r="O107" s="915">
        <v>4409</v>
      </c>
      <c r="P107" s="915">
        <v>891</v>
      </c>
      <c r="Q107" s="915" t="s">
        <v>706</v>
      </c>
      <c r="R107" s="915">
        <v>861</v>
      </c>
      <c r="S107" s="915">
        <v>30</v>
      </c>
      <c r="T107" s="915">
        <v>891</v>
      </c>
      <c r="U107" s="916"/>
    </row>
    <row r="108" spans="1:21">
      <c r="A108" s="914">
        <v>3</v>
      </c>
      <c r="B108" s="914" t="s">
        <v>1162</v>
      </c>
      <c r="C108" s="914" t="s">
        <v>700</v>
      </c>
      <c r="D108" s="914" t="s">
        <v>1160</v>
      </c>
      <c r="E108" s="915">
        <v>16369</v>
      </c>
      <c r="F108" s="915">
        <v>5028</v>
      </c>
      <c r="G108" s="915">
        <v>4177</v>
      </c>
      <c r="H108" s="915">
        <v>648</v>
      </c>
      <c r="I108" s="915">
        <v>3529</v>
      </c>
      <c r="J108" s="915">
        <v>7164</v>
      </c>
      <c r="K108" s="915" t="s">
        <v>706</v>
      </c>
      <c r="L108" s="915">
        <v>6790</v>
      </c>
      <c r="M108" s="915">
        <v>374</v>
      </c>
      <c r="N108" s="915">
        <v>7164</v>
      </c>
      <c r="O108" s="915">
        <v>12805</v>
      </c>
      <c r="P108" s="915">
        <v>3600</v>
      </c>
      <c r="Q108" s="915" t="s">
        <v>706</v>
      </c>
      <c r="R108" s="915">
        <v>3534</v>
      </c>
      <c r="S108" s="915">
        <v>66</v>
      </c>
      <c r="T108" s="915">
        <v>3600</v>
      </c>
      <c r="U108" s="916"/>
    </row>
    <row r="109" spans="1:21">
      <c r="A109" s="914">
        <v>3</v>
      </c>
      <c r="B109" s="914" t="s">
        <v>1162</v>
      </c>
      <c r="C109" s="914" t="s">
        <v>701</v>
      </c>
      <c r="D109" s="914" t="s">
        <v>1160</v>
      </c>
      <c r="E109" s="915">
        <v>7329</v>
      </c>
      <c r="F109" s="915">
        <v>2535</v>
      </c>
      <c r="G109" s="915">
        <v>2191</v>
      </c>
      <c r="H109" s="915">
        <v>394</v>
      </c>
      <c r="I109" s="915">
        <v>1797</v>
      </c>
      <c r="J109" s="915">
        <v>2603</v>
      </c>
      <c r="K109" s="915" t="s">
        <v>706</v>
      </c>
      <c r="L109" s="915">
        <v>2330</v>
      </c>
      <c r="M109" s="915">
        <v>273</v>
      </c>
      <c r="N109" s="915">
        <v>2603</v>
      </c>
      <c r="O109" s="915">
        <v>6950</v>
      </c>
      <c r="P109" s="915">
        <v>2224</v>
      </c>
      <c r="Q109" s="915" t="s">
        <v>706</v>
      </c>
      <c r="R109" s="915">
        <v>2140</v>
      </c>
      <c r="S109" s="915">
        <v>84</v>
      </c>
      <c r="T109" s="915">
        <v>2224</v>
      </c>
      <c r="U109" s="916"/>
    </row>
    <row r="110" spans="1:21">
      <c r="A110" s="914">
        <v>3</v>
      </c>
      <c r="B110" s="914" t="s">
        <v>1162</v>
      </c>
      <c r="C110" s="914" t="s">
        <v>702</v>
      </c>
      <c r="D110" s="914" t="s">
        <v>1160</v>
      </c>
      <c r="E110" s="915">
        <v>8329</v>
      </c>
      <c r="F110" s="915">
        <v>2923</v>
      </c>
      <c r="G110" s="915">
        <v>3657</v>
      </c>
      <c r="H110" s="915">
        <v>785</v>
      </c>
      <c r="I110" s="915">
        <v>2872</v>
      </c>
      <c r="J110" s="915">
        <v>1749</v>
      </c>
      <c r="K110" s="915" t="s">
        <v>706</v>
      </c>
      <c r="L110" s="915">
        <v>1562</v>
      </c>
      <c r="M110" s="915">
        <v>187</v>
      </c>
      <c r="N110" s="915">
        <v>1749</v>
      </c>
      <c r="O110" s="915">
        <v>8376</v>
      </c>
      <c r="P110" s="915">
        <v>1796</v>
      </c>
      <c r="Q110" s="915" t="s">
        <v>706</v>
      </c>
      <c r="R110" s="915">
        <v>1570</v>
      </c>
      <c r="S110" s="915">
        <v>226</v>
      </c>
      <c r="T110" s="915">
        <v>1796</v>
      </c>
      <c r="U110" s="916"/>
    </row>
    <row r="111" spans="1:21">
      <c r="A111" s="914">
        <v>3</v>
      </c>
      <c r="B111" s="914" t="s">
        <v>1162</v>
      </c>
      <c r="C111" s="914" t="s">
        <v>703</v>
      </c>
      <c r="D111" s="914" t="s">
        <v>1160</v>
      </c>
      <c r="E111" s="915">
        <v>8659</v>
      </c>
      <c r="F111" s="915">
        <v>2634</v>
      </c>
      <c r="G111" s="915">
        <v>4540</v>
      </c>
      <c r="H111" s="915">
        <v>1081</v>
      </c>
      <c r="I111" s="915">
        <v>3459</v>
      </c>
      <c r="J111" s="915">
        <v>1485</v>
      </c>
      <c r="K111" s="915" t="s">
        <v>706</v>
      </c>
      <c r="L111" s="915">
        <v>1410</v>
      </c>
      <c r="M111" s="915">
        <v>75</v>
      </c>
      <c r="N111" s="915">
        <v>1485</v>
      </c>
      <c r="O111" s="915">
        <v>8031</v>
      </c>
      <c r="P111" s="915">
        <v>857</v>
      </c>
      <c r="Q111" s="915" t="s">
        <v>706</v>
      </c>
      <c r="R111" s="915">
        <v>789</v>
      </c>
      <c r="S111" s="915">
        <v>68</v>
      </c>
      <c r="T111" s="915">
        <v>857</v>
      </c>
      <c r="U111" s="916"/>
    </row>
    <row r="112" spans="1:21">
      <c r="A112" s="914">
        <v>3</v>
      </c>
      <c r="B112" s="914" t="s">
        <v>1162</v>
      </c>
      <c r="C112" s="914" t="s">
        <v>1175</v>
      </c>
      <c r="D112" s="914" t="s">
        <v>1160</v>
      </c>
      <c r="E112" s="915">
        <v>7007</v>
      </c>
      <c r="F112" s="915">
        <v>2012</v>
      </c>
      <c r="G112" s="915">
        <v>3981</v>
      </c>
      <c r="H112" s="915">
        <v>921</v>
      </c>
      <c r="I112" s="915">
        <v>3060</v>
      </c>
      <c r="J112" s="915">
        <v>1014</v>
      </c>
      <c r="K112" s="915" t="s">
        <v>706</v>
      </c>
      <c r="L112" s="915">
        <v>579</v>
      </c>
      <c r="M112" s="915">
        <v>435</v>
      </c>
      <c r="N112" s="915">
        <v>1014</v>
      </c>
      <c r="O112" s="915">
        <v>6604</v>
      </c>
      <c r="P112" s="915">
        <v>611</v>
      </c>
      <c r="Q112" s="915" t="s">
        <v>706</v>
      </c>
      <c r="R112" s="915">
        <v>386</v>
      </c>
      <c r="S112" s="915">
        <v>225</v>
      </c>
      <c r="T112" s="915">
        <v>611</v>
      </c>
      <c r="U112" s="916"/>
    </row>
    <row r="113" spans="1:21">
      <c r="A113" s="914" t="s">
        <v>328</v>
      </c>
      <c r="B113" s="914" t="s">
        <v>1162</v>
      </c>
      <c r="C113" s="914" t="s">
        <v>656</v>
      </c>
      <c r="D113" s="914" t="s">
        <v>1161</v>
      </c>
      <c r="E113" s="915">
        <v>2893239</v>
      </c>
      <c r="F113" s="915">
        <v>1406878</v>
      </c>
      <c r="G113" s="915">
        <v>936702</v>
      </c>
      <c r="H113" s="915">
        <v>88771</v>
      </c>
      <c r="I113" s="915">
        <v>847931</v>
      </c>
      <c r="J113" s="915">
        <v>549659</v>
      </c>
      <c r="K113" s="915">
        <v>119253</v>
      </c>
      <c r="L113" s="915">
        <v>295189</v>
      </c>
      <c r="M113" s="915">
        <v>135217</v>
      </c>
      <c r="N113" s="915">
        <v>135217</v>
      </c>
      <c r="O113" s="915">
        <v>2815192</v>
      </c>
      <c r="P113" s="915">
        <v>471612</v>
      </c>
      <c r="Q113" s="915">
        <v>119253</v>
      </c>
      <c r="R113" s="915">
        <v>295189</v>
      </c>
      <c r="S113" s="915">
        <v>57170</v>
      </c>
      <c r="T113" s="915">
        <v>57170</v>
      </c>
      <c r="U113" s="916"/>
    </row>
    <row r="114" spans="1:21">
      <c r="A114" s="914">
        <v>1</v>
      </c>
      <c r="B114" s="914" t="s">
        <v>1162</v>
      </c>
      <c r="C114" s="914" t="s">
        <v>657</v>
      </c>
      <c r="D114" s="914" t="s">
        <v>1161</v>
      </c>
      <c r="E114" s="915">
        <v>810572</v>
      </c>
      <c r="F114" s="915">
        <v>397270</v>
      </c>
      <c r="G114" s="915">
        <v>226914</v>
      </c>
      <c r="H114" s="915">
        <v>20479</v>
      </c>
      <c r="I114" s="915">
        <v>206435</v>
      </c>
      <c r="J114" s="915">
        <v>186388</v>
      </c>
      <c r="K114" s="915">
        <v>119253</v>
      </c>
      <c r="L114" s="915">
        <v>40261</v>
      </c>
      <c r="M114" s="915">
        <v>26874</v>
      </c>
      <c r="N114" s="915">
        <v>67135</v>
      </c>
      <c r="O114" s="915">
        <v>835700</v>
      </c>
      <c r="P114" s="915">
        <v>211516</v>
      </c>
      <c r="Q114" s="915">
        <v>119253</v>
      </c>
      <c r="R114" s="915">
        <v>74673</v>
      </c>
      <c r="S114" s="915">
        <v>17590</v>
      </c>
      <c r="T114" s="915">
        <v>92263</v>
      </c>
      <c r="U114" s="916"/>
    </row>
    <row r="115" spans="1:21">
      <c r="A115" s="914">
        <v>0</v>
      </c>
      <c r="B115" s="914" t="s">
        <v>1162</v>
      </c>
      <c r="C115" s="914" t="s">
        <v>1163</v>
      </c>
      <c r="D115" s="914" t="s">
        <v>1161</v>
      </c>
      <c r="E115" s="915">
        <v>112748</v>
      </c>
      <c r="F115" s="915">
        <v>52559</v>
      </c>
      <c r="G115" s="915">
        <v>31564</v>
      </c>
      <c r="H115" s="915">
        <v>2723</v>
      </c>
      <c r="I115" s="915">
        <v>28841</v>
      </c>
      <c r="J115" s="915">
        <v>28625</v>
      </c>
      <c r="K115" s="915">
        <v>13098</v>
      </c>
      <c r="L115" s="915">
        <v>7032</v>
      </c>
      <c r="M115" s="915">
        <v>8495</v>
      </c>
      <c r="N115" s="915">
        <v>28625</v>
      </c>
      <c r="O115" s="915">
        <v>109319</v>
      </c>
      <c r="P115" s="915">
        <v>25196</v>
      </c>
      <c r="Q115" s="915">
        <v>10013</v>
      </c>
      <c r="R115" s="915">
        <v>11024</v>
      </c>
      <c r="S115" s="915">
        <v>4159</v>
      </c>
      <c r="T115" s="915">
        <v>25196</v>
      </c>
      <c r="U115" s="916"/>
    </row>
    <row r="116" spans="1:21">
      <c r="A116" s="914">
        <v>0</v>
      </c>
      <c r="B116" s="914" t="s">
        <v>1162</v>
      </c>
      <c r="C116" s="914" t="s">
        <v>1164</v>
      </c>
      <c r="D116" s="914" t="s">
        <v>1161</v>
      </c>
      <c r="E116" s="915">
        <v>71786</v>
      </c>
      <c r="F116" s="915">
        <v>33264</v>
      </c>
      <c r="G116" s="915">
        <v>18495</v>
      </c>
      <c r="H116" s="915">
        <v>1964</v>
      </c>
      <c r="I116" s="915">
        <v>16531</v>
      </c>
      <c r="J116" s="915">
        <v>20027</v>
      </c>
      <c r="K116" s="915">
        <v>13186</v>
      </c>
      <c r="L116" s="915">
        <v>3086</v>
      </c>
      <c r="M116" s="915">
        <v>3755</v>
      </c>
      <c r="N116" s="915">
        <v>20027</v>
      </c>
      <c r="O116" s="915">
        <v>69770</v>
      </c>
      <c r="P116" s="915">
        <v>18011</v>
      </c>
      <c r="Q116" s="915">
        <v>9369</v>
      </c>
      <c r="R116" s="915">
        <v>6050</v>
      </c>
      <c r="S116" s="915">
        <v>2592</v>
      </c>
      <c r="T116" s="915">
        <v>18011</v>
      </c>
      <c r="U116" s="916"/>
    </row>
    <row r="117" spans="1:21">
      <c r="A117" s="914">
        <v>0</v>
      </c>
      <c r="B117" s="914" t="s">
        <v>1162</v>
      </c>
      <c r="C117" s="914" t="s">
        <v>1165</v>
      </c>
      <c r="D117" s="914" t="s">
        <v>1161</v>
      </c>
      <c r="E117" s="915">
        <v>54337</v>
      </c>
      <c r="F117" s="915">
        <v>27222</v>
      </c>
      <c r="G117" s="915">
        <v>13488</v>
      </c>
      <c r="H117" s="915">
        <v>1544</v>
      </c>
      <c r="I117" s="915">
        <v>11944</v>
      </c>
      <c r="J117" s="915">
        <v>13627</v>
      </c>
      <c r="K117" s="915">
        <v>10827</v>
      </c>
      <c r="L117" s="915">
        <v>1369</v>
      </c>
      <c r="M117" s="915">
        <v>1431</v>
      </c>
      <c r="N117" s="915">
        <v>13627</v>
      </c>
      <c r="O117" s="915">
        <v>55354</v>
      </c>
      <c r="P117" s="915">
        <v>14644</v>
      </c>
      <c r="Q117" s="915">
        <v>11139</v>
      </c>
      <c r="R117" s="915">
        <v>3059</v>
      </c>
      <c r="S117" s="915">
        <v>446</v>
      </c>
      <c r="T117" s="915">
        <v>14644</v>
      </c>
      <c r="U117" s="916"/>
    </row>
    <row r="118" spans="1:21">
      <c r="A118" s="914">
        <v>0</v>
      </c>
      <c r="B118" s="914" t="s">
        <v>1162</v>
      </c>
      <c r="C118" s="914" t="s">
        <v>1166</v>
      </c>
      <c r="D118" s="914" t="s">
        <v>1161</v>
      </c>
      <c r="E118" s="915">
        <v>52070</v>
      </c>
      <c r="F118" s="915">
        <v>27320</v>
      </c>
      <c r="G118" s="915">
        <v>12101</v>
      </c>
      <c r="H118" s="915">
        <v>1641</v>
      </c>
      <c r="I118" s="915">
        <v>10460</v>
      </c>
      <c r="J118" s="915">
        <v>12649</v>
      </c>
      <c r="K118" s="915">
        <v>10494</v>
      </c>
      <c r="L118" s="915">
        <v>1155</v>
      </c>
      <c r="M118" s="915">
        <v>1000</v>
      </c>
      <c r="N118" s="915">
        <v>12649</v>
      </c>
      <c r="O118" s="915">
        <v>52104</v>
      </c>
      <c r="P118" s="915">
        <v>12683</v>
      </c>
      <c r="Q118" s="915">
        <v>9612</v>
      </c>
      <c r="R118" s="915">
        <v>2750</v>
      </c>
      <c r="S118" s="915">
        <v>321</v>
      </c>
      <c r="T118" s="915">
        <v>12683</v>
      </c>
      <c r="U118" s="916"/>
    </row>
    <row r="119" spans="1:21">
      <c r="A119" s="914">
        <v>0</v>
      </c>
      <c r="B119" s="914" t="s">
        <v>1162</v>
      </c>
      <c r="C119" s="914" t="s">
        <v>1167</v>
      </c>
      <c r="D119" s="914" t="s">
        <v>1161</v>
      </c>
      <c r="E119" s="915">
        <v>87673</v>
      </c>
      <c r="F119" s="915">
        <v>45029</v>
      </c>
      <c r="G119" s="915">
        <v>21085</v>
      </c>
      <c r="H119" s="915">
        <v>1785</v>
      </c>
      <c r="I119" s="915">
        <v>19300</v>
      </c>
      <c r="J119" s="915">
        <v>21559</v>
      </c>
      <c r="K119" s="915">
        <v>17235</v>
      </c>
      <c r="L119" s="915">
        <v>2386</v>
      </c>
      <c r="M119" s="915">
        <v>1938</v>
      </c>
      <c r="N119" s="915">
        <v>21559</v>
      </c>
      <c r="O119" s="915">
        <v>82970</v>
      </c>
      <c r="P119" s="915">
        <v>16856</v>
      </c>
      <c r="Q119" s="915">
        <v>11617</v>
      </c>
      <c r="R119" s="915">
        <v>4338</v>
      </c>
      <c r="S119" s="915">
        <v>901</v>
      </c>
      <c r="T119" s="915">
        <v>16856</v>
      </c>
      <c r="U119" s="916"/>
    </row>
    <row r="120" spans="1:21">
      <c r="A120" s="914">
        <v>0</v>
      </c>
      <c r="B120" s="914" t="s">
        <v>1162</v>
      </c>
      <c r="C120" s="914" t="s">
        <v>1168</v>
      </c>
      <c r="D120" s="914" t="s">
        <v>1161</v>
      </c>
      <c r="E120" s="915">
        <v>116734</v>
      </c>
      <c r="F120" s="915">
        <v>60937</v>
      </c>
      <c r="G120" s="915">
        <v>29212</v>
      </c>
      <c r="H120" s="915">
        <v>2318</v>
      </c>
      <c r="I120" s="915">
        <v>26894</v>
      </c>
      <c r="J120" s="915">
        <v>26585</v>
      </c>
      <c r="K120" s="915">
        <v>19019</v>
      </c>
      <c r="L120" s="915">
        <v>5338</v>
      </c>
      <c r="M120" s="915">
        <v>2228</v>
      </c>
      <c r="N120" s="915">
        <v>26585</v>
      </c>
      <c r="O120" s="915">
        <v>98703</v>
      </c>
      <c r="P120" s="915">
        <v>8554</v>
      </c>
      <c r="Q120" s="915">
        <v>5209</v>
      </c>
      <c r="R120" s="915">
        <v>3154</v>
      </c>
      <c r="S120" s="915">
        <v>191</v>
      </c>
      <c r="T120" s="915">
        <v>8554</v>
      </c>
      <c r="U120" s="916"/>
    </row>
    <row r="121" spans="1:21">
      <c r="A121" s="914">
        <v>0</v>
      </c>
      <c r="B121" s="914" t="s">
        <v>1162</v>
      </c>
      <c r="C121" s="914" t="s">
        <v>1169</v>
      </c>
      <c r="D121" s="914" t="s">
        <v>1161</v>
      </c>
      <c r="E121" s="915">
        <v>116022</v>
      </c>
      <c r="F121" s="915">
        <v>57091</v>
      </c>
      <c r="G121" s="915">
        <v>35994</v>
      </c>
      <c r="H121" s="915">
        <v>2807</v>
      </c>
      <c r="I121" s="915">
        <v>33187</v>
      </c>
      <c r="J121" s="915">
        <v>22937</v>
      </c>
      <c r="K121" s="915">
        <v>12899</v>
      </c>
      <c r="L121" s="915">
        <v>7543</v>
      </c>
      <c r="M121" s="915">
        <v>2495</v>
      </c>
      <c r="N121" s="915">
        <v>22937</v>
      </c>
      <c r="O121" s="915">
        <v>103603</v>
      </c>
      <c r="P121" s="915">
        <v>10518</v>
      </c>
      <c r="Q121" s="915">
        <v>3557</v>
      </c>
      <c r="R121" s="915">
        <v>6390</v>
      </c>
      <c r="S121" s="915">
        <v>571</v>
      </c>
      <c r="T121" s="915">
        <v>10518</v>
      </c>
      <c r="U121" s="916"/>
    </row>
    <row r="122" spans="1:21">
      <c r="A122" s="914">
        <v>0</v>
      </c>
      <c r="B122" s="914" t="s">
        <v>1162</v>
      </c>
      <c r="C122" s="914" t="s">
        <v>1170</v>
      </c>
      <c r="D122" s="914" t="s">
        <v>1161</v>
      </c>
      <c r="E122" s="915">
        <v>72140</v>
      </c>
      <c r="F122" s="915">
        <v>32780</v>
      </c>
      <c r="G122" s="915">
        <v>25975</v>
      </c>
      <c r="H122" s="915">
        <v>2275</v>
      </c>
      <c r="I122" s="915">
        <v>23700</v>
      </c>
      <c r="J122" s="915">
        <v>13385</v>
      </c>
      <c r="K122" s="915">
        <v>7076</v>
      </c>
      <c r="L122" s="915">
        <v>2889</v>
      </c>
      <c r="M122" s="915">
        <v>3420</v>
      </c>
      <c r="N122" s="915">
        <v>13385</v>
      </c>
      <c r="O122" s="915">
        <v>141826</v>
      </c>
      <c r="P122" s="915">
        <v>83071</v>
      </c>
      <c r="Q122" s="915">
        <v>49191</v>
      </c>
      <c r="R122" s="915">
        <v>26590</v>
      </c>
      <c r="S122" s="915">
        <v>7290</v>
      </c>
      <c r="T122" s="915">
        <v>83071</v>
      </c>
      <c r="U122" s="916"/>
    </row>
    <row r="123" spans="1:21">
      <c r="A123" s="914">
        <v>0</v>
      </c>
      <c r="B123" s="914" t="s">
        <v>1162</v>
      </c>
      <c r="C123" s="914" t="s">
        <v>1171</v>
      </c>
      <c r="D123" s="914" t="s">
        <v>1161</v>
      </c>
      <c r="E123" s="915">
        <v>127062</v>
      </c>
      <c r="F123" s="915">
        <v>61068</v>
      </c>
      <c r="G123" s="915">
        <v>39000</v>
      </c>
      <c r="H123" s="915">
        <v>3422</v>
      </c>
      <c r="I123" s="915">
        <v>35578</v>
      </c>
      <c r="J123" s="915">
        <v>26994</v>
      </c>
      <c r="K123" s="915">
        <v>15419</v>
      </c>
      <c r="L123" s="915">
        <v>9463</v>
      </c>
      <c r="M123" s="915">
        <v>2112</v>
      </c>
      <c r="N123" s="915">
        <v>26994</v>
      </c>
      <c r="O123" s="915">
        <v>122051</v>
      </c>
      <c r="P123" s="915">
        <v>21983</v>
      </c>
      <c r="Q123" s="915">
        <v>9546</v>
      </c>
      <c r="R123" s="915">
        <v>11318</v>
      </c>
      <c r="S123" s="915">
        <v>1119</v>
      </c>
      <c r="T123" s="915">
        <v>21983</v>
      </c>
      <c r="U123" s="916"/>
    </row>
    <row r="124" spans="1:21">
      <c r="A124" s="914">
        <v>2</v>
      </c>
      <c r="B124" s="914" t="s">
        <v>1162</v>
      </c>
      <c r="C124" s="914" t="s">
        <v>667</v>
      </c>
      <c r="D124" s="914" t="s">
        <v>1161</v>
      </c>
      <c r="E124" s="915">
        <v>276940</v>
      </c>
      <c r="F124" s="915">
        <v>132480</v>
      </c>
      <c r="G124" s="915">
        <v>122825</v>
      </c>
      <c r="H124" s="915">
        <v>7773</v>
      </c>
      <c r="I124" s="915">
        <v>115052</v>
      </c>
      <c r="J124" s="915">
        <v>21635</v>
      </c>
      <c r="K124" s="915" t="s">
        <v>706</v>
      </c>
      <c r="L124" s="915">
        <v>19509</v>
      </c>
      <c r="M124" s="915">
        <v>2126</v>
      </c>
      <c r="N124" s="915">
        <v>21635</v>
      </c>
      <c r="O124" s="915">
        <v>277164</v>
      </c>
      <c r="P124" s="915">
        <v>21859</v>
      </c>
      <c r="Q124" s="915" t="s">
        <v>706</v>
      </c>
      <c r="R124" s="915">
        <v>21339</v>
      </c>
      <c r="S124" s="915">
        <v>520</v>
      </c>
      <c r="T124" s="915">
        <v>21859</v>
      </c>
      <c r="U124" s="916"/>
    </row>
    <row r="125" spans="1:21">
      <c r="A125" s="914">
        <v>2</v>
      </c>
      <c r="B125" s="914" t="s">
        <v>1162</v>
      </c>
      <c r="C125" s="914" t="s">
        <v>668</v>
      </c>
      <c r="D125" s="914" t="s">
        <v>1161</v>
      </c>
      <c r="E125" s="915">
        <v>233504</v>
      </c>
      <c r="F125" s="915">
        <v>115659</v>
      </c>
      <c r="G125" s="915">
        <v>72243</v>
      </c>
      <c r="H125" s="915">
        <v>5836</v>
      </c>
      <c r="I125" s="915">
        <v>66407</v>
      </c>
      <c r="J125" s="915">
        <v>45602</v>
      </c>
      <c r="K125" s="915" t="s">
        <v>706</v>
      </c>
      <c r="L125" s="915">
        <v>18041</v>
      </c>
      <c r="M125" s="915">
        <v>27561</v>
      </c>
      <c r="N125" s="915">
        <v>45602</v>
      </c>
      <c r="O125" s="915">
        <v>217108</v>
      </c>
      <c r="P125" s="915">
        <v>29206</v>
      </c>
      <c r="Q125" s="915" t="s">
        <v>706</v>
      </c>
      <c r="R125" s="915">
        <v>19462</v>
      </c>
      <c r="S125" s="915">
        <v>9744</v>
      </c>
      <c r="T125" s="915">
        <v>29206</v>
      </c>
      <c r="U125" s="916"/>
    </row>
    <row r="126" spans="1:21">
      <c r="A126" s="914">
        <v>2</v>
      </c>
      <c r="B126" s="914" t="s">
        <v>1162</v>
      </c>
      <c r="C126" s="914" t="s">
        <v>669</v>
      </c>
      <c r="D126" s="914" t="s">
        <v>1161</v>
      </c>
      <c r="E126" s="915">
        <v>151608</v>
      </c>
      <c r="F126" s="915">
        <v>75046</v>
      </c>
      <c r="G126" s="915">
        <v>46886</v>
      </c>
      <c r="H126" s="915">
        <v>3401</v>
      </c>
      <c r="I126" s="915">
        <v>43485</v>
      </c>
      <c r="J126" s="915">
        <v>29676</v>
      </c>
      <c r="K126" s="915" t="s">
        <v>706</v>
      </c>
      <c r="L126" s="915">
        <v>26953</v>
      </c>
      <c r="M126" s="915">
        <v>2723</v>
      </c>
      <c r="N126" s="915">
        <v>29676</v>
      </c>
      <c r="O126" s="915">
        <v>139482</v>
      </c>
      <c r="P126" s="915">
        <v>17550</v>
      </c>
      <c r="Q126" s="915" t="s">
        <v>706</v>
      </c>
      <c r="R126" s="915">
        <v>17272</v>
      </c>
      <c r="S126" s="915">
        <v>278</v>
      </c>
      <c r="T126" s="915">
        <v>17550</v>
      </c>
      <c r="U126" s="916"/>
    </row>
    <row r="127" spans="1:21">
      <c r="A127" s="914">
        <v>2</v>
      </c>
      <c r="B127" s="914" t="s">
        <v>1162</v>
      </c>
      <c r="C127" s="914" t="s">
        <v>670</v>
      </c>
      <c r="D127" s="914" t="s">
        <v>1161</v>
      </c>
      <c r="E127" s="915">
        <v>259496</v>
      </c>
      <c r="F127" s="915">
        <v>123275</v>
      </c>
      <c r="G127" s="915">
        <v>80439</v>
      </c>
      <c r="H127" s="915">
        <v>6369</v>
      </c>
      <c r="I127" s="915">
        <v>74070</v>
      </c>
      <c r="J127" s="915">
        <v>55782</v>
      </c>
      <c r="K127" s="915" t="s">
        <v>706</v>
      </c>
      <c r="L127" s="915">
        <v>29448</v>
      </c>
      <c r="M127" s="915">
        <v>26334</v>
      </c>
      <c r="N127" s="915">
        <v>55782</v>
      </c>
      <c r="O127" s="915">
        <v>250891</v>
      </c>
      <c r="P127" s="915">
        <v>47177</v>
      </c>
      <c r="Q127" s="915" t="s">
        <v>706</v>
      </c>
      <c r="R127" s="915">
        <v>31587</v>
      </c>
      <c r="S127" s="915">
        <v>15590</v>
      </c>
      <c r="T127" s="915">
        <v>47177</v>
      </c>
      <c r="U127" s="916"/>
    </row>
    <row r="128" spans="1:21">
      <c r="A128" s="914">
        <v>2</v>
      </c>
      <c r="B128" s="914" t="s">
        <v>1162</v>
      </c>
      <c r="C128" s="914" t="s">
        <v>671</v>
      </c>
      <c r="D128" s="914" t="s">
        <v>1161</v>
      </c>
      <c r="E128" s="915">
        <v>23266</v>
      </c>
      <c r="F128" s="915">
        <v>10953</v>
      </c>
      <c r="G128" s="915">
        <v>9988</v>
      </c>
      <c r="H128" s="915">
        <v>1854</v>
      </c>
      <c r="I128" s="915">
        <v>8134</v>
      </c>
      <c r="J128" s="915">
        <v>2325</v>
      </c>
      <c r="K128" s="915" t="s">
        <v>706</v>
      </c>
      <c r="L128" s="915">
        <v>2208</v>
      </c>
      <c r="M128" s="915">
        <v>117</v>
      </c>
      <c r="N128" s="915">
        <v>2325</v>
      </c>
      <c r="O128" s="915">
        <v>23828</v>
      </c>
      <c r="P128" s="915">
        <v>2887</v>
      </c>
      <c r="Q128" s="915" t="s">
        <v>706</v>
      </c>
      <c r="R128" s="915">
        <v>2836</v>
      </c>
      <c r="S128" s="915">
        <v>51</v>
      </c>
      <c r="T128" s="915">
        <v>2887</v>
      </c>
      <c r="U128" s="916"/>
    </row>
    <row r="129" spans="1:21">
      <c r="A129" s="914">
        <v>2</v>
      </c>
      <c r="B129" s="914" t="s">
        <v>1162</v>
      </c>
      <c r="C129" s="914" t="s">
        <v>672</v>
      </c>
      <c r="D129" s="914" t="s">
        <v>1161</v>
      </c>
      <c r="E129" s="915">
        <v>52261</v>
      </c>
      <c r="F129" s="915">
        <v>26883</v>
      </c>
      <c r="G129" s="915">
        <v>10071</v>
      </c>
      <c r="H129" s="915">
        <v>1718</v>
      </c>
      <c r="I129" s="915">
        <v>8353</v>
      </c>
      <c r="J129" s="915">
        <v>15307</v>
      </c>
      <c r="K129" s="915" t="s">
        <v>706</v>
      </c>
      <c r="L129" s="915">
        <v>9761</v>
      </c>
      <c r="M129" s="915">
        <v>5546</v>
      </c>
      <c r="N129" s="915">
        <v>15307</v>
      </c>
      <c r="O129" s="915">
        <v>46282</v>
      </c>
      <c r="P129" s="915">
        <v>9328</v>
      </c>
      <c r="Q129" s="915" t="s">
        <v>706</v>
      </c>
      <c r="R129" s="915">
        <v>8174</v>
      </c>
      <c r="S129" s="915">
        <v>1154</v>
      </c>
      <c r="T129" s="915">
        <v>9328</v>
      </c>
      <c r="U129" s="916"/>
    </row>
    <row r="130" spans="1:21">
      <c r="A130" s="914">
        <v>2</v>
      </c>
      <c r="B130" s="914" t="s">
        <v>1162</v>
      </c>
      <c r="C130" s="914" t="s">
        <v>673</v>
      </c>
      <c r="D130" s="914" t="s">
        <v>1161</v>
      </c>
      <c r="E130" s="915">
        <v>101242</v>
      </c>
      <c r="F130" s="915">
        <v>48997</v>
      </c>
      <c r="G130" s="915">
        <v>30859</v>
      </c>
      <c r="H130" s="915">
        <v>2292</v>
      </c>
      <c r="I130" s="915">
        <v>28567</v>
      </c>
      <c r="J130" s="915">
        <v>21386</v>
      </c>
      <c r="K130" s="915" t="s">
        <v>706</v>
      </c>
      <c r="L130" s="915">
        <v>12383</v>
      </c>
      <c r="M130" s="915">
        <v>9003</v>
      </c>
      <c r="N130" s="915">
        <v>21386</v>
      </c>
      <c r="O130" s="915">
        <v>93533</v>
      </c>
      <c r="P130" s="915">
        <v>13677</v>
      </c>
      <c r="Q130" s="915" t="s">
        <v>706</v>
      </c>
      <c r="R130" s="915">
        <v>10987</v>
      </c>
      <c r="S130" s="915">
        <v>2690</v>
      </c>
      <c r="T130" s="915">
        <v>13677</v>
      </c>
      <c r="U130" s="916"/>
    </row>
    <row r="131" spans="1:21">
      <c r="A131" s="914">
        <v>2</v>
      </c>
      <c r="B131" s="914" t="s">
        <v>1162</v>
      </c>
      <c r="C131" s="914" t="s">
        <v>674</v>
      </c>
      <c r="D131" s="914" t="s">
        <v>1161</v>
      </c>
      <c r="E131" s="915">
        <v>15618</v>
      </c>
      <c r="F131" s="915">
        <v>8578</v>
      </c>
      <c r="G131" s="915">
        <v>4456</v>
      </c>
      <c r="H131" s="915">
        <v>449</v>
      </c>
      <c r="I131" s="915">
        <v>4007</v>
      </c>
      <c r="J131" s="915">
        <v>2584</v>
      </c>
      <c r="K131" s="915" t="s">
        <v>706</v>
      </c>
      <c r="L131" s="915">
        <v>2484</v>
      </c>
      <c r="M131" s="915">
        <v>100</v>
      </c>
      <c r="N131" s="915">
        <v>2584</v>
      </c>
      <c r="O131" s="915">
        <v>15526</v>
      </c>
      <c r="P131" s="915">
        <v>2492</v>
      </c>
      <c r="Q131" s="915" t="s">
        <v>706</v>
      </c>
      <c r="R131" s="915">
        <v>2463</v>
      </c>
      <c r="S131" s="915">
        <v>29</v>
      </c>
      <c r="T131" s="915">
        <v>2492</v>
      </c>
      <c r="U131" s="916"/>
    </row>
    <row r="132" spans="1:21">
      <c r="A132" s="914">
        <v>2</v>
      </c>
      <c r="B132" s="914" t="s">
        <v>1162</v>
      </c>
      <c r="C132" s="914" t="s">
        <v>675</v>
      </c>
      <c r="D132" s="914" t="s">
        <v>1161</v>
      </c>
      <c r="E132" s="915">
        <v>42756</v>
      </c>
      <c r="F132" s="915">
        <v>19520</v>
      </c>
      <c r="G132" s="915">
        <v>21970</v>
      </c>
      <c r="H132" s="915">
        <v>2782</v>
      </c>
      <c r="I132" s="915">
        <v>19188</v>
      </c>
      <c r="J132" s="915">
        <v>1266</v>
      </c>
      <c r="K132" s="915" t="s">
        <v>706</v>
      </c>
      <c r="L132" s="915">
        <v>966</v>
      </c>
      <c r="M132" s="915">
        <v>300</v>
      </c>
      <c r="N132" s="915">
        <v>1266</v>
      </c>
      <c r="O132" s="915">
        <v>43506</v>
      </c>
      <c r="P132" s="915">
        <v>2016</v>
      </c>
      <c r="Q132" s="915" t="s">
        <v>706</v>
      </c>
      <c r="R132" s="915">
        <v>1406</v>
      </c>
      <c r="S132" s="915">
        <v>610</v>
      </c>
      <c r="T132" s="915">
        <v>2016</v>
      </c>
      <c r="U132" s="916"/>
    </row>
    <row r="133" spans="1:21">
      <c r="A133" s="914">
        <v>2</v>
      </c>
      <c r="B133" s="914" t="s">
        <v>1162</v>
      </c>
      <c r="C133" s="914" t="s">
        <v>676</v>
      </c>
      <c r="D133" s="914" t="s">
        <v>1161</v>
      </c>
      <c r="E133" s="915">
        <v>136265</v>
      </c>
      <c r="F133" s="915">
        <v>67190</v>
      </c>
      <c r="G133" s="915">
        <v>45030</v>
      </c>
      <c r="H133" s="915">
        <v>3099</v>
      </c>
      <c r="I133" s="915">
        <v>41931</v>
      </c>
      <c r="J133" s="915">
        <v>24045</v>
      </c>
      <c r="K133" s="915" t="s">
        <v>706</v>
      </c>
      <c r="L133" s="915">
        <v>22592</v>
      </c>
      <c r="M133" s="915">
        <v>1453</v>
      </c>
      <c r="N133" s="915">
        <v>24045</v>
      </c>
      <c r="O133" s="915">
        <v>126242</v>
      </c>
      <c r="P133" s="915">
        <v>14022</v>
      </c>
      <c r="Q133" s="915" t="s">
        <v>706</v>
      </c>
      <c r="R133" s="915">
        <v>13896</v>
      </c>
      <c r="S133" s="915">
        <v>126</v>
      </c>
      <c r="T133" s="915">
        <v>14022</v>
      </c>
      <c r="U133" s="916"/>
    </row>
    <row r="134" spans="1:21">
      <c r="A134" s="914">
        <v>2</v>
      </c>
      <c r="B134" s="914" t="s">
        <v>1162</v>
      </c>
      <c r="C134" s="914" t="s">
        <v>677</v>
      </c>
      <c r="D134" s="914" t="s">
        <v>1161</v>
      </c>
      <c r="E134" s="915">
        <v>25236</v>
      </c>
      <c r="F134" s="915">
        <v>12903</v>
      </c>
      <c r="G134" s="915">
        <v>9848</v>
      </c>
      <c r="H134" s="915">
        <v>739</v>
      </c>
      <c r="I134" s="915">
        <v>9109</v>
      </c>
      <c r="J134" s="915">
        <v>2485</v>
      </c>
      <c r="K134" s="915" t="s">
        <v>706</v>
      </c>
      <c r="L134" s="915">
        <v>2089</v>
      </c>
      <c r="M134" s="915">
        <v>396</v>
      </c>
      <c r="N134" s="915">
        <v>2485</v>
      </c>
      <c r="O134" s="915">
        <v>24807</v>
      </c>
      <c r="P134" s="915">
        <v>2056</v>
      </c>
      <c r="Q134" s="915" t="s">
        <v>706</v>
      </c>
      <c r="R134" s="915">
        <v>1720</v>
      </c>
      <c r="S134" s="915">
        <v>336</v>
      </c>
      <c r="T134" s="915">
        <v>2056</v>
      </c>
      <c r="U134" s="916"/>
    </row>
    <row r="135" spans="1:21">
      <c r="A135" s="914">
        <v>2</v>
      </c>
      <c r="B135" s="914" t="s">
        <v>1162</v>
      </c>
      <c r="C135" s="914" t="s">
        <v>678</v>
      </c>
      <c r="D135" s="914" t="s">
        <v>1161</v>
      </c>
      <c r="E135" s="915">
        <v>21354</v>
      </c>
      <c r="F135" s="915">
        <v>9694</v>
      </c>
      <c r="G135" s="915">
        <v>7998</v>
      </c>
      <c r="H135" s="915">
        <v>1167</v>
      </c>
      <c r="I135" s="915">
        <v>6831</v>
      </c>
      <c r="J135" s="915">
        <v>3662</v>
      </c>
      <c r="K135" s="915" t="s">
        <v>706</v>
      </c>
      <c r="L135" s="915">
        <v>3565</v>
      </c>
      <c r="M135" s="915">
        <v>97</v>
      </c>
      <c r="N135" s="915">
        <v>3662</v>
      </c>
      <c r="O135" s="915">
        <v>20806</v>
      </c>
      <c r="P135" s="915">
        <v>3114</v>
      </c>
      <c r="Q135" s="915" t="s">
        <v>706</v>
      </c>
      <c r="R135" s="915">
        <v>3098</v>
      </c>
      <c r="S135" s="915">
        <v>16</v>
      </c>
      <c r="T135" s="915">
        <v>3114</v>
      </c>
      <c r="U135" s="916"/>
    </row>
    <row r="136" spans="1:21">
      <c r="A136" s="914">
        <v>2</v>
      </c>
      <c r="B136" s="914" t="s">
        <v>1162</v>
      </c>
      <c r="C136" s="914" t="s">
        <v>679</v>
      </c>
      <c r="D136" s="914" t="s">
        <v>1161</v>
      </c>
      <c r="E136" s="915">
        <v>120688</v>
      </c>
      <c r="F136" s="915">
        <v>61605</v>
      </c>
      <c r="G136" s="915">
        <v>31096</v>
      </c>
      <c r="H136" s="915">
        <v>2765</v>
      </c>
      <c r="I136" s="915">
        <v>28331</v>
      </c>
      <c r="J136" s="915">
        <v>27987</v>
      </c>
      <c r="K136" s="915" t="s">
        <v>706</v>
      </c>
      <c r="L136" s="915">
        <v>15422</v>
      </c>
      <c r="M136" s="915">
        <v>12565</v>
      </c>
      <c r="N136" s="915">
        <v>27987</v>
      </c>
      <c r="O136" s="915">
        <v>106072</v>
      </c>
      <c r="P136" s="915">
        <v>13371</v>
      </c>
      <c r="Q136" s="915" t="s">
        <v>706</v>
      </c>
      <c r="R136" s="915">
        <v>10710</v>
      </c>
      <c r="S136" s="915">
        <v>2661</v>
      </c>
      <c r="T136" s="915">
        <v>13371</v>
      </c>
      <c r="U136" s="916"/>
    </row>
    <row r="137" spans="1:21">
      <c r="A137" s="914">
        <v>2</v>
      </c>
      <c r="B137" s="914" t="s">
        <v>1162</v>
      </c>
      <c r="C137" s="914" t="s">
        <v>680</v>
      </c>
      <c r="D137" s="914" t="s">
        <v>1161</v>
      </c>
      <c r="E137" s="915">
        <v>40117</v>
      </c>
      <c r="F137" s="915">
        <v>19583</v>
      </c>
      <c r="G137" s="915">
        <v>13863</v>
      </c>
      <c r="H137" s="915">
        <v>1532</v>
      </c>
      <c r="I137" s="915">
        <v>12331</v>
      </c>
      <c r="J137" s="915">
        <v>6671</v>
      </c>
      <c r="K137" s="915" t="s">
        <v>706</v>
      </c>
      <c r="L137" s="915">
        <v>6364</v>
      </c>
      <c r="M137" s="915">
        <v>307</v>
      </c>
      <c r="N137" s="915">
        <v>6671</v>
      </c>
      <c r="O137" s="915">
        <v>40816</v>
      </c>
      <c r="P137" s="915">
        <v>7370</v>
      </c>
      <c r="Q137" s="915" t="s">
        <v>706</v>
      </c>
      <c r="R137" s="915">
        <v>7277</v>
      </c>
      <c r="S137" s="915">
        <v>93</v>
      </c>
      <c r="T137" s="915">
        <v>7370</v>
      </c>
      <c r="U137" s="916"/>
    </row>
    <row r="138" spans="1:21">
      <c r="A138" s="914">
        <v>2</v>
      </c>
      <c r="B138" s="914" t="s">
        <v>1162</v>
      </c>
      <c r="C138" s="914" t="s">
        <v>681</v>
      </c>
      <c r="D138" s="914" t="s">
        <v>1161</v>
      </c>
      <c r="E138" s="915">
        <v>46633</v>
      </c>
      <c r="F138" s="915">
        <v>23328</v>
      </c>
      <c r="G138" s="915">
        <v>13073</v>
      </c>
      <c r="H138" s="915">
        <v>954</v>
      </c>
      <c r="I138" s="915">
        <v>12119</v>
      </c>
      <c r="J138" s="915">
        <v>10232</v>
      </c>
      <c r="K138" s="915" t="s">
        <v>706</v>
      </c>
      <c r="L138" s="915">
        <v>9810</v>
      </c>
      <c r="M138" s="915">
        <v>422</v>
      </c>
      <c r="N138" s="915">
        <v>10232</v>
      </c>
      <c r="O138" s="915">
        <v>43708</v>
      </c>
      <c r="P138" s="915">
        <v>7307</v>
      </c>
      <c r="Q138" s="915" t="s">
        <v>706</v>
      </c>
      <c r="R138" s="915">
        <v>7281</v>
      </c>
      <c r="S138" s="915">
        <v>26</v>
      </c>
      <c r="T138" s="915">
        <v>7307</v>
      </c>
      <c r="U138" s="916"/>
    </row>
    <row r="139" spans="1:21">
      <c r="A139" s="914">
        <v>2</v>
      </c>
      <c r="B139" s="914" t="s">
        <v>1162</v>
      </c>
      <c r="C139" s="914" t="s">
        <v>682</v>
      </c>
      <c r="D139" s="914" t="s">
        <v>1161</v>
      </c>
      <c r="E139" s="915">
        <v>82493</v>
      </c>
      <c r="F139" s="915">
        <v>43448</v>
      </c>
      <c r="G139" s="915">
        <v>20396</v>
      </c>
      <c r="H139" s="915">
        <v>1795</v>
      </c>
      <c r="I139" s="915">
        <v>18601</v>
      </c>
      <c r="J139" s="915">
        <v>18649</v>
      </c>
      <c r="K139" s="915" t="s">
        <v>706</v>
      </c>
      <c r="L139" s="915">
        <v>7418</v>
      </c>
      <c r="M139" s="915">
        <v>11231</v>
      </c>
      <c r="N139" s="915">
        <v>18649</v>
      </c>
      <c r="O139" s="915">
        <v>72014</v>
      </c>
      <c r="P139" s="915">
        <v>8170</v>
      </c>
      <c r="Q139" s="915" t="s">
        <v>706</v>
      </c>
      <c r="R139" s="915">
        <v>5144</v>
      </c>
      <c r="S139" s="915">
        <v>3026</v>
      </c>
      <c r="T139" s="915">
        <v>8170</v>
      </c>
      <c r="U139" s="916"/>
    </row>
    <row r="140" spans="1:21">
      <c r="A140" s="914">
        <v>2</v>
      </c>
      <c r="B140" s="914" t="s">
        <v>1162</v>
      </c>
      <c r="C140" s="914" t="s">
        <v>683</v>
      </c>
      <c r="D140" s="914" t="s">
        <v>1161</v>
      </c>
      <c r="E140" s="915">
        <v>24850</v>
      </c>
      <c r="F140" s="915">
        <v>10952</v>
      </c>
      <c r="G140" s="915">
        <v>8788</v>
      </c>
      <c r="H140" s="915">
        <v>997</v>
      </c>
      <c r="I140" s="915">
        <v>7791</v>
      </c>
      <c r="J140" s="915">
        <v>5110</v>
      </c>
      <c r="K140" s="915" t="s">
        <v>706</v>
      </c>
      <c r="L140" s="915">
        <v>5003</v>
      </c>
      <c r="M140" s="915">
        <v>107</v>
      </c>
      <c r="N140" s="915">
        <v>5110</v>
      </c>
      <c r="O140" s="915">
        <v>25079</v>
      </c>
      <c r="P140" s="915">
        <v>5339</v>
      </c>
      <c r="Q140" s="915" t="s">
        <v>706</v>
      </c>
      <c r="R140" s="915">
        <v>5326</v>
      </c>
      <c r="S140" s="915">
        <v>13</v>
      </c>
      <c r="T140" s="915">
        <v>5339</v>
      </c>
      <c r="U140" s="916"/>
    </row>
    <row r="141" spans="1:21">
      <c r="A141" s="914">
        <v>2</v>
      </c>
      <c r="B141" s="914" t="s">
        <v>1162</v>
      </c>
      <c r="C141" s="914" t="s">
        <v>684</v>
      </c>
      <c r="D141" s="914" t="s">
        <v>1161</v>
      </c>
      <c r="E141" s="915">
        <v>58507</v>
      </c>
      <c r="F141" s="915">
        <v>25774</v>
      </c>
      <c r="G141" s="915">
        <v>21648</v>
      </c>
      <c r="H141" s="915">
        <v>1722</v>
      </c>
      <c r="I141" s="915">
        <v>19926</v>
      </c>
      <c r="J141" s="915">
        <v>11085</v>
      </c>
      <c r="K141" s="915" t="s">
        <v>706</v>
      </c>
      <c r="L141" s="915">
        <v>8188</v>
      </c>
      <c r="M141" s="915">
        <v>2897</v>
      </c>
      <c r="N141" s="915">
        <v>11085</v>
      </c>
      <c r="O141" s="915">
        <v>55974</v>
      </c>
      <c r="P141" s="915">
        <v>8552</v>
      </c>
      <c r="Q141" s="915" t="s">
        <v>706</v>
      </c>
      <c r="R141" s="915">
        <v>7520</v>
      </c>
      <c r="S141" s="915">
        <v>1032</v>
      </c>
      <c r="T141" s="915">
        <v>8552</v>
      </c>
      <c r="U141" s="916"/>
    </row>
    <row r="142" spans="1:21">
      <c r="A142" s="914">
        <v>2</v>
      </c>
      <c r="B142" s="914" t="s">
        <v>1162</v>
      </c>
      <c r="C142" s="914" t="s">
        <v>685</v>
      </c>
      <c r="D142" s="914" t="s">
        <v>1161</v>
      </c>
      <c r="E142" s="915">
        <v>22660</v>
      </c>
      <c r="F142" s="915">
        <v>10923</v>
      </c>
      <c r="G142" s="915">
        <v>8207</v>
      </c>
      <c r="H142" s="915">
        <v>1005</v>
      </c>
      <c r="I142" s="915">
        <v>7202</v>
      </c>
      <c r="J142" s="915">
        <v>3530</v>
      </c>
      <c r="K142" s="915" t="s">
        <v>706</v>
      </c>
      <c r="L142" s="915">
        <v>3450</v>
      </c>
      <c r="M142" s="915">
        <v>80</v>
      </c>
      <c r="N142" s="915">
        <v>3530</v>
      </c>
      <c r="O142" s="915">
        <v>22906</v>
      </c>
      <c r="P142" s="915">
        <v>3776</v>
      </c>
      <c r="Q142" s="915" t="s">
        <v>706</v>
      </c>
      <c r="R142" s="915">
        <v>3743</v>
      </c>
      <c r="S142" s="915">
        <v>33</v>
      </c>
      <c r="T142" s="915">
        <v>3776</v>
      </c>
      <c r="U142" s="916"/>
    </row>
    <row r="143" spans="1:21">
      <c r="A143" s="914">
        <v>2</v>
      </c>
      <c r="B143" s="914" t="s">
        <v>1162</v>
      </c>
      <c r="C143" s="914" t="s">
        <v>1257</v>
      </c>
      <c r="D143" s="914" t="s">
        <v>1161</v>
      </c>
      <c r="E143" s="915">
        <v>21730</v>
      </c>
      <c r="F143" s="915">
        <v>9655</v>
      </c>
      <c r="G143" s="915">
        <v>9769</v>
      </c>
      <c r="H143" s="915">
        <v>1795</v>
      </c>
      <c r="I143" s="915">
        <v>7974</v>
      </c>
      <c r="J143" s="915">
        <v>2306</v>
      </c>
      <c r="K143" s="915" t="s">
        <v>706</v>
      </c>
      <c r="L143" s="915">
        <v>1874</v>
      </c>
      <c r="M143" s="915">
        <v>432</v>
      </c>
      <c r="N143" s="915">
        <v>2306</v>
      </c>
      <c r="O143" s="915">
        <v>20940</v>
      </c>
      <c r="P143" s="915">
        <v>1516</v>
      </c>
      <c r="Q143" s="915" t="s">
        <v>706</v>
      </c>
      <c r="R143" s="915">
        <v>1387</v>
      </c>
      <c r="S143" s="915">
        <v>129</v>
      </c>
      <c r="T143" s="915">
        <v>1516</v>
      </c>
      <c r="U143" s="916"/>
    </row>
    <row r="144" spans="1:21">
      <c r="A144" s="914">
        <v>2</v>
      </c>
      <c r="B144" s="914" t="s">
        <v>1162</v>
      </c>
      <c r="C144" s="914" t="s">
        <v>687</v>
      </c>
      <c r="D144" s="914" t="s">
        <v>1161</v>
      </c>
      <c r="E144" s="915">
        <v>12594</v>
      </c>
      <c r="F144" s="915">
        <v>6337</v>
      </c>
      <c r="G144" s="915">
        <v>4770</v>
      </c>
      <c r="H144" s="915">
        <v>660</v>
      </c>
      <c r="I144" s="915">
        <v>4110</v>
      </c>
      <c r="J144" s="915">
        <v>1487</v>
      </c>
      <c r="K144" s="915" t="s">
        <v>706</v>
      </c>
      <c r="L144" s="915">
        <v>1418</v>
      </c>
      <c r="M144" s="915">
        <v>69</v>
      </c>
      <c r="N144" s="915">
        <v>1487</v>
      </c>
      <c r="O144" s="915">
        <v>12501</v>
      </c>
      <c r="P144" s="915">
        <v>1394</v>
      </c>
      <c r="Q144" s="915" t="s">
        <v>706</v>
      </c>
      <c r="R144" s="915">
        <v>1373</v>
      </c>
      <c r="S144" s="915">
        <v>21</v>
      </c>
      <c r="T144" s="915">
        <v>1394</v>
      </c>
      <c r="U144" s="916"/>
    </row>
    <row r="145" spans="1:21">
      <c r="A145" s="914">
        <v>2</v>
      </c>
      <c r="B145" s="914" t="s">
        <v>1162</v>
      </c>
      <c r="C145" s="914" t="s">
        <v>688</v>
      </c>
      <c r="D145" s="914" t="s">
        <v>1161</v>
      </c>
      <c r="E145" s="915">
        <v>33867</v>
      </c>
      <c r="F145" s="915">
        <v>15287</v>
      </c>
      <c r="G145" s="915">
        <v>16094</v>
      </c>
      <c r="H145" s="915">
        <v>2072</v>
      </c>
      <c r="I145" s="915">
        <v>14022</v>
      </c>
      <c r="J145" s="915">
        <v>2486</v>
      </c>
      <c r="K145" s="915" t="s">
        <v>706</v>
      </c>
      <c r="L145" s="915">
        <v>1520</v>
      </c>
      <c r="M145" s="915">
        <v>966</v>
      </c>
      <c r="N145" s="915">
        <v>2486</v>
      </c>
      <c r="O145" s="915">
        <v>32683</v>
      </c>
      <c r="P145" s="915">
        <v>1302</v>
      </c>
      <c r="Q145" s="915" t="s">
        <v>706</v>
      </c>
      <c r="R145" s="915">
        <v>1038</v>
      </c>
      <c r="S145" s="915">
        <v>264</v>
      </c>
      <c r="T145" s="915">
        <v>1302</v>
      </c>
      <c r="U145" s="916"/>
    </row>
    <row r="146" spans="1:21">
      <c r="A146" s="914">
        <v>2</v>
      </c>
      <c r="B146" s="914" t="s">
        <v>1162</v>
      </c>
      <c r="C146" s="914" t="s">
        <v>689</v>
      </c>
      <c r="D146" s="914" t="s">
        <v>1161</v>
      </c>
      <c r="E146" s="915">
        <v>24467</v>
      </c>
      <c r="F146" s="915">
        <v>10054</v>
      </c>
      <c r="G146" s="915">
        <v>12188</v>
      </c>
      <c r="H146" s="915">
        <v>3738</v>
      </c>
      <c r="I146" s="915">
        <v>8450</v>
      </c>
      <c r="J146" s="915">
        <v>2225</v>
      </c>
      <c r="K146" s="915" t="s">
        <v>706</v>
      </c>
      <c r="L146" s="915">
        <v>2096</v>
      </c>
      <c r="M146" s="915">
        <v>129</v>
      </c>
      <c r="N146" s="915">
        <v>2225</v>
      </c>
      <c r="O146" s="915">
        <v>23622</v>
      </c>
      <c r="P146" s="915">
        <v>1380</v>
      </c>
      <c r="Q146" s="915" t="s">
        <v>706</v>
      </c>
      <c r="R146" s="915">
        <v>1256</v>
      </c>
      <c r="S146" s="915">
        <v>124</v>
      </c>
      <c r="T146" s="915">
        <v>1380</v>
      </c>
      <c r="U146" s="916"/>
    </row>
    <row r="147" spans="1:21">
      <c r="A147" s="914">
        <v>2</v>
      </c>
      <c r="B147" s="914" t="s">
        <v>1162</v>
      </c>
      <c r="C147" s="914" t="s">
        <v>690</v>
      </c>
      <c r="D147" s="914" t="s">
        <v>1161</v>
      </c>
      <c r="E147" s="915">
        <v>15995</v>
      </c>
      <c r="F147" s="915">
        <v>7725</v>
      </c>
      <c r="G147" s="915">
        <v>6883</v>
      </c>
      <c r="H147" s="915">
        <v>744</v>
      </c>
      <c r="I147" s="915">
        <v>6139</v>
      </c>
      <c r="J147" s="915">
        <v>1387</v>
      </c>
      <c r="K147" s="915" t="s">
        <v>706</v>
      </c>
      <c r="L147" s="915">
        <v>1151</v>
      </c>
      <c r="M147" s="915">
        <v>236</v>
      </c>
      <c r="N147" s="915">
        <v>1387</v>
      </c>
      <c r="O147" s="915">
        <v>15920</v>
      </c>
      <c r="P147" s="915">
        <v>1312</v>
      </c>
      <c r="Q147" s="915" t="s">
        <v>706</v>
      </c>
      <c r="R147" s="915">
        <v>1208</v>
      </c>
      <c r="S147" s="915">
        <v>104</v>
      </c>
      <c r="T147" s="915">
        <v>1312</v>
      </c>
      <c r="U147" s="916"/>
    </row>
    <row r="148" spans="1:21">
      <c r="A148" s="914">
        <v>2</v>
      </c>
      <c r="B148" s="914" t="s">
        <v>1162</v>
      </c>
      <c r="C148" s="914" t="s">
        <v>691</v>
      </c>
      <c r="D148" s="914" t="s">
        <v>1161</v>
      </c>
      <c r="E148" s="915">
        <v>23169</v>
      </c>
      <c r="F148" s="915">
        <v>11233</v>
      </c>
      <c r="G148" s="915">
        <v>9909</v>
      </c>
      <c r="H148" s="915">
        <v>1877</v>
      </c>
      <c r="I148" s="915">
        <v>8032</v>
      </c>
      <c r="J148" s="915">
        <v>2027</v>
      </c>
      <c r="K148" s="915" t="s">
        <v>706</v>
      </c>
      <c r="L148" s="915">
        <v>1938</v>
      </c>
      <c r="M148" s="915">
        <v>89</v>
      </c>
      <c r="N148" s="915">
        <v>2027</v>
      </c>
      <c r="O148" s="915">
        <v>22895</v>
      </c>
      <c r="P148" s="915">
        <v>1753</v>
      </c>
      <c r="Q148" s="915" t="s">
        <v>706</v>
      </c>
      <c r="R148" s="915">
        <v>1637</v>
      </c>
      <c r="S148" s="915">
        <v>116</v>
      </c>
      <c r="T148" s="915">
        <v>1753</v>
      </c>
      <c r="U148" s="916"/>
    </row>
    <row r="149" spans="1:21">
      <c r="A149" s="914">
        <v>2</v>
      </c>
      <c r="B149" s="914" t="s">
        <v>1162</v>
      </c>
      <c r="C149" s="914" t="s">
        <v>692</v>
      </c>
      <c r="D149" s="914" t="s">
        <v>1161</v>
      </c>
      <c r="E149" s="915">
        <v>19749</v>
      </c>
      <c r="F149" s="915">
        <v>8995</v>
      </c>
      <c r="G149" s="915">
        <v>9049</v>
      </c>
      <c r="H149" s="915">
        <v>1170</v>
      </c>
      <c r="I149" s="915">
        <v>7879</v>
      </c>
      <c r="J149" s="915">
        <v>1705</v>
      </c>
      <c r="K149" s="915" t="s">
        <v>706</v>
      </c>
      <c r="L149" s="915">
        <v>1656</v>
      </c>
      <c r="M149" s="915">
        <v>49</v>
      </c>
      <c r="N149" s="915">
        <v>1705</v>
      </c>
      <c r="O149" s="915">
        <v>19064</v>
      </c>
      <c r="P149" s="915">
        <v>1020</v>
      </c>
      <c r="Q149" s="915" t="s">
        <v>706</v>
      </c>
      <c r="R149" s="915">
        <v>1004</v>
      </c>
      <c r="S149" s="915">
        <v>16</v>
      </c>
      <c r="T149" s="915">
        <v>1020</v>
      </c>
      <c r="U149" s="916"/>
    </row>
    <row r="150" spans="1:21">
      <c r="A150" s="914">
        <v>2</v>
      </c>
      <c r="B150" s="914" t="s">
        <v>1162</v>
      </c>
      <c r="C150" s="914" t="s">
        <v>693</v>
      </c>
      <c r="D150" s="914" t="s">
        <v>1161</v>
      </c>
      <c r="E150" s="915">
        <v>20691</v>
      </c>
      <c r="F150" s="915">
        <v>8821</v>
      </c>
      <c r="G150" s="915">
        <v>7728</v>
      </c>
      <c r="H150" s="915">
        <v>956</v>
      </c>
      <c r="I150" s="915">
        <v>6772</v>
      </c>
      <c r="J150" s="915">
        <v>4142</v>
      </c>
      <c r="K150" s="915" t="s">
        <v>706</v>
      </c>
      <c r="L150" s="915">
        <v>4031</v>
      </c>
      <c r="M150" s="915">
        <v>111</v>
      </c>
      <c r="N150" s="915">
        <v>4142</v>
      </c>
      <c r="O150" s="915">
        <v>21946</v>
      </c>
      <c r="P150" s="915">
        <v>5397</v>
      </c>
      <c r="Q150" s="915" t="s">
        <v>706</v>
      </c>
      <c r="R150" s="915">
        <v>5322</v>
      </c>
      <c r="S150" s="915">
        <v>75</v>
      </c>
      <c r="T150" s="915">
        <v>5397</v>
      </c>
      <c r="U150" s="916"/>
    </row>
    <row r="151" spans="1:21">
      <c r="A151" s="914">
        <v>2</v>
      </c>
      <c r="B151" s="914" t="s">
        <v>1162</v>
      </c>
      <c r="C151" s="914" t="s">
        <v>694</v>
      </c>
      <c r="D151" s="914" t="s">
        <v>1161</v>
      </c>
      <c r="E151" s="915">
        <v>40159</v>
      </c>
      <c r="F151" s="915">
        <v>19549</v>
      </c>
      <c r="G151" s="915">
        <v>13444</v>
      </c>
      <c r="H151" s="915">
        <v>1439</v>
      </c>
      <c r="I151" s="915">
        <v>12005</v>
      </c>
      <c r="J151" s="915">
        <v>7166</v>
      </c>
      <c r="K151" s="915" t="s">
        <v>706</v>
      </c>
      <c r="L151" s="915">
        <v>6949</v>
      </c>
      <c r="M151" s="915">
        <v>217</v>
      </c>
      <c r="N151" s="915">
        <v>7166</v>
      </c>
      <c r="O151" s="915">
        <v>39238</v>
      </c>
      <c r="P151" s="915">
        <v>6245</v>
      </c>
      <c r="Q151" s="915" t="s">
        <v>706</v>
      </c>
      <c r="R151" s="915">
        <v>6206</v>
      </c>
      <c r="S151" s="915">
        <v>39</v>
      </c>
      <c r="T151" s="915">
        <v>6245</v>
      </c>
      <c r="U151" s="916"/>
    </row>
    <row r="152" spans="1:21">
      <c r="A152" s="914">
        <v>3</v>
      </c>
      <c r="B152" s="914" t="s">
        <v>1162</v>
      </c>
      <c r="C152" s="914" t="s">
        <v>695</v>
      </c>
      <c r="D152" s="914" t="s">
        <v>1161</v>
      </c>
      <c r="E152" s="915">
        <v>16288</v>
      </c>
      <c r="F152" s="915">
        <v>8009</v>
      </c>
      <c r="G152" s="915">
        <v>4256</v>
      </c>
      <c r="H152" s="915">
        <v>414</v>
      </c>
      <c r="I152" s="915">
        <v>3842</v>
      </c>
      <c r="J152" s="915">
        <v>4023</v>
      </c>
      <c r="K152" s="915" t="s">
        <v>706</v>
      </c>
      <c r="L152" s="915">
        <v>2379</v>
      </c>
      <c r="M152" s="915">
        <v>1644</v>
      </c>
      <c r="N152" s="915">
        <v>4023</v>
      </c>
      <c r="O152" s="915">
        <v>14085</v>
      </c>
      <c r="P152" s="915">
        <v>1820</v>
      </c>
      <c r="Q152" s="915" t="s">
        <v>706</v>
      </c>
      <c r="R152" s="915">
        <v>1495</v>
      </c>
      <c r="S152" s="915">
        <v>325</v>
      </c>
      <c r="T152" s="915">
        <v>1820</v>
      </c>
      <c r="U152" s="916"/>
    </row>
    <row r="153" spans="1:21">
      <c r="A153" s="914">
        <v>3</v>
      </c>
      <c r="B153" s="914" t="s">
        <v>1162</v>
      </c>
      <c r="C153" s="914" t="s">
        <v>696</v>
      </c>
      <c r="D153" s="914" t="s">
        <v>1161</v>
      </c>
      <c r="E153" s="915">
        <v>10992</v>
      </c>
      <c r="F153" s="915">
        <v>4886</v>
      </c>
      <c r="G153" s="915">
        <v>4079</v>
      </c>
      <c r="H153" s="915">
        <v>768</v>
      </c>
      <c r="I153" s="915">
        <v>3311</v>
      </c>
      <c r="J153" s="915">
        <v>2027</v>
      </c>
      <c r="K153" s="915" t="s">
        <v>706</v>
      </c>
      <c r="L153" s="915">
        <v>1990</v>
      </c>
      <c r="M153" s="915">
        <v>37</v>
      </c>
      <c r="N153" s="915">
        <v>2027</v>
      </c>
      <c r="O153" s="915">
        <v>10052</v>
      </c>
      <c r="P153" s="915">
        <v>1087</v>
      </c>
      <c r="Q153" s="915" t="s">
        <v>706</v>
      </c>
      <c r="R153" s="915">
        <v>1083</v>
      </c>
      <c r="S153" s="915">
        <v>4</v>
      </c>
      <c r="T153" s="915">
        <v>1087</v>
      </c>
      <c r="U153" s="916"/>
    </row>
    <row r="154" spans="1:21">
      <c r="A154" s="914">
        <v>3</v>
      </c>
      <c r="B154" s="914" t="s">
        <v>1162</v>
      </c>
      <c r="C154" s="914" t="s">
        <v>697</v>
      </c>
      <c r="D154" s="914" t="s">
        <v>1161</v>
      </c>
      <c r="E154" s="915">
        <v>15802</v>
      </c>
      <c r="F154" s="915">
        <v>7687</v>
      </c>
      <c r="G154" s="915">
        <v>4096</v>
      </c>
      <c r="H154" s="915">
        <v>603</v>
      </c>
      <c r="I154" s="915">
        <v>3493</v>
      </c>
      <c r="J154" s="915">
        <v>4019</v>
      </c>
      <c r="K154" s="915" t="s">
        <v>706</v>
      </c>
      <c r="L154" s="915">
        <v>3871</v>
      </c>
      <c r="M154" s="915">
        <v>148</v>
      </c>
      <c r="N154" s="915">
        <v>4019</v>
      </c>
      <c r="O154" s="915">
        <v>15652</v>
      </c>
      <c r="P154" s="915">
        <v>3869</v>
      </c>
      <c r="Q154" s="915" t="s">
        <v>706</v>
      </c>
      <c r="R154" s="915">
        <v>3860</v>
      </c>
      <c r="S154" s="915">
        <v>9</v>
      </c>
      <c r="T154" s="915">
        <v>3869</v>
      </c>
      <c r="U154" s="916"/>
    </row>
    <row r="155" spans="1:21">
      <c r="A155" s="914">
        <v>3</v>
      </c>
      <c r="B155" s="914" t="s">
        <v>1162</v>
      </c>
      <c r="C155" s="914" t="s">
        <v>698</v>
      </c>
      <c r="D155" s="914" t="s">
        <v>1161</v>
      </c>
      <c r="E155" s="915">
        <v>17330</v>
      </c>
      <c r="F155" s="915">
        <v>8493</v>
      </c>
      <c r="G155" s="915">
        <v>3550</v>
      </c>
      <c r="H155" s="915">
        <v>339</v>
      </c>
      <c r="I155" s="915">
        <v>3211</v>
      </c>
      <c r="J155" s="915">
        <v>5287</v>
      </c>
      <c r="K155" s="915" t="s">
        <v>706</v>
      </c>
      <c r="L155" s="915">
        <v>5093</v>
      </c>
      <c r="M155" s="915">
        <v>194</v>
      </c>
      <c r="N155" s="915">
        <v>5287</v>
      </c>
      <c r="O155" s="915">
        <v>14391</v>
      </c>
      <c r="P155" s="915">
        <v>2348</v>
      </c>
      <c r="Q155" s="915" t="s">
        <v>706</v>
      </c>
      <c r="R155" s="915">
        <v>2342</v>
      </c>
      <c r="S155" s="915">
        <v>6</v>
      </c>
      <c r="T155" s="915">
        <v>2348</v>
      </c>
      <c r="U155" s="916"/>
    </row>
    <row r="156" spans="1:21">
      <c r="A156" s="914">
        <v>3</v>
      </c>
      <c r="B156" s="914" t="s">
        <v>1162</v>
      </c>
      <c r="C156" s="914" t="s">
        <v>1173</v>
      </c>
      <c r="D156" s="914" t="s">
        <v>1161</v>
      </c>
      <c r="E156" s="915">
        <v>6323</v>
      </c>
      <c r="F156" s="915">
        <v>3175</v>
      </c>
      <c r="G156" s="915">
        <v>1432</v>
      </c>
      <c r="H156" s="915">
        <v>191</v>
      </c>
      <c r="I156" s="915">
        <v>1241</v>
      </c>
      <c r="J156" s="915">
        <v>1716</v>
      </c>
      <c r="K156" s="915" t="s">
        <v>706</v>
      </c>
      <c r="L156" s="915">
        <v>1687</v>
      </c>
      <c r="M156" s="915">
        <v>29</v>
      </c>
      <c r="N156" s="915">
        <v>1716</v>
      </c>
      <c r="O156" s="915">
        <v>5398</v>
      </c>
      <c r="P156" s="915">
        <v>791</v>
      </c>
      <c r="Q156" s="915" t="s">
        <v>706</v>
      </c>
      <c r="R156" s="915">
        <v>790</v>
      </c>
      <c r="S156" s="915">
        <v>1</v>
      </c>
      <c r="T156" s="915">
        <v>791</v>
      </c>
      <c r="U156" s="916"/>
    </row>
    <row r="157" spans="1:21">
      <c r="A157" s="914">
        <v>3</v>
      </c>
      <c r="B157" s="914" t="s">
        <v>1162</v>
      </c>
      <c r="C157" s="914" t="s">
        <v>699</v>
      </c>
      <c r="D157" s="914" t="s">
        <v>1161</v>
      </c>
      <c r="E157" s="915">
        <v>10316</v>
      </c>
      <c r="F157" s="915">
        <v>4531</v>
      </c>
      <c r="G157" s="915">
        <v>3359</v>
      </c>
      <c r="H157" s="915">
        <v>374</v>
      </c>
      <c r="I157" s="915">
        <v>2985</v>
      </c>
      <c r="J157" s="915">
        <v>2426</v>
      </c>
      <c r="K157" s="915" t="s">
        <v>706</v>
      </c>
      <c r="L157" s="915">
        <v>2384</v>
      </c>
      <c r="M157" s="915">
        <v>42</v>
      </c>
      <c r="N157" s="915">
        <v>2426</v>
      </c>
      <c r="O157" s="915">
        <v>11441</v>
      </c>
      <c r="P157" s="915">
        <v>3551</v>
      </c>
      <c r="Q157" s="915" t="s">
        <v>706</v>
      </c>
      <c r="R157" s="915">
        <v>3535</v>
      </c>
      <c r="S157" s="915">
        <v>16</v>
      </c>
      <c r="T157" s="915">
        <v>3551</v>
      </c>
      <c r="U157" s="916"/>
    </row>
    <row r="158" spans="1:21">
      <c r="A158" s="914">
        <v>3</v>
      </c>
      <c r="B158" s="914" t="s">
        <v>1162</v>
      </c>
      <c r="C158" s="914" t="s">
        <v>1174</v>
      </c>
      <c r="D158" s="914" t="s">
        <v>1161</v>
      </c>
      <c r="E158" s="915">
        <v>6081</v>
      </c>
      <c r="F158" s="915">
        <v>2894</v>
      </c>
      <c r="G158" s="915">
        <v>1878</v>
      </c>
      <c r="H158" s="915">
        <v>241</v>
      </c>
      <c r="I158" s="915">
        <v>1637</v>
      </c>
      <c r="J158" s="915">
        <v>1309</v>
      </c>
      <c r="K158" s="915" t="s">
        <v>706</v>
      </c>
      <c r="L158" s="915">
        <v>1290</v>
      </c>
      <c r="M158" s="915">
        <v>19</v>
      </c>
      <c r="N158" s="915">
        <v>1309</v>
      </c>
      <c r="O158" s="915">
        <v>5386</v>
      </c>
      <c r="P158" s="915">
        <v>614</v>
      </c>
      <c r="Q158" s="915" t="s">
        <v>706</v>
      </c>
      <c r="R158" s="915">
        <v>614</v>
      </c>
      <c r="S158" s="915" t="s">
        <v>706</v>
      </c>
      <c r="T158" s="915">
        <v>614</v>
      </c>
      <c r="U158" s="916"/>
    </row>
    <row r="159" spans="1:21">
      <c r="A159" s="914">
        <v>3</v>
      </c>
      <c r="B159" s="914" t="s">
        <v>1162</v>
      </c>
      <c r="C159" s="914" t="s">
        <v>700</v>
      </c>
      <c r="D159" s="914" t="s">
        <v>1161</v>
      </c>
      <c r="E159" s="915">
        <v>17321</v>
      </c>
      <c r="F159" s="915">
        <v>8299</v>
      </c>
      <c r="G159" s="915">
        <v>4237</v>
      </c>
      <c r="H159" s="915">
        <v>438</v>
      </c>
      <c r="I159" s="915">
        <v>3799</v>
      </c>
      <c r="J159" s="915">
        <v>4785</v>
      </c>
      <c r="K159" s="915" t="s">
        <v>706</v>
      </c>
      <c r="L159" s="915">
        <v>4678</v>
      </c>
      <c r="M159" s="915">
        <v>107</v>
      </c>
      <c r="N159" s="915">
        <v>4785</v>
      </c>
      <c r="O159" s="915">
        <v>14975</v>
      </c>
      <c r="P159" s="915">
        <v>2439</v>
      </c>
      <c r="Q159" s="915" t="s">
        <v>706</v>
      </c>
      <c r="R159" s="915">
        <v>2432</v>
      </c>
      <c r="S159" s="915">
        <v>7</v>
      </c>
      <c r="T159" s="915">
        <v>2439</v>
      </c>
      <c r="U159" s="916"/>
    </row>
    <row r="160" spans="1:21">
      <c r="A160" s="914">
        <v>3</v>
      </c>
      <c r="B160" s="914" t="s">
        <v>1162</v>
      </c>
      <c r="C160" s="914" t="s">
        <v>701</v>
      </c>
      <c r="D160" s="914" t="s">
        <v>1161</v>
      </c>
      <c r="E160" s="915">
        <v>7895</v>
      </c>
      <c r="F160" s="915">
        <v>4108</v>
      </c>
      <c r="G160" s="915">
        <v>2274</v>
      </c>
      <c r="H160" s="915">
        <v>277</v>
      </c>
      <c r="I160" s="915">
        <v>1997</v>
      </c>
      <c r="J160" s="915">
        <v>1513</v>
      </c>
      <c r="K160" s="915" t="s">
        <v>706</v>
      </c>
      <c r="L160" s="915">
        <v>1428</v>
      </c>
      <c r="M160" s="915">
        <v>85</v>
      </c>
      <c r="N160" s="915">
        <v>1513</v>
      </c>
      <c r="O160" s="915">
        <v>7805</v>
      </c>
      <c r="P160" s="915">
        <v>1423</v>
      </c>
      <c r="Q160" s="915" t="s">
        <v>706</v>
      </c>
      <c r="R160" s="915">
        <v>1389</v>
      </c>
      <c r="S160" s="915">
        <v>34</v>
      </c>
      <c r="T160" s="915">
        <v>1423</v>
      </c>
      <c r="U160" s="916"/>
    </row>
    <row r="161" spans="1:21">
      <c r="A161" s="914">
        <v>3</v>
      </c>
      <c r="B161" s="914" t="s">
        <v>1162</v>
      </c>
      <c r="C161" s="914" t="s">
        <v>702</v>
      </c>
      <c r="D161" s="914" t="s">
        <v>1161</v>
      </c>
      <c r="E161" s="915">
        <v>9181</v>
      </c>
      <c r="F161" s="915">
        <v>4716</v>
      </c>
      <c r="G161" s="915">
        <v>3580</v>
      </c>
      <c r="H161" s="915">
        <v>509</v>
      </c>
      <c r="I161" s="915">
        <v>3071</v>
      </c>
      <c r="J161" s="915">
        <v>885</v>
      </c>
      <c r="K161" s="915" t="s">
        <v>706</v>
      </c>
      <c r="L161" s="915">
        <v>806</v>
      </c>
      <c r="M161" s="915">
        <v>79</v>
      </c>
      <c r="N161" s="915">
        <v>885</v>
      </c>
      <c r="O161" s="915">
        <v>9241</v>
      </c>
      <c r="P161" s="915">
        <v>945</v>
      </c>
      <c r="Q161" s="915" t="s">
        <v>706</v>
      </c>
      <c r="R161" s="915">
        <v>784</v>
      </c>
      <c r="S161" s="915">
        <v>161</v>
      </c>
      <c r="T161" s="915">
        <v>945</v>
      </c>
      <c r="U161" s="916"/>
    </row>
    <row r="162" spans="1:21">
      <c r="A162" s="914">
        <v>3</v>
      </c>
      <c r="B162" s="914" t="s">
        <v>1162</v>
      </c>
      <c r="C162" s="914" t="s">
        <v>703</v>
      </c>
      <c r="D162" s="914" t="s">
        <v>1161</v>
      </c>
      <c r="E162" s="915">
        <v>9411</v>
      </c>
      <c r="F162" s="915">
        <v>4590</v>
      </c>
      <c r="G162" s="915">
        <v>3991</v>
      </c>
      <c r="H162" s="915">
        <v>747</v>
      </c>
      <c r="I162" s="915">
        <v>3244</v>
      </c>
      <c r="J162" s="915">
        <v>830</v>
      </c>
      <c r="K162" s="915" t="s">
        <v>706</v>
      </c>
      <c r="L162" s="915">
        <v>796</v>
      </c>
      <c r="M162" s="915">
        <v>34</v>
      </c>
      <c r="N162" s="915">
        <v>830</v>
      </c>
      <c r="O162" s="915">
        <v>8946</v>
      </c>
      <c r="P162" s="915">
        <v>365</v>
      </c>
      <c r="Q162" s="915" t="s">
        <v>706</v>
      </c>
      <c r="R162" s="915">
        <v>351</v>
      </c>
      <c r="S162" s="915">
        <v>14</v>
      </c>
      <c r="T162" s="915">
        <v>365</v>
      </c>
      <c r="U162" s="916"/>
    </row>
    <row r="163" spans="1:21">
      <c r="A163" s="914">
        <v>3</v>
      </c>
      <c r="B163" s="914" t="s">
        <v>1162</v>
      </c>
      <c r="C163" s="914" t="s">
        <v>1175</v>
      </c>
      <c r="D163" s="914" t="s">
        <v>1161</v>
      </c>
      <c r="E163" s="915">
        <v>7812</v>
      </c>
      <c r="F163" s="915">
        <v>3773</v>
      </c>
      <c r="G163" s="915">
        <v>3538</v>
      </c>
      <c r="H163" s="915">
        <v>691</v>
      </c>
      <c r="I163" s="915">
        <v>2847</v>
      </c>
      <c r="J163" s="915">
        <v>501</v>
      </c>
      <c r="K163" s="915" t="s">
        <v>706</v>
      </c>
      <c r="L163" s="915">
        <v>239</v>
      </c>
      <c r="M163" s="915">
        <v>262</v>
      </c>
      <c r="N163" s="915">
        <v>501</v>
      </c>
      <c r="O163" s="915">
        <v>7567</v>
      </c>
      <c r="P163" s="915">
        <v>256</v>
      </c>
      <c r="Q163" s="915" t="s">
        <v>706</v>
      </c>
      <c r="R163" s="915">
        <v>169</v>
      </c>
      <c r="S163" s="915">
        <v>87</v>
      </c>
      <c r="T163" s="915">
        <v>256</v>
      </c>
      <c r="U163" s="916"/>
    </row>
  </sheetData>
  <phoneticPr fontId="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0A171-28E3-4E4F-B588-C8D9969D8A60}">
  <dimension ref="A1:T163"/>
  <sheetViews>
    <sheetView workbookViewId="0">
      <pane xSplit="4" ySplit="10" topLeftCell="L11" activePane="bottomRight" state="frozen"/>
      <selection pane="topRight" activeCell="E1" sqref="E1"/>
      <selection pane="bottomLeft" activeCell="A11" sqref="A11"/>
      <selection pane="bottomRight" activeCell="P15" sqref="P15"/>
    </sheetView>
  </sheetViews>
  <sheetFormatPr defaultColWidth="12.625" defaultRowHeight="12"/>
  <cols>
    <col min="1" max="1" width="2.375" style="860" bestFit="1" customWidth="1"/>
    <col min="2" max="2" width="11.25" style="860" bestFit="1" customWidth="1"/>
    <col min="3" max="3" width="17" style="860" customWidth="1"/>
    <col min="4" max="4" width="7.5" style="860" customWidth="1"/>
    <col min="5" max="20" width="11.5" style="860" customWidth="1"/>
    <col min="21" max="16384" width="12.625" style="860"/>
  </cols>
  <sheetData>
    <row r="1" spans="1:20" s="850" customFormat="1" ht="12" customHeight="1">
      <c r="A1" s="850" t="s">
        <v>1252</v>
      </c>
      <c r="B1" s="909"/>
      <c r="C1" s="909"/>
      <c r="D1" s="909"/>
      <c r="E1" s="909"/>
    </row>
    <row r="2" spans="1:20" s="850" customFormat="1" ht="12" customHeight="1">
      <c r="A2" s="850" t="s">
        <v>1253</v>
      </c>
    </row>
    <row r="3" spans="1:20" s="850" customFormat="1"/>
    <row r="4" spans="1:20" s="850" customFormat="1" ht="12" customHeight="1">
      <c r="A4" s="850" t="s">
        <v>1137</v>
      </c>
    </row>
    <row r="5" spans="1:20" s="850" customFormat="1">
      <c r="E5" s="852" t="s">
        <v>1254</v>
      </c>
      <c r="F5" s="851" t="s">
        <v>1254</v>
      </c>
      <c r="G5" s="851" t="s">
        <v>1254</v>
      </c>
      <c r="H5" s="851" t="s">
        <v>1254</v>
      </c>
      <c r="I5" s="851" t="s">
        <v>1254</v>
      </c>
      <c r="J5" s="851" t="s">
        <v>1254</v>
      </c>
      <c r="K5" s="851" t="s">
        <v>1254</v>
      </c>
      <c r="L5" s="851" t="s">
        <v>1254</v>
      </c>
      <c r="M5" s="851" t="s">
        <v>1254</v>
      </c>
      <c r="N5" s="851" t="s">
        <v>1254</v>
      </c>
      <c r="O5" s="851" t="s">
        <v>1254</v>
      </c>
      <c r="P5" s="851" t="s">
        <v>1254</v>
      </c>
      <c r="Q5" s="851" t="s">
        <v>1254</v>
      </c>
      <c r="R5" s="851" t="s">
        <v>1254</v>
      </c>
      <c r="S5" s="851" t="s">
        <v>1254</v>
      </c>
      <c r="T5" s="851" t="s">
        <v>1254</v>
      </c>
    </row>
    <row r="6" spans="1:20" s="850" customFormat="1" ht="24">
      <c r="E6" s="851" t="s">
        <v>1140</v>
      </c>
      <c r="F6" s="851" t="s">
        <v>1140</v>
      </c>
      <c r="G6" s="851" t="s">
        <v>1140</v>
      </c>
      <c r="H6" s="851" t="s">
        <v>1140</v>
      </c>
      <c r="I6" s="851" t="s">
        <v>1140</v>
      </c>
      <c r="J6" s="851" t="s">
        <v>1140</v>
      </c>
      <c r="K6" s="851" t="s">
        <v>1140</v>
      </c>
      <c r="L6" s="851" t="s">
        <v>1140</v>
      </c>
      <c r="M6" s="851" t="s">
        <v>1140</v>
      </c>
      <c r="N6" s="851" t="s">
        <v>1140</v>
      </c>
      <c r="O6" s="851" t="s">
        <v>1140</v>
      </c>
      <c r="P6" s="851" t="s">
        <v>1140</v>
      </c>
      <c r="Q6" s="851" t="s">
        <v>1140</v>
      </c>
      <c r="R6" s="851" t="s">
        <v>1140</v>
      </c>
      <c r="S6" s="851" t="s">
        <v>1140</v>
      </c>
      <c r="T6" s="851" t="s">
        <v>1140</v>
      </c>
    </row>
    <row r="7" spans="1:20" s="850" customFormat="1">
      <c r="E7" s="851">
        <v>1</v>
      </c>
      <c r="F7" s="851">
        <v>2</v>
      </c>
      <c r="G7" s="851">
        <v>2</v>
      </c>
      <c r="H7" s="851">
        <v>3</v>
      </c>
      <c r="I7" s="851">
        <v>3</v>
      </c>
      <c r="J7" s="851">
        <v>2</v>
      </c>
      <c r="K7" s="851">
        <v>3</v>
      </c>
      <c r="L7" s="851">
        <v>3</v>
      </c>
      <c r="M7" s="851">
        <v>3</v>
      </c>
      <c r="N7" s="851">
        <v>2</v>
      </c>
      <c r="O7" s="851">
        <v>1</v>
      </c>
      <c r="P7" s="851">
        <v>2</v>
      </c>
      <c r="Q7" s="851">
        <v>3</v>
      </c>
      <c r="R7" s="851">
        <v>3</v>
      </c>
      <c r="S7" s="851">
        <v>3</v>
      </c>
      <c r="T7" s="851">
        <v>2</v>
      </c>
    </row>
    <row r="8" spans="1:20" s="850" customFormat="1" ht="36">
      <c r="E8" s="852" t="s">
        <v>1255</v>
      </c>
      <c r="F8" s="851" t="s">
        <v>1142</v>
      </c>
      <c r="G8" s="851" t="s">
        <v>1143</v>
      </c>
      <c r="H8" s="851" t="s">
        <v>1144</v>
      </c>
      <c r="I8" s="851" t="s">
        <v>1145</v>
      </c>
      <c r="J8" s="851" t="s">
        <v>1146</v>
      </c>
      <c r="K8" s="851" t="s">
        <v>1147</v>
      </c>
      <c r="L8" s="851" t="s">
        <v>1148</v>
      </c>
      <c r="M8" s="851" t="s">
        <v>1149</v>
      </c>
      <c r="N8" s="851" t="s">
        <v>1150</v>
      </c>
      <c r="O8" s="851" t="s">
        <v>1256</v>
      </c>
      <c r="P8" s="851" t="s">
        <v>1152</v>
      </c>
      <c r="Q8" s="851" t="s">
        <v>1153</v>
      </c>
      <c r="R8" s="851" t="s">
        <v>1154</v>
      </c>
      <c r="S8" s="851" t="s">
        <v>1155</v>
      </c>
      <c r="T8" s="852" t="s">
        <v>1156</v>
      </c>
    </row>
    <row r="9" spans="1:20" s="850" customFormat="1">
      <c r="E9" s="854" t="s">
        <v>379</v>
      </c>
      <c r="F9" s="854" t="s">
        <v>379</v>
      </c>
      <c r="G9" s="854" t="s">
        <v>379</v>
      </c>
      <c r="H9" s="854" t="s">
        <v>379</v>
      </c>
      <c r="I9" s="854" t="s">
        <v>379</v>
      </c>
      <c r="J9" s="854" t="s">
        <v>379</v>
      </c>
      <c r="K9" s="854" t="s">
        <v>379</v>
      </c>
      <c r="L9" s="854" t="s">
        <v>379</v>
      </c>
      <c r="M9" s="854" t="s">
        <v>379</v>
      </c>
      <c r="N9" s="854" t="s">
        <v>379</v>
      </c>
      <c r="O9" s="854" t="s">
        <v>379</v>
      </c>
      <c r="P9" s="854" t="s">
        <v>379</v>
      </c>
      <c r="Q9" s="854" t="s">
        <v>379</v>
      </c>
      <c r="R9" s="854" t="s">
        <v>379</v>
      </c>
      <c r="S9" s="854" t="s">
        <v>379</v>
      </c>
      <c r="T9" s="854" t="s">
        <v>379</v>
      </c>
    </row>
    <row r="10" spans="1:20" s="850" customFormat="1">
      <c r="A10" s="855" t="s">
        <v>654</v>
      </c>
      <c r="B10" s="855" t="s">
        <v>1157</v>
      </c>
      <c r="C10" s="855" t="s">
        <v>1158</v>
      </c>
      <c r="D10" s="855" t="s">
        <v>1159</v>
      </c>
      <c r="E10" s="855" t="s">
        <v>655</v>
      </c>
      <c r="F10" s="855"/>
      <c r="G10" s="855"/>
      <c r="H10" s="855"/>
      <c r="I10" s="855"/>
      <c r="J10" s="855"/>
      <c r="K10" s="855"/>
      <c r="L10" s="855"/>
      <c r="M10" s="855"/>
      <c r="N10" s="855"/>
      <c r="O10" s="855"/>
      <c r="P10" s="855"/>
      <c r="Q10" s="855"/>
      <c r="R10" s="855"/>
      <c r="S10" s="855"/>
      <c r="T10" s="855"/>
    </row>
    <row r="11" spans="1:20">
      <c r="A11" s="856" t="s">
        <v>328</v>
      </c>
      <c r="B11" s="856" t="s">
        <v>1162</v>
      </c>
      <c r="C11" s="856" t="s">
        <v>656</v>
      </c>
      <c r="D11" s="856" t="s">
        <v>640</v>
      </c>
      <c r="E11" s="1152">
        <v>709959</v>
      </c>
      <c r="F11" s="1152" t="s">
        <v>706</v>
      </c>
      <c r="G11" s="1152">
        <v>529460</v>
      </c>
      <c r="H11" s="1152" t="s">
        <v>706</v>
      </c>
      <c r="I11" s="1152">
        <v>529460</v>
      </c>
      <c r="J11" s="1152">
        <v>180499</v>
      </c>
      <c r="K11" s="1152">
        <v>34630</v>
      </c>
      <c r="L11" s="1152">
        <v>95262</v>
      </c>
      <c r="M11" s="1152">
        <v>50607</v>
      </c>
      <c r="N11" s="1152">
        <v>50607</v>
      </c>
      <c r="O11" s="1152">
        <v>689564</v>
      </c>
      <c r="P11" s="1152">
        <v>160104</v>
      </c>
      <c r="Q11" s="1152">
        <v>34630</v>
      </c>
      <c r="R11" s="1152">
        <v>95262</v>
      </c>
      <c r="S11" s="1152">
        <v>30212</v>
      </c>
      <c r="T11" s="1152">
        <v>30212</v>
      </c>
    </row>
    <row r="12" spans="1:20">
      <c r="A12" s="856">
        <v>1</v>
      </c>
      <c r="B12" s="856" t="s">
        <v>1162</v>
      </c>
      <c r="C12" s="856" t="s">
        <v>657</v>
      </c>
      <c r="D12" s="856" t="s">
        <v>640</v>
      </c>
      <c r="E12" s="1152">
        <v>194725</v>
      </c>
      <c r="F12" s="1152" t="s">
        <v>706</v>
      </c>
      <c r="G12" s="1152">
        <v>136113</v>
      </c>
      <c r="H12" s="1152" t="s">
        <v>706</v>
      </c>
      <c r="I12" s="1152">
        <v>136113</v>
      </c>
      <c r="J12" s="1152">
        <v>58612</v>
      </c>
      <c r="K12" s="1152">
        <v>34630</v>
      </c>
      <c r="L12" s="1152">
        <v>13402</v>
      </c>
      <c r="M12" s="1152">
        <v>10580</v>
      </c>
      <c r="N12" s="1152">
        <v>23982</v>
      </c>
      <c r="O12" s="1152">
        <v>214215</v>
      </c>
      <c r="P12" s="1152">
        <v>78102</v>
      </c>
      <c r="Q12" s="1152">
        <v>34630</v>
      </c>
      <c r="R12" s="1152">
        <v>31162</v>
      </c>
      <c r="S12" s="1152">
        <v>12310</v>
      </c>
      <c r="T12" s="1152">
        <v>43472</v>
      </c>
    </row>
    <row r="13" spans="1:20">
      <c r="A13" s="856">
        <v>0</v>
      </c>
      <c r="B13" s="856" t="s">
        <v>1162</v>
      </c>
      <c r="C13" s="856" t="s">
        <v>1163</v>
      </c>
      <c r="D13" s="856" t="s">
        <v>640</v>
      </c>
      <c r="E13" s="1152">
        <v>30615</v>
      </c>
      <c r="F13" s="1152" t="s">
        <v>706</v>
      </c>
      <c r="G13" s="1152">
        <v>20645</v>
      </c>
      <c r="H13" s="1152" t="s">
        <v>706</v>
      </c>
      <c r="I13" s="1152">
        <v>20645</v>
      </c>
      <c r="J13" s="1152">
        <v>9970</v>
      </c>
      <c r="K13" s="1152">
        <v>4300</v>
      </c>
      <c r="L13" s="1152">
        <v>2954</v>
      </c>
      <c r="M13" s="1152">
        <v>2716</v>
      </c>
      <c r="N13" s="1152">
        <v>9970</v>
      </c>
      <c r="O13" s="1152">
        <v>34932</v>
      </c>
      <c r="P13" s="1152">
        <v>14287</v>
      </c>
      <c r="Q13" s="1152">
        <v>3508</v>
      </c>
      <c r="R13" s="1152">
        <v>6727</v>
      </c>
      <c r="S13" s="1152">
        <v>4052</v>
      </c>
      <c r="T13" s="1152">
        <v>14287</v>
      </c>
    </row>
    <row r="14" spans="1:20">
      <c r="A14" s="856">
        <v>0</v>
      </c>
      <c r="B14" s="856" t="s">
        <v>1162</v>
      </c>
      <c r="C14" s="856" t="s">
        <v>1164</v>
      </c>
      <c r="D14" s="856" t="s">
        <v>640</v>
      </c>
      <c r="E14" s="1152">
        <v>18833</v>
      </c>
      <c r="F14" s="1152" t="s">
        <v>706</v>
      </c>
      <c r="G14" s="1152">
        <v>13183</v>
      </c>
      <c r="H14" s="1152" t="s">
        <v>706</v>
      </c>
      <c r="I14" s="1152">
        <v>13183</v>
      </c>
      <c r="J14" s="1152">
        <v>5650</v>
      </c>
      <c r="K14" s="1152">
        <v>3370</v>
      </c>
      <c r="L14" s="1152">
        <v>1217</v>
      </c>
      <c r="M14" s="1152">
        <v>1063</v>
      </c>
      <c r="N14" s="1152">
        <v>5650</v>
      </c>
      <c r="O14" s="1152">
        <v>26012</v>
      </c>
      <c r="P14" s="1152">
        <v>12829</v>
      </c>
      <c r="Q14" s="1152">
        <v>4597</v>
      </c>
      <c r="R14" s="1152">
        <v>4480</v>
      </c>
      <c r="S14" s="1152">
        <v>3752</v>
      </c>
      <c r="T14" s="1152">
        <v>12829</v>
      </c>
    </row>
    <row r="15" spans="1:20">
      <c r="A15" s="856">
        <v>0</v>
      </c>
      <c r="B15" s="856" t="s">
        <v>1162</v>
      </c>
      <c r="C15" s="856" t="s">
        <v>1165</v>
      </c>
      <c r="D15" s="856" t="s">
        <v>640</v>
      </c>
      <c r="E15" s="1152">
        <v>9971</v>
      </c>
      <c r="F15" s="1152" t="s">
        <v>706</v>
      </c>
      <c r="G15" s="1152">
        <v>6445</v>
      </c>
      <c r="H15" s="1152" t="s">
        <v>706</v>
      </c>
      <c r="I15" s="1152">
        <v>6445</v>
      </c>
      <c r="J15" s="1152">
        <v>3526</v>
      </c>
      <c r="K15" s="1152">
        <v>2599</v>
      </c>
      <c r="L15" s="1152">
        <v>474</v>
      </c>
      <c r="M15" s="1152">
        <v>453</v>
      </c>
      <c r="N15" s="1152">
        <v>3526</v>
      </c>
      <c r="O15" s="1152">
        <v>8847</v>
      </c>
      <c r="P15" s="1152">
        <v>2402</v>
      </c>
      <c r="Q15" s="1152">
        <v>1754</v>
      </c>
      <c r="R15" s="1152">
        <v>550</v>
      </c>
      <c r="S15" s="1152">
        <v>98</v>
      </c>
      <c r="T15" s="1152">
        <v>2402</v>
      </c>
    </row>
    <row r="16" spans="1:20">
      <c r="A16" s="856">
        <v>0</v>
      </c>
      <c r="B16" s="856" t="s">
        <v>1162</v>
      </c>
      <c r="C16" s="856" t="s">
        <v>1166</v>
      </c>
      <c r="D16" s="856" t="s">
        <v>640</v>
      </c>
      <c r="E16" s="1152">
        <v>9889</v>
      </c>
      <c r="F16" s="1152" t="s">
        <v>706</v>
      </c>
      <c r="G16" s="1152">
        <v>6435</v>
      </c>
      <c r="H16" s="1152" t="s">
        <v>706</v>
      </c>
      <c r="I16" s="1152">
        <v>6435</v>
      </c>
      <c r="J16" s="1152">
        <v>3454</v>
      </c>
      <c r="K16" s="1152">
        <v>2625</v>
      </c>
      <c r="L16" s="1152">
        <v>413</v>
      </c>
      <c r="M16" s="1152">
        <v>416</v>
      </c>
      <c r="N16" s="1152">
        <v>3454</v>
      </c>
      <c r="O16" s="1152">
        <v>13044</v>
      </c>
      <c r="P16" s="1152">
        <v>6609</v>
      </c>
      <c r="Q16" s="1152">
        <v>4389</v>
      </c>
      <c r="R16" s="1152">
        <v>2042</v>
      </c>
      <c r="S16" s="1152">
        <v>178</v>
      </c>
      <c r="T16" s="1152">
        <v>6609</v>
      </c>
    </row>
    <row r="17" spans="1:20">
      <c r="A17" s="856">
        <v>0</v>
      </c>
      <c r="B17" s="856" t="s">
        <v>1162</v>
      </c>
      <c r="C17" s="856" t="s">
        <v>1167</v>
      </c>
      <c r="D17" s="856" t="s">
        <v>640</v>
      </c>
      <c r="E17" s="1152">
        <v>19377</v>
      </c>
      <c r="F17" s="1152" t="s">
        <v>706</v>
      </c>
      <c r="G17" s="1152">
        <v>13950</v>
      </c>
      <c r="H17" s="1152" t="s">
        <v>706</v>
      </c>
      <c r="I17" s="1152">
        <v>13950</v>
      </c>
      <c r="J17" s="1152">
        <v>5427</v>
      </c>
      <c r="K17" s="1152">
        <v>3554</v>
      </c>
      <c r="L17" s="1152">
        <v>920</v>
      </c>
      <c r="M17" s="1152">
        <v>953</v>
      </c>
      <c r="N17" s="1152">
        <v>5427</v>
      </c>
      <c r="O17" s="1152">
        <v>24130</v>
      </c>
      <c r="P17" s="1152">
        <v>10180</v>
      </c>
      <c r="Q17" s="1152">
        <v>5994</v>
      </c>
      <c r="R17" s="1152">
        <v>3584</v>
      </c>
      <c r="S17" s="1152">
        <v>602</v>
      </c>
      <c r="T17" s="1152">
        <v>10180</v>
      </c>
    </row>
    <row r="18" spans="1:20">
      <c r="A18" s="856">
        <v>0</v>
      </c>
      <c r="B18" s="856" t="s">
        <v>1162</v>
      </c>
      <c r="C18" s="856" t="s">
        <v>1168</v>
      </c>
      <c r="D18" s="856" t="s">
        <v>640</v>
      </c>
      <c r="E18" s="1152">
        <v>27087</v>
      </c>
      <c r="F18" s="1152" t="s">
        <v>706</v>
      </c>
      <c r="G18" s="1152">
        <v>19255</v>
      </c>
      <c r="H18" s="1152" t="s">
        <v>706</v>
      </c>
      <c r="I18" s="1152">
        <v>19255</v>
      </c>
      <c r="J18" s="1152">
        <v>7832</v>
      </c>
      <c r="K18" s="1152">
        <v>5448</v>
      </c>
      <c r="L18" s="1152">
        <v>1284</v>
      </c>
      <c r="M18" s="1152">
        <v>1100</v>
      </c>
      <c r="N18" s="1152">
        <v>7832</v>
      </c>
      <c r="O18" s="1152">
        <v>21810</v>
      </c>
      <c r="P18" s="1152">
        <v>2555</v>
      </c>
      <c r="Q18" s="1152">
        <v>1584</v>
      </c>
      <c r="R18" s="1152">
        <v>844</v>
      </c>
      <c r="S18" s="1152">
        <v>127</v>
      </c>
      <c r="T18" s="1152">
        <v>2555</v>
      </c>
    </row>
    <row r="19" spans="1:20">
      <c r="A19" s="856">
        <v>0</v>
      </c>
      <c r="B19" s="856" t="s">
        <v>1162</v>
      </c>
      <c r="C19" s="856" t="s">
        <v>1169</v>
      </c>
      <c r="D19" s="856" t="s">
        <v>640</v>
      </c>
      <c r="E19" s="1152">
        <v>29116</v>
      </c>
      <c r="F19" s="1152" t="s">
        <v>706</v>
      </c>
      <c r="G19" s="1152">
        <v>20956</v>
      </c>
      <c r="H19" s="1152" t="s">
        <v>706</v>
      </c>
      <c r="I19" s="1152">
        <v>20956</v>
      </c>
      <c r="J19" s="1152">
        <v>8160</v>
      </c>
      <c r="K19" s="1152">
        <v>4294</v>
      </c>
      <c r="L19" s="1152">
        <v>2357</v>
      </c>
      <c r="M19" s="1152">
        <v>1509</v>
      </c>
      <c r="N19" s="1152">
        <v>8160</v>
      </c>
      <c r="O19" s="1152">
        <v>23411</v>
      </c>
      <c r="P19" s="1152">
        <v>2455</v>
      </c>
      <c r="Q19" s="1152">
        <v>1055</v>
      </c>
      <c r="R19" s="1152">
        <v>1128</v>
      </c>
      <c r="S19" s="1152">
        <v>272</v>
      </c>
      <c r="T19" s="1152">
        <v>2455</v>
      </c>
    </row>
    <row r="20" spans="1:20">
      <c r="A20" s="856">
        <v>0</v>
      </c>
      <c r="B20" s="856" t="s">
        <v>1162</v>
      </c>
      <c r="C20" s="856" t="s">
        <v>1170</v>
      </c>
      <c r="D20" s="856" t="s">
        <v>640</v>
      </c>
      <c r="E20" s="1152">
        <v>13370</v>
      </c>
      <c r="F20" s="1152" t="s">
        <v>706</v>
      </c>
      <c r="G20" s="1152">
        <v>9427</v>
      </c>
      <c r="H20" s="1152" t="s">
        <v>706</v>
      </c>
      <c r="I20" s="1152">
        <v>9427</v>
      </c>
      <c r="J20" s="1152">
        <v>3943</v>
      </c>
      <c r="K20" s="1152">
        <v>2200</v>
      </c>
      <c r="L20" s="1152">
        <v>970</v>
      </c>
      <c r="M20" s="1152">
        <v>773</v>
      </c>
      <c r="N20" s="1152">
        <v>3943</v>
      </c>
      <c r="O20" s="1152">
        <v>26949</v>
      </c>
      <c r="P20" s="1152">
        <v>17522</v>
      </c>
      <c r="Q20" s="1152">
        <v>7968</v>
      </c>
      <c r="R20" s="1152">
        <v>7623</v>
      </c>
      <c r="S20" s="1152">
        <v>1931</v>
      </c>
      <c r="T20" s="1152">
        <v>17522</v>
      </c>
    </row>
    <row r="21" spans="1:20">
      <c r="A21" s="856">
        <v>0</v>
      </c>
      <c r="B21" s="856" t="s">
        <v>1162</v>
      </c>
      <c r="C21" s="856" t="s">
        <v>1171</v>
      </c>
      <c r="D21" s="856" t="s">
        <v>640</v>
      </c>
      <c r="E21" s="1152">
        <v>36467</v>
      </c>
      <c r="F21" s="1152" t="s">
        <v>706</v>
      </c>
      <c r="G21" s="1152">
        <v>25817</v>
      </c>
      <c r="H21" s="1152" t="s">
        <v>706</v>
      </c>
      <c r="I21" s="1152">
        <v>25817</v>
      </c>
      <c r="J21" s="1152">
        <v>10650</v>
      </c>
      <c r="K21" s="1152">
        <v>6240</v>
      </c>
      <c r="L21" s="1152">
        <v>2813</v>
      </c>
      <c r="M21" s="1152">
        <v>1597</v>
      </c>
      <c r="N21" s="1152">
        <v>10650</v>
      </c>
      <c r="O21" s="1152">
        <v>35080</v>
      </c>
      <c r="P21" s="1152">
        <v>9263</v>
      </c>
      <c r="Q21" s="1152">
        <v>3781</v>
      </c>
      <c r="R21" s="1152">
        <v>4184</v>
      </c>
      <c r="S21" s="1152">
        <v>1298</v>
      </c>
      <c r="T21" s="1152">
        <v>9263</v>
      </c>
    </row>
    <row r="22" spans="1:20">
      <c r="A22" s="856">
        <v>2</v>
      </c>
      <c r="B22" s="856" t="s">
        <v>1162</v>
      </c>
      <c r="C22" s="856" t="s">
        <v>667</v>
      </c>
      <c r="D22" s="856" t="s">
        <v>640</v>
      </c>
      <c r="E22" s="1152">
        <v>72198</v>
      </c>
      <c r="F22" s="1152" t="s">
        <v>706</v>
      </c>
      <c r="G22" s="1152">
        <v>61723</v>
      </c>
      <c r="H22" s="1152" t="s">
        <v>706</v>
      </c>
      <c r="I22" s="1152">
        <v>61723</v>
      </c>
      <c r="J22" s="1152">
        <v>10475</v>
      </c>
      <c r="K22" s="1152" t="s">
        <v>706</v>
      </c>
      <c r="L22" s="1152">
        <v>7870</v>
      </c>
      <c r="M22" s="1152">
        <v>2605</v>
      </c>
      <c r="N22" s="1152">
        <v>10475</v>
      </c>
      <c r="O22" s="1152">
        <v>68365</v>
      </c>
      <c r="P22" s="1152">
        <v>6642</v>
      </c>
      <c r="Q22" s="1152" t="s">
        <v>706</v>
      </c>
      <c r="R22" s="1152">
        <v>6181</v>
      </c>
      <c r="S22" s="1152">
        <v>461</v>
      </c>
      <c r="T22" s="1152">
        <v>6642</v>
      </c>
    </row>
    <row r="23" spans="1:20">
      <c r="A23" s="856">
        <v>2</v>
      </c>
      <c r="B23" s="856" t="s">
        <v>1162</v>
      </c>
      <c r="C23" s="856" t="s">
        <v>668</v>
      </c>
      <c r="D23" s="856" t="s">
        <v>640</v>
      </c>
      <c r="E23" s="1152">
        <v>48146</v>
      </c>
      <c r="F23" s="1152" t="s">
        <v>706</v>
      </c>
      <c r="G23" s="1152">
        <v>35801</v>
      </c>
      <c r="H23" s="1152" t="s">
        <v>706</v>
      </c>
      <c r="I23" s="1152">
        <v>35801</v>
      </c>
      <c r="J23" s="1152">
        <v>12345</v>
      </c>
      <c r="K23" s="1152" t="s">
        <v>706</v>
      </c>
      <c r="L23" s="1152">
        <v>5565</v>
      </c>
      <c r="M23" s="1152">
        <v>6780</v>
      </c>
      <c r="N23" s="1152">
        <v>12345</v>
      </c>
      <c r="O23" s="1152">
        <v>40808</v>
      </c>
      <c r="P23" s="1152">
        <v>5007</v>
      </c>
      <c r="Q23" s="1152" t="s">
        <v>706</v>
      </c>
      <c r="R23" s="1152">
        <v>3787</v>
      </c>
      <c r="S23" s="1152">
        <v>1220</v>
      </c>
      <c r="T23" s="1152">
        <v>5007</v>
      </c>
    </row>
    <row r="24" spans="1:20">
      <c r="A24" s="856">
        <v>2</v>
      </c>
      <c r="B24" s="856" t="s">
        <v>1162</v>
      </c>
      <c r="C24" s="856" t="s">
        <v>669</v>
      </c>
      <c r="D24" s="856" t="s">
        <v>640</v>
      </c>
      <c r="E24" s="1152">
        <v>38105</v>
      </c>
      <c r="F24" s="1152" t="s">
        <v>706</v>
      </c>
      <c r="G24" s="1152">
        <v>29289</v>
      </c>
      <c r="H24" s="1152" t="s">
        <v>706</v>
      </c>
      <c r="I24" s="1152">
        <v>29289</v>
      </c>
      <c r="J24" s="1152">
        <v>8816</v>
      </c>
      <c r="K24" s="1152" t="s">
        <v>706</v>
      </c>
      <c r="L24" s="1152">
        <v>7213</v>
      </c>
      <c r="M24" s="1152">
        <v>1603</v>
      </c>
      <c r="N24" s="1152">
        <v>8816</v>
      </c>
      <c r="O24" s="1152">
        <v>32448</v>
      </c>
      <c r="P24" s="1152">
        <v>3159</v>
      </c>
      <c r="Q24" s="1152" t="s">
        <v>706</v>
      </c>
      <c r="R24" s="1152">
        <v>3040</v>
      </c>
      <c r="S24" s="1152">
        <v>119</v>
      </c>
      <c r="T24" s="1152">
        <v>3159</v>
      </c>
    </row>
    <row r="25" spans="1:20">
      <c r="A25" s="856">
        <v>2</v>
      </c>
      <c r="B25" s="856" t="s">
        <v>1162</v>
      </c>
      <c r="C25" s="856" t="s">
        <v>670</v>
      </c>
      <c r="D25" s="856" t="s">
        <v>640</v>
      </c>
      <c r="E25" s="1152">
        <v>68773</v>
      </c>
      <c r="F25" s="1152" t="s">
        <v>706</v>
      </c>
      <c r="G25" s="1152">
        <v>52013</v>
      </c>
      <c r="H25" s="1152" t="s">
        <v>706</v>
      </c>
      <c r="I25" s="1152">
        <v>52013</v>
      </c>
      <c r="J25" s="1152">
        <v>16760</v>
      </c>
      <c r="K25" s="1152" t="s">
        <v>706</v>
      </c>
      <c r="L25" s="1152">
        <v>9087</v>
      </c>
      <c r="M25" s="1152">
        <v>7673</v>
      </c>
      <c r="N25" s="1152">
        <v>16760</v>
      </c>
      <c r="O25" s="1152">
        <v>79473</v>
      </c>
      <c r="P25" s="1152">
        <v>27460</v>
      </c>
      <c r="Q25" s="1152" t="s">
        <v>706</v>
      </c>
      <c r="R25" s="1152">
        <v>15739</v>
      </c>
      <c r="S25" s="1152">
        <v>11721</v>
      </c>
      <c r="T25" s="1152">
        <v>27460</v>
      </c>
    </row>
    <row r="26" spans="1:20">
      <c r="A26" s="856">
        <v>2</v>
      </c>
      <c r="B26" s="856" t="s">
        <v>1162</v>
      </c>
      <c r="C26" s="856" t="s">
        <v>671</v>
      </c>
      <c r="D26" s="856" t="s">
        <v>640</v>
      </c>
      <c r="E26" s="1152">
        <v>4919</v>
      </c>
      <c r="F26" s="1152" t="s">
        <v>706</v>
      </c>
      <c r="G26" s="1152">
        <v>4236</v>
      </c>
      <c r="H26" s="1152" t="s">
        <v>706</v>
      </c>
      <c r="I26" s="1152">
        <v>4236</v>
      </c>
      <c r="J26" s="1152">
        <v>683</v>
      </c>
      <c r="K26" s="1152" t="s">
        <v>706</v>
      </c>
      <c r="L26" s="1152">
        <v>535</v>
      </c>
      <c r="M26" s="1152">
        <v>148</v>
      </c>
      <c r="N26" s="1152">
        <v>683</v>
      </c>
      <c r="O26" s="1152">
        <v>4903</v>
      </c>
      <c r="P26" s="1152">
        <v>667</v>
      </c>
      <c r="Q26" s="1152" t="s">
        <v>706</v>
      </c>
      <c r="R26" s="1152">
        <v>661</v>
      </c>
      <c r="S26" s="1152">
        <v>6</v>
      </c>
      <c r="T26" s="1152">
        <v>667</v>
      </c>
    </row>
    <row r="27" spans="1:20">
      <c r="A27" s="856">
        <v>2</v>
      </c>
      <c r="B27" s="856" t="s">
        <v>1162</v>
      </c>
      <c r="C27" s="856" t="s">
        <v>672</v>
      </c>
      <c r="D27" s="856" t="s">
        <v>640</v>
      </c>
      <c r="E27" s="1152">
        <v>12864</v>
      </c>
      <c r="F27" s="1152" t="s">
        <v>706</v>
      </c>
      <c r="G27" s="1152">
        <v>7154</v>
      </c>
      <c r="H27" s="1152" t="s">
        <v>706</v>
      </c>
      <c r="I27" s="1152">
        <v>7154</v>
      </c>
      <c r="J27" s="1152">
        <v>5710</v>
      </c>
      <c r="K27" s="1152" t="s">
        <v>706</v>
      </c>
      <c r="L27" s="1152">
        <v>4055</v>
      </c>
      <c r="M27" s="1152">
        <v>1655</v>
      </c>
      <c r="N27" s="1152">
        <v>5710</v>
      </c>
      <c r="O27" s="1152">
        <v>11614</v>
      </c>
      <c r="P27" s="1152">
        <v>4460</v>
      </c>
      <c r="Q27" s="1152" t="s">
        <v>706</v>
      </c>
      <c r="R27" s="1152">
        <v>3970</v>
      </c>
      <c r="S27" s="1152">
        <v>490</v>
      </c>
      <c r="T27" s="1152">
        <v>4460</v>
      </c>
    </row>
    <row r="28" spans="1:20">
      <c r="A28" s="856">
        <v>2</v>
      </c>
      <c r="B28" s="856" t="s">
        <v>1162</v>
      </c>
      <c r="C28" s="856" t="s">
        <v>673</v>
      </c>
      <c r="D28" s="856" t="s">
        <v>640</v>
      </c>
      <c r="E28" s="1152">
        <v>26785</v>
      </c>
      <c r="F28" s="1152" t="s">
        <v>706</v>
      </c>
      <c r="G28" s="1152">
        <v>19184</v>
      </c>
      <c r="H28" s="1152" t="s">
        <v>706</v>
      </c>
      <c r="I28" s="1152">
        <v>19184</v>
      </c>
      <c r="J28" s="1152">
        <v>7601</v>
      </c>
      <c r="K28" s="1152" t="s">
        <v>706</v>
      </c>
      <c r="L28" s="1152">
        <v>4030</v>
      </c>
      <c r="M28" s="1152">
        <v>3571</v>
      </c>
      <c r="N28" s="1152">
        <v>7601</v>
      </c>
      <c r="O28" s="1152">
        <v>21386</v>
      </c>
      <c r="P28" s="1152">
        <v>2202</v>
      </c>
      <c r="Q28" s="1152" t="s">
        <v>706</v>
      </c>
      <c r="R28" s="1152">
        <v>1804</v>
      </c>
      <c r="S28" s="1152">
        <v>398</v>
      </c>
      <c r="T28" s="1152">
        <v>2202</v>
      </c>
    </row>
    <row r="29" spans="1:20">
      <c r="A29" s="856">
        <v>2</v>
      </c>
      <c r="B29" s="856" t="s">
        <v>1162</v>
      </c>
      <c r="C29" s="856" t="s">
        <v>674</v>
      </c>
      <c r="D29" s="856" t="s">
        <v>640</v>
      </c>
      <c r="E29" s="1152">
        <v>3139</v>
      </c>
      <c r="F29" s="1152" t="s">
        <v>706</v>
      </c>
      <c r="G29" s="1152">
        <v>2285</v>
      </c>
      <c r="H29" s="1152" t="s">
        <v>706</v>
      </c>
      <c r="I29" s="1152">
        <v>2285</v>
      </c>
      <c r="J29" s="1152">
        <v>854</v>
      </c>
      <c r="K29" s="1152" t="s">
        <v>706</v>
      </c>
      <c r="L29" s="1152">
        <v>715</v>
      </c>
      <c r="M29" s="1152">
        <v>139</v>
      </c>
      <c r="N29" s="1152">
        <v>854</v>
      </c>
      <c r="O29" s="1152">
        <v>3315</v>
      </c>
      <c r="P29" s="1152">
        <v>1030</v>
      </c>
      <c r="Q29" s="1152" t="s">
        <v>706</v>
      </c>
      <c r="R29" s="1152">
        <v>1028</v>
      </c>
      <c r="S29" s="1152">
        <v>2</v>
      </c>
      <c r="T29" s="1152">
        <v>1030</v>
      </c>
    </row>
    <row r="30" spans="1:20">
      <c r="A30" s="856">
        <v>2</v>
      </c>
      <c r="B30" s="856" t="s">
        <v>1162</v>
      </c>
      <c r="C30" s="856" t="s">
        <v>675</v>
      </c>
      <c r="D30" s="856" t="s">
        <v>640</v>
      </c>
      <c r="E30" s="1152">
        <v>9549</v>
      </c>
      <c r="F30" s="1152" t="s">
        <v>706</v>
      </c>
      <c r="G30" s="1152">
        <v>9044</v>
      </c>
      <c r="H30" s="1152" t="s">
        <v>706</v>
      </c>
      <c r="I30" s="1152">
        <v>9044</v>
      </c>
      <c r="J30" s="1152">
        <v>505</v>
      </c>
      <c r="K30" s="1152" t="s">
        <v>706</v>
      </c>
      <c r="L30" s="1152">
        <v>273</v>
      </c>
      <c r="M30" s="1152">
        <v>232</v>
      </c>
      <c r="N30" s="1152">
        <v>505</v>
      </c>
      <c r="O30" s="1152">
        <v>9554</v>
      </c>
      <c r="P30" s="1152">
        <v>510</v>
      </c>
      <c r="Q30" s="1152" t="s">
        <v>706</v>
      </c>
      <c r="R30" s="1152">
        <v>421</v>
      </c>
      <c r="S30" s="1152">
        <v>89</v>
      </c>
      <c r="T30" s="1152">
        <v>510</v>
      </c>
    </row>
    <row r="31" spans="1:20">
      <c r="A31" s="856">
        <v>2</v>
      </c>
      <c r="B31" s="856" t="s">
        <v>1162</v>
      </c>
      <c r="C31" s="856" t="s">
        <v>676</v>
      </c>
      <c r="D31" s="856" t="s">
        <v>640</v>
      </c>
      <c r="E31" s="1152">
        <v>35275</v>
      </c>
      <c r="F31" s="1152" t="s">
        <v>706</v>
      </c>
      <c r="G31" s="1152">
        <v>26504</v>
      </c>
      <c r="H31" s="1152" t="s">
        <v>706</v>
      </c>
      <c r="I31" s="1152">
        <v>26504</v>
      </c>
      <c r="J31" s="1152">
        <v>8771</v>
      </c>
      <c r="K31" s="1152" t="s">
        <v>706</v>
      </c>
      <c r="L31" s="1152">
        <v>7365</v>
      </c>
      <c r="M31" s="1152">
        <v>1406</v>
      </c>
      <c r="N31" s="1152">
        <v>8771</v>
      </c>
      <c r="O31" s="1152">
        <v>29538</v>
      </c>
      <c r="P31" s="1152">
        <v>3034</v>
      </c>
      <c r="Q31" s="1152" t="s">
        <v>706</v>
      </c>
      <c r="R31" s="1152">
        <v>2980</v>
      </c>
      <c r="S31" s="1152">
        <v>54</v>
      </c>
      <c r="T31" s="1152">
        <v>3034</v>
      </c>
    </row>
    <row r="32" spans="1:20">
      <c r="A32" s="856">
        <v>2</v>
      </c>
      <c r="B32" s="856" t="s">
        <v>1162</v>
      </c>
      <c r="C32" s="856" t="s">
        <v>677</v>
      </c>
      <c r="D32" s="856" t="s">
        <v>640</v>
      </c>
      <c r="E32" s="1152">
        <v>6158</v>
      </c>
      <c r="F32" s="1152" t="s">
        <v>706</v>
      </c>
      <c r="G32" s="1152">
        <v>4754</v>
      </c>
      <c r="H32" s="1152" t="s">
        <v>706</v>
      </c>
      <c r="I32" s="1152">
        <v>4754</v>
      </c>
      <c r="J32" s="1152">
        <v>1404</v>
      </c>
      <c r="K32" s="1152" t="s">
        <v>706</v>
      </c>
      <c r="L32" s="1152">
        <v>1094</v>
      </c>
      <c r="M32" s="1152">
        <v>310</v>
      </c>
      <c r="N32" s="1152">
        <v>1404</v>
      </c>
      <c r="O32" s="1152">
        <v>5583</v>
      </c>
      <c r="P32" s="1152">
        <v>829</v>
      </c>
      <c r="Q32" s="1152" t="s">
        <v>706</v>
      </c>
      <c r="R32" s="1152">
        <v>716</v>
      </c>
      <c r="S32" s="1152">
        <v>113</v>
      </c>
      <c r="T32" s="1152">
        <v>829</v>
      </c>
    </row>
    <row r="33" spans="1:20">
      <c r="A33" s="856">
        <v>2</v>
      </c>
      <c r="B33" s="856" t="s">
        <v>1162</v>
      </c>
      <c r="C33" s="856" t="s">
        <v>678</v>
      </c>
      <c r="D33" s="856" t="s">
        <v>640</v>
      </c>
      <c r="E33" s="1152">
        <v>4914</v>
      </c>
      <c r="F33" s="1152" t="s">
        <v>706</v>
      </c>
      <c r="G33" s="1152">
        <v>4060</v>
      </c>
      <c r="H33" s="1152" t="s">
        <v>706</v>
      </c>
      <c r="I33" s="1152">
        <v>4060</v>
      </c>
      <c r="J33" s="1152">
        <v>854</v>
      </c>
      <c r="K33" s="1152" t="s">
        <v>706</v>
      </c>
      <c r="L33" s="1152">
        <v>733</v>
      </c>
      <c r="M33" s="1152">
        <v>121</v>
      </c>
      <c r="N33" s="1152">
        <v>854</v>
      </c>
      <c r="O33" s="1152">
        <v>5050</v>
      </c>
      <c r="P33" s="1152">
        <v>990</v>
      </c>
      <c r="Q33" s="1152" t="s">
        <v>706</v>
      </c>
      <c r="R33" s="1152">
        <v>984</v>
      </c>
      <c r="S33" s="1152">
        <v>6</v>
      </c>
      <c r="T33" s="1152">
        <v>990</v>
      </c>
    </row>
    <row r="34" spans="1:20">
      <c r="A34" s="856">
        <v>2</v>
      </c>
      <c r="B34" s="856" t="s">
        <v>1162</v>
      </c>
      <c r="C34" s="856" t="s">
        <v>679</v>
      </c>
      <c r="D34" s="856" t="s">
        <v>640</v>
      </c>
      <c r="E34" s="1152">
        <v>30767</v>
      </c>
      <c r="F34" s="1152" t="s">
        <v>706</v>
      </c>
      <c r="G34" s="1152">
        <v>20901</v>
      </c>
      <c r="H34" s="1152" t="s">
        <v>706</v>
      </c>
      <c r="I34" s="1152">
        <v>20901</v>
      </c>
      <c r="J34" s="1152">
        <v>9866</v>
      </c>
      <c r="K34" s="1152" t="s">
        <v>706</v>
      </c>
      <c r="L34" s="1152">
        <v>5530</v>
      </c>
      <c r="M34" s="1152">
        <v>4336</v>
      </c>
      <c r="N34" s="1152">
        <v>9866</v>
      </c>
      <c r="O34" s="1152">
        <v>25306</v>
      </c>
      <c r="P34" s="1152">
        <v>4405</v>
      </c>
      <c r="Q34" s="1152" t="s">
        <v>706</v>
      </c>
      <c r="R34" s="1152">
        <v>3027</v>
      </c>
      <c r="S34" s="1152">
        <v>1378</v>
      </c>
      <c r="T34" s="1152">
        <v>4405</v>
      </c>
    </row>
    <row r="35" spans="1:20">
      <c r="A35" s="856">
        <v>2</v>
      </c>
      <c r="B35" s="856" t="s">
        <v>1162</v>
      </c>
      <c r="C35" s="856" t="s">
        <v>680</v>
      </c>
      <c r="D35" s="856" t="s">
        <v>640</v>
      </c>
      <c r="E35" s="1152">
        <v>9453</v>
      </c>
      <c r="F35" s="1152" t="s">
        <v>706</v>
      </c>
      <c r="G35" s="1152">
        <v>7391</v>
      </c>
      <c r="H35" s="1152" t="s">
        <v>706</v>
      </c>
      <c r="I35" s="1152">
        <v>7391</v>
      </c>
      <c r="J35" s="1152">
        <v>2062</v>
      </c>
      <c r="K35" s="1152" t="s">
        <v>706</v>
      </c>
      <c r="L35" s="1152">
        <v>1772</v>
      </c>
      <c r="M35" s="1152">
        <v>290</v>
      </c>
      <c r="N35" s="1152">
        <v>2062</v>
      </c>
      <c r="O35" s="1152">
        <v>8800</v>
      </c>
      <c r="P35" s="1152">
        <v>1409</v>
      </c>
      <c r="Q35" s="1152" t="s">
        <v>706</v>
      </c>
      <c r="R35" s="1152">
        <v>1319</v>
      </c>
      <c r="S35" s="1152">
        <v>90</v>
      </c>
      <c r="T35" s="1152">
        <v>1409</v>
      </c>
    </row>
    <row r="36" spans="1:20">
      <c r="A36" s="856">
        <v>2</v>
      </c>
      <c r="B36" s="856" t="s">
        <v>1162</v>
      </c>
      <c r="C36" s="856" t="s">
        <v>681</v>
      </c>
      <c r="D36" s="856" t="s">
        <v>640</v>
      </c>
      <c r="E36" s="1152">
        <v>11777</v>
      </c>
      <c r="F36" s="1152" t="s">
        <v>706</v>
      </c>
      <c r="G36" s="1152">
        <v>8466</v>
      </c>
      <c r="H36" s="1152" t="s">
        <v>706</v>
      </c>
      <c r="I36" s="1152">
        <v>8466</v>
      </c>
      <c r="J36" s="1152">
        <v>3311</v>
      </c>
      <c r="K36" s="1152" t="s">
        <v>706</v>
      </c>
      <c r="L36" s="1152">
        <v>2905</v>
      </c>
      <c r="M36" s="1152">
        <v>406</v>
      </c>
      <c r="N36" s="1152">
        <v>3311</v>
      </c>
      <c r="O36" s="1152">
        <v>10970</v>
      </c>
      <c r="P36" s="1152">
        <v>2504</v>
      </c>
      <c r="Q36" s="1152" t="s">
        <v>706</v>
      </c>
      <c r="R36" s="1152">
        <v>2499</v>
      </c>
      <c r="S36" s="1152">
        <v>5</v>
      </c>
      <c r="T36" s="1152">
        <v>2504</v>
      </c>
    </row>
    <row r="37" spans="1:20">
      <c r="A37" s="856">
        <v>2</v>
      </c>
      <c r="B37" s="856" t="s">
        <v>1162</v>
      </c>
      <c r="C37" s="856" t="s">
        <v>682</v>
      </c>
      <c r="D37" s="856" t="s">
        <v>640</v>
      </c>
      <c r="E37" s="1152">
        <v>21078</v>
      </c>
      <c r="F37" s="1152" t="s">
        <v>706</v>
      </c>
      <c r="G37" s="1152">
        <v>14737</v>
      </c>
      <c r="H37" s="1152" t="s">
        <v>706</v>
      </c>
      <c r="I37" s="1152">
        <v>14737</v>
      </c>
      <c r="J37" s="1152">
        <v>6341</v>
      </c>
      <c r="K37" s="1152" t="s">
        <v>706</v>
      </c>
      <c r="L37" s="1152">
        <v>3042</v>
      </c>
      <c r="M37" s="1152">
        <v>3299</v>
      </c>
      <c r="N37" s="1152">
        <v>6341</v>
      </c>
      <c r="O37" s="1152">
        <v>15565</v>
      </c>
      <c r="P37" s="1152">
        <v>828</v>
      </c>
      <c r="Q37" s="1152" t="s">
        <v>706</v>
      </c>
      <c r="R37" s="1152">
        <v>740</v>
      </c>
      <c r="S37" s="1152">
        <v>88</v>
      </c>
      <c r="T37" s="1152">
        <v>828</v>
      </c>
    </row>
    <row r="38" spans="1:20">
      <c r="A38" s="856">
        <v>2</v>
      </c>
      <c r="B38" s="856" t="s">
        <v>1162</v>
      </c>
      <c r="C38" s="856" t="s">
        <v>683</v>
      </c>
      <c r="D38" s="856" t="s">
        <v>640</v>
      </c>
      <c r="E38" s="1152">
        <v>6755</v>
      </c>
      <c r="F38" s="1152" t="s">
        <v>706</v>
      </c>
      <c r="G38" s="1152">
        <v>4905</v>
      </c>
      <c r="H38" s="1152" t="s">
        <v>706</v>
      </c>
      <c r="I38" s="1152">
        <v>4905</v>
      </c>
      <c r="J38" s="1152">
        <v>1850</v>
      </c>
      <c r="K38" s="1152" t="s">
        <v>706</v>
      </c>
      <c r="L38" s="1152">
        <v>1655</v>
      </c>
      <c r="M38" s="1152">
        <v>195</v>
      </c>
      <c r="N38" s="1152">
        <v>1850</v>
      </c>
      <c r="O38" s="1152">
        <v>5889</v>
      </c>
      <c r="P38" s="1152">
        <v>984</v>
      </c>
      <c r="Q38" s="1152" t="s">
        <v>706</v>
      </c>
      <c r="R38" s="1152">
        <v>984</v>
      </c>
      <c r="S38" s="1152" t="s">
        <v>706</v>
      </c>
      <c r="T38" s="1152">
        <v>984</v>
      </c>
    </row>
    <row r="39" spans="1:20">
      <c r="A39" s="856">
        <v>2</v>
      </c>
      <c r="B39" s="856" t="s">
        <v>1162</v>
      </c>
      <c r="C39" s="856" t="s">
        <v>684</v>
      </c>
      <c r="D39" s="856" t="s">
        <v>640</v>
      </c>
      <c r="E39" s="1152">
        <v>16810</v>
      </c>
      <c r="F39" s="1152" t="s">
        <v>706</v>
      </c>
      <c r="G39" s="1152">
        <v>12998</v>
      </c>
      <c r="H39" s="1152" t="s">
        <v>706</v>
      </c>
      <c r="I39" s="1152">
        <v>12998</v>
      </c>
      <c r="J39" s="1152">
        <v>3812</v>
      </c>
      <c r="K39" s="1152" t="s">
        <v>706</v>
      </c>
      <c r="L39" s="1152">
        <v>2175</v>
      </c>
      <c r="M39" s="1152">
        <v>1637</v>
      </c>
      <c r="N39" s="1152">
        <v>3812</v>
      </c>
      <c r="O39" s="1152">
        <v>18682</v>
      </c>
      <c r="P39" s="1152">
        <v>5684</v>
      </c>
      <c r="Q39" s="1152" t="s">
        <v>706</v>
      </c>
      <c r="R39" s="1152">
        <v>4295</v>
      </c>
      <c r="S39" s="1152">
        <v>1389</v>
      </c>
      <c r="T39" s="1152">
        <v>5684</v>
      </c>
    </row>
    <row r="40" spans="1:20">
      <c r="A40" s="856">
        <v>2</v>
      </c>
      <c r="B40" s="856" t="s">
        <v>1162</v>
      </c>
      <c r="C40" s="856" t="s">
        <v>685</v>
      </c>
      <c r="D40" s="856" t="s">
        <v>640</v>
      </c>
      <c r="E40" s="1152">
        <v>5312</v>
      </c>
      <c r="F40" s="1152" t="s">
        <v>706</v>
      </c>
      <c r="G40" s="1152">
        <v>4019</v>
      </c>
      <c r="H40" s="1152" t="s">
        <v>706</v>
      </c>
      <c r="I40" s="1152">
        <v>4019</v>
      </c>
      <c r="J40" s="1152">
        <v>1293</v>
      </c>
      <c r="K40" s="1152" t="s">
        <v>706</v>
      </c>
      <c r="L40" s="1152">
        <v>1167</v>
      </c>
      <c r="M40" s="1152">
        <v>126</v>
      </c>
      <c r="N40" s="1152">
        <v>1293</v>
      </c>
      <c r="O40" s="1152">
        <v>4258</v>
      </c>
      <c r="P40" s="1152">
        <v>239</v>
      </c>
      <c r="Q40" s="1152" t="s">
        <v>706</v>
      </c>
      <c r="R40" s="1152">
        <v>235</v>
      </c>
      <c r="S40" s="1152">
        <v>4</v>
      </c>
      <c r="T40" s="1152">
        <v>239</v>
      </c>
    </row>
    <row r="41" spans="1:20">
      <c r="A41" s="856">
        <v>2</v>
      </c>
      <c r="B41" s="856" t="s">
        <v>1162</v>
      </c>
      <c r="C41" s="856" t="s">
        <v>1257</v>
      </c>
      <c r="D41" s="856" t="s">
        <v>640</v>
      </c>
      <c r="E41" s="1152">
        <v>4636</v>
      </c>
      <c r="F41" s="1152" t="s">
        <v>706</v>
      </c>
      <c r="G41" s="1152">
        <v>3782</v>
      </c>
      <c r="H41" s="1152" t="s">
        <v>706</v>
      </c>
      <c r="I41" s="1152">
        <v>3782</v>
      </c>
      <c r="J41" s="1152">
        <v>854</v>
      </c>
      <c r="K41" s="1152" t="s">
        <v>706</v>
      </c>
      <c r="L41" s="1152">
        <v>540</v>
      </c>
      <c r="M41" s="1152">
        <v>314</v>
      </c>
      <c r="N41" s="1152">
        <v>854</v>
      </c>
      <c r="O41" s="1152">
        <v>4143</v>
      </c>
      <c r="P41" s="1152">
        <v>361</v>
      </c>
      <c r="Q41" s="1152" t="s">
        <v>706</v>
      </c>
      <c r="R41" s="1152">
        <v>356</v>
      </c>
      <c r="S41" s="1152">
        <v>5</v>
      </c>
      <c r="T41" s="1152">
        <v>361</v>
      </c>
    </row>
    <row r="42" spans="1:20">
      <c r="A42" s="856">
        <v>2</v>
      </c>
      <c r="B42" s="856" t="s">
        <v>1162</v>
      </c>
      <c r="C42" s="856" t="s">
        <v>687</v>
      </c>
      <c r="D42" s="856" t="s">
        <v>640</v>
      </c>
      <c r="E42" s="1152">
        <v>2644</v>
      </c>
      <c r="F42" s="1152" t="s">
        <v>706</v>
      </c>
      <c r="G42" s="1152">
        <v>2299</v>
      </c>
      <c r="H42" s="1152" t="s">
        <v>706</v>
      </c>
      <c r="I42" s="1152">
        <v>2299</v>
      </c>
      <c r="J42" s="1152">
        <v>345</v>
      </c>
      <c r="K42" s="1152" t="s">
        <v>706</v>
      </c>
      <c r="L42" s="1152">
        <v>265</v>
      </c>
      <c r="M42" s="1152">
        <v>80</v>
      </c>
      <c r="N42" s="1152">
        <v>345</v>
      </c>
      <c r="O42" s="1152">
        <v>2785</v>
      </c>
      <c r="P42" s="1152">
        <v>486</v>
      </c>
      <c r="Q42" s="1152" t="s">
        <v>706</v>
      </c>
      <c r="R42" s="1152">
        <v>480</v>
      </c>
      <c r="S42" s="1152">
        <v>6</v>
      </c>
      <c r="T42" s="1152">
        <v>486</v>
      </c>
    </row>
    <row r="43" spans="1:20">
      <c r="A43" s="856">
        <v>2</v>
      </c>
      <c r="B43" s="856" t="s">
        <v>1162</v>
      </c>
      <c r="C43" s="856" t="s">
        <v>688</v>
      </c>
      <c r="D43" s="856" t="s">
        <v>640</v>
      </c>
      <c r="E43" s="1152">
        <v>7725</v>
      </c>
      <c r="F43" s="1152" t="s">
        <v>706</v>
      </c>
      <c r="G43" s="1152">
        <v>6657</v>
      </c>
      <c r="H43" s="1152" t="s">
        <v>706</v>
      </c>
      <c r="I43" s="1152">
        <v>6657</v>
      </c>
      <c r="J43" s="1152">
        <v>1068</v>
      </c>
      <c r="K43" s="1152" t="s">
        <v>706</v>
      </c>
      <c r="L43" s="1152">
        <v>530</v>
      </c>
      <c r="M43" s="1152">
        <v>538</v>
      </c>
      <c r="N43" s="1152">
        <v>1068</v>
      </c>
      <c r="O43" s="1152">
        <v>6757</v>
      </c>
      <c r="P43" s="1152">
        <v>100</v>
      </c>
      <c r="Q43" s="1152" t="s">
        <v>706</v>
      </c>
      <c r="R43" s="1152">
        <v>96</v>
      </c>
      <c r="S43" s="1152">
        <v>4</v>
      </c>
      <c r="T43" s="1152">
        <v>100</v>
      </c>
    </row>
    <row r="44" spans="1:20">
      <c r="A44" s="856">
        <v>2</v>
      </c>
      <c r="B44" s="856" t="s">
        <v>1162</v>
      </c>
      <c r="C44" s="856" t="s">
        <v>689</v>
      </c>
      <c r="D44" s="856" t="s">
        <v>640</v>
      </c>
      <c r="E44" s="1152">
        <v>5171</v>
      </c>
      <c r="F44" s="1152" t="s">
        <v>706</v>
      </c>
      <c r="G44" s="1152">
        <v>4363</v>
      </c>
      <c r="H44" s="1152" t="s">
        <v>706</v>
      </c>
      <c r="I44" s="1152">
        <v>4363</v>
      </c>
      <c r="J44" s="1152">
        <v>808</v>
      </c>
      <c r="K44" s="1152" t="s">
        <v>706</v>
      </c>
      <c r="L44" s="1152">
        <v>679</v>
      </c>
      <c r="M44" s="1152">
        <v>129</v>
      </c>
      <c r="N44" s="1152">
        <v>808</v>
      </c>
      <c r="O44" s="1152">
        <v>4532</v>
      </c>
      <c r="P44" s="1152">
        <v>169</v>
      </c>
      <c r="Q44" s="1152" t="s">
        <v>706</v>
      </c>
      <c r="R44" s="1152">
        <v>160</v>
      </c>
      <c r="S44" s="1152">
        <v>9</v>
      </c>
      <c r="T44" s="1152">
        <v>169</v>
      </c>
    </row>
    <row r="45" spans="1:20">
      <c r="A45" s="856">
        <v>2</v>
      </c>
      <c r="B45" s="856" t="s">
        <v>1162</v>
      </c>
      <c r="C45" s="856" t="s">
        <v>690</v>
      </c>
      <c r="D45" s="856" t="s">
        <v>640</v>
      </c>
      <c r="E45" s="1152">
        <v>3462</v>
      </c>
      <c r="F45" s="1152" t="s">
        <v>706</v>
      </c>
      <c r="G45" s="1152">
        <v>2840</v>
      </c>
      <c r="H45" s="1152" t="s">
        <v>706</v>
      </c>
      <c r="I45" s="1152">
        <v>2840</v>
      </c>
      <c r="J45" s="1152">
        <v>622</v>
      </c>
      <c r="K45" s="1152" t="s">
        <v>706</v>
      </c>
      <c r="L45" s="1152">
        <v>448</v>
      </c>
      <c r="M45" s="1152">
        <v>174</v>
      </c>
      <c r="N45" s="1152">
        <v>622</v>
      </c>
      <c r="O45" s="1152">
        <v>2998</v>
      </c>
      <c r="P45" s="1152">
        <v>158</v>
      </c>
      <c r="Q45" s="1152" t="s">
        <v>706</v>
      </c>
      <c r="R45" s="1152">
        <v>153</v>
      </c>
      <c r="S45" s="1152">
        <v>5</v>
      </c>
      <c r="T45" s="1152">
        <v>158</v>
      </c>
    </row>
    <row r="46" spans="1:20">
      <c r="A46" s="856">
        <v>2</v>
      </c>
      <c r="B46" s="856" t="s">
        <v>1162</v>
      </c>
      <c r="C46" s="856" t="s">
        <v>691</v>
      </c>
      <c r="D46" s="856" t="s">
        <v>640</v>
      </c>
      <c r="E46" s="1152">
        <v>4845</v>
      </c>
      <c r="F46" s="1152" t="s">
        <v>706</v>
      </c>
      <c r="G46" s="1152">
        <v>3979</v>
      </c>
      <c r="H46" s="1152" t="s">
        <v>706</v>
      </c>
      <c r="I46" s="1152">
        <v>3979</v>
      </c>
      <c r="J46" s="1152">
        <v>866</v>
      </c>
      <c r="K46" s="1152" t="s">
        <v>706</v>
      </c>
      <c r="L46" s="1152">
        <v>752</v>
      </c>
      <c r="M46" s="1152">
        <v>114</v>
      </c>
      <c r="N46" s="1152">
        <v>866</v>
      </c>
      <c r="O46" s="1152">
        <v>4598</v>
      </c>
      <c r="P46" s="1152">
        <v>619</v>
      </c>
      <c r="Q46" s="1152" t="s">
        <v>706</v>
      </c>
      <c r="R46" s="1152">
        <v>567</v>
      </c>
      <c r="S46" s="1152">
        <v>52</v>
      </c>
      <c r="T46" s="1152">
        <v>619</v>
      </c>
    </row>
    <row r="47" spans="1:20">
      <c r="A47" s="856">
        <v>2</v>
      </c>
      <c r="B47" s="856" t="s">
        <v>1162</v>
      </c>
      <c r="C47" s="856" t="s">
        <v>692</v>
      </c>
      <c r="D47" s="856" t="s">
        <v>640</v>
      </c>
      <c r="E47" s="1152">
        <v>4548</v>
      </c>
      <c r="F47" s="1152" t="s">
        <v>706</v>
      </c>
      <c r="G47" s="1152">
        <v>3902</v>
      </c>
      <c r="H47" s="1152" t="s">
        <v>706</v>
      </c>
      <c r="I47" s="1152">
        <v>3902</v>
      </c>
      <c r="J47" s="1152">
        <v>646</v>
      </c>
      <c r="K47" s="1152" t="s">
        <v>706</v>
      </c>
      <c r="L47" s="1152">
        <v>565</v>
      </c>
      <c r="M47" s="1152">
        <v>81</v>
      </c>
      <c r="N47" s="1152">
        <v>646</v>
      </c>
      <c r="O47" s="1152">
        <v>4124</v>
      </c>
      <c r="P47" s="1152">
        <v>222</v>
      </c>
      <c r="Q47" s="1152" t="s">
        <v>706</v>
      </c>
      <c r="R47" s="1152">
        <v>218</v>
      </c>
      <c r="S47" s="1152">
        <v>4</v>
      </c>
      <c r="T47" s="1152">
        <v>222</v>
      </c>
    </row>
    <row r="48" spans="1:20">
      <c r="A48" s="856">
        <v>2</v>
      </c>
      <c r="B48" s="856" t="s">
        <v>1162</v>
      </c>
      <c r="C48" s="856" t="s">
        <v>693</v>
      </c>
      <c r="D48" s="856" t="s">
        <v>640</v>
      </c>
      <c r="E48" s="1152">
        <v>5604</v>
      </c>
      <c r="F48" s="1152" t="s">
        <v>706</v>
      </c>
      <c r="G48" s="1152">
        <v>4292</v>
      </c>
      <c r="H48" s="1152" t="s">
        <v>706</v>
      </c>
      <c r="I48" s="1152">
        <v>4292</v>
      </c>
      <c r="J48" s="1152">
        <v>1312</v>
      </c>
      <c r="K48" s="1152" t="s">
        <v>706</v>
      </c>
      <c r="L48" s="1152">
        <v>1167</v>
      </c>
      <c r="M48" s="1152">
        <v>145</v>
      </c>
      <c r="N48" s="1152">
        <v>1312</v>
      </c>
      <c r="O48" s="1152">
        <v>5494</v>
      </c>
      <c r="P48" s="1152">
        <v>1202</v>
      </c>
      <c r="Q48" s="1152" t="s">
        <v>706</v>
      </c>
      <c r="R48" s="1152">
        <v>1141</v>
      </c>
      <c r="S48" s="1152">
        <v>61</v>
      </c>
      <c r="T48" s="1152">
        <v>1202</v>
      </c>
    </row>
    <row r="49" spans="1:20">
      <c r="A49" s="856">
        <v>2</v>
      </c>
      <c r="B49" s="856" t="s">
        <v>1162</v>
      </c>
      <c r="C49" s="856" t="s">
        <v>694</v>
      </c>
      <c r="D49" s="856" t="s">
        <v>640</v>
      </c>
      <c r="E49" s="1152">
        <v>10158</v>
      </c>
      <c r="F49" s="1152" t="s">
        <v>706</v>
      </c>
      <c r="G49" s="1152">
        <v>7244</v>
      </c>
      <c r="H49" s="1152" t="s">
        <v>706</v>
      </c>
      <c r="I49" s="1152">
        <v>7244</v>
      </c>
      <c r="J49" s="1152">
        <v>2914</v>
      </c>
      <c r="K49" s="1152" t="s">
        <v>706</v>
      </c>
      <c r="L49" s="1152">
        <v>2603</v>
      </c>
      <c r="M49" s="1152">
        <v>311</v>
      </c>
      <c r="N49" s="1152">
        <v>2914</v>
      </c>
      <c r="O49" s="1152">
        <v>8606</v>
      </c>
      <c r="P49" s="1152">
        <v>1362</v>
      </c>
      <c r="Q49" s="1152" t="s">
        <v>706</v>
      </c>
      <c r="R49" s="1152">
        <v>1322</v>
      </c>
      <c r="S49" s="1152">
        <v>40</v>
      </c>
      <c r="T49" s="1152">
        <v>1362</v>
      </c>
    </row>
    <row r="50" spans="1:20">
      <c r="A50" s="856">
        <v>3</v>
      </c>
      <c r="B50" s="856" t="s">
        <v>1162</v>
      </c>
      <c r="C50" s="856" t="s">
        <v>695</v>
      </c>
      <c r="D50" s="856" t="s">
        <v>640</v>
      </c>
      <c r="E50" s="1152">
        <v>4889</v>
      </c>
      <c r="F50" s="1152" t="s">
        <v>706</v>
      </c>
      <c r="G50" s="1152">
        <v>3427</v>
      </c>
      <c r="H50" s="1152" t="s">
        <v>706</v>
      </c>
      <c r="I50" s="1152">
        <v>3427</v>
      </c>
      <c r="J50" s="1152">
        <v>1462</v>
      </c>
      <c r="K50" s="1152" t="s">
        <v>706</v>
      </c>
      <c r="L50" s="1152">
        <v>817</v>
      </c>
      <c r="M50" s="1152">
        <v>645</v>
      </c>
      <c r="N50" s="1152">
        <v>1462</v>
      </c>
      <c r="O50" s="1152">
        <v>3711</v>
      </c>
      <c r="P50" s="1152">
        <v>284</v>
      </c>
      <c r="Q50" s="1152" t="s">
        <v>706</v>
      </c>
      <c r="R50" s="1152">
        <v>279</v>
      </c>
      <c r="S50" s="1152">
        <v>5</v>
      </c>
      <c r="T50" s="1152">
        <v>284</v>
      </c>
    </row>
    <row r="51" spans="1:20">
      <c r="A51" s="856">
        <v>3</v>
      </c>
      <c r="B51" s="856" t="s">
        <v>1162</v>
      </c>
      <c r="C51" s="856" t="s">
        <v>696</v>
      </c>
      <c r="D51" s="856" t="s">
        <v>640</v>
      </c>
      <c r="E51" s="1152">
        <v>2581</v>
      </c>
      <c r="F51" s="1152" t="s">
        <v>706</v>
      </c>
      <c r="G51" s="1152">
        <v>2002</v>
      </c>
      <c r="H51" s="1152" t="s">
        <v>706</v>
      </c>
      <c r="I51" s="1152">
        <v>2002</v>
      </c>
      <c r="J51" s="1152">
        <v>579</v>
      </c>
      <c r="K51" s="1152" t="s">
        <v>706</v>
      </c>
      <c r="L51" s="1152">
        <v>526</v>
      </c>
      <c r="M51" s="1152">
        <v>53</v>
      </c>
      <c r="N51" s="1152">
        <v>579</v>
      </c>
      <c r="O51" s="1152">
        <v>2188</v>
      </c>
      <c r="P51" s="1152">
        <v>186</v>
      </c>
      <c r="Q51" s="1152" t="s">
        <v>706</v>
      </c>
      <c r="R51" s="1152">
        <v>177</v>
      </c>
      <c r="S51" s="1152">
        <v>9</v>
      </c>
      <c r="T51" s="1152">
        <v>186</v>
      </c>
    </row>
    <row r="52" spans="1:20">
      <c r="A52" s="856">
        <v>3</v>
      </c>
      <c r="B52" s="856" t="s">
        <v>1162</v>
      </c>
      <c r="C52" s="856" t="s">
        <v>697</v>
      </c>
      <c r="D52" s="856" t="s">
        <v>640</v>
      </c>
      <c r="E52" s="1152">
        <v>3927</v>
      </c>
      <c r="F52" s="1152" t="s">
        <v>706</v>
      </c>
      <c r="G52" s="1152">
        <v>2637</v>
      </c>
      <c r="H52" s="1152" t="s">
        <v>706</v>
      </c>
      <c r="I52" s="1152">
        <v>2637</v>
      </c>
      <c r="J52" s="1152">
        <v>1290</v>
      </c>
      <c r="K52" s="1152" t="s">
        <v>706</v>
      </c>
      <c r="L52" s="1152">
        <v>1151</v>
      </c>
      <c r="M52" s="1152">
        <v>139</v>
      </c>
      <c r="N52" s="1152">
        <v>1290</v>
      </c>
      <c r="O52" s="1152">
        <v>3343</v>
      </c>
      <c r="P52" s="1152">
        <v>706</v>
      </c>
      <c r="Q52" s="1152" t="s">
        <v>706</v>
      </c>
      <c r="R52" s="1152">
        <v>706</v>
      </c>
      <c r="S52" s="1152" t="s">
        <v>706</v>
      </c>
      <c r="T52" s="1152">
        <v>706</v>
      </c>
    </row>
    <row r="53" spans="1:20">
      <c r="A53" s="856">
        <v>3</v>
      </c>
      <c r="B53" s="856" t="s">
        <v>1162</v>
      </c>
      <c r="C53" s="856" t="s">
        <v>698</v>
      </c>
      <c r="D53" s="856" t="s">
        <v>640</v>
      </c>
      <c r="E53" s="1152">
        <v>4564</v>
      </c>
      <c r="F53" s="1152" t="s">
        <v>706</v>
      </c>
      <c r="G53" s="1152">
        <v>3072</v>
      </c>
      <c r="H53" s="1152" t="s">
        <v>706</v>
      </c>
      <c r="I53" s="1152">
        <v>3072</v>
      </c>
      <c r="J53" s="1152">
        <v>1492</v>
      </c>
      <c r="K53" s="1152" t="s">
        <v>706</v>
      </c>
      <c r="L53" s="1152">
        <v>1322</v>
      </c>
      <c r="M53" s="1152">
        <v>170</v>
      </c>
      <c r="N53" s="1152">
        <v>1492</v>
      </c>
      <c r="O53" s="1152">
        <v>3686</v>
      </c>
      <c r="P53" s="1152">
        <v>614</v>
      </c>
      <c r="Q53" s="1152" t="s">
        <v>706</v>
      </c>
      <c r="R53" s="1152">
        <v>614</v>
      </c>
      <c r="S53" s="1152" t="s">
        <v>706</v>
      </c>
      <c r="T53" s="1152">
        <v>614</v>
      </c>
    </row>
    <row r="54" spans="1:20">
      <c r="A54" s="856">
        <v>3</v>
      </c>
      <c r="B54" s="856" t="s">
        <v>1162</v>
      </c>
      <c r="C54" s="856" t="s">
        <v>1173</v>
      </c>
      <c r="D54" s="856" t="s">
        <v>640</v>
      </c>
      <c r="E54" s="1152">
        <v>1409</v>
      </c>
      <c r="F54" s="1152" t="s">
        <v>706</v>
      </c>
      <c r="G54" s="1152">
        <v>931</v>
      </c>
      <c r="H54" s="1152" t="s">
        <v>706</v>
      </c>
      <c r="I54" s="1152">
        <v>931</v>
      </c>
      <c r="J54" s="1152">
        <v>478</v>
      </c>
      <c r="K54" s="1152" t="s">
        <v>706</v>
      </c>
      <c r="L54" s="1152">
        <v>427</v>
      </c>
      <c r="M54" s="1152">
        <v>51</v>
      </c>
      <c r="N54" s="1152">
        <v>478</v>
      </c>
      <c r="O54" s="1152">
        <v>1485</v>
      </c>
      <c r="P54" s="1152">
        <v>554</v>
      </c>
      <c r="Q54" s="1152" t="s">
        <v>706</v>
      </c>
      <c r="R54" s="1152">
        <v>552</v>
      </c>
      <c r="S54" s="1152">
        <v>2</v>
      </c>
      <c r="T54" s="1152">
        <v>554</v>
      </c>
    </row>
    <row r="55" spans="1:20">
      <c r="A55" s="856">
        <v>3</v>
      </c>
      <c r="B55" s="856" t="s">
        <v>1162</v>
      </c>
      <c r="C55" s="856" t="s">
        <v>699</v>
      </c>
      <c r="D55" s="856" t="s">
        <v>640</v>
      </c>
      <c r="E55" s="1152">
        <v>2697</v>
      </c>
      <c r="F55" s="1152" t="s">
        <v>706</v>
      </c>
      <c r="G55" s="1152">
        <v>1937</v>
      </c>
      <c r="H55" s="1152" t="s">
        <v>706</v>
      </c>
      <c r="I55" s="1152">
        <v>1937</v>
      </c>
      <c r="J55" s="1152">
        <v>760</v>
      </c>
      <c r="K55" s="1152" t="s">
        <v>706</v>
      </c>
      <c r="L55" s="1152">
        <v>696</v>
      </c>
      <c r="M55" s="1152">
        <v>64</v>
      </c>
      <c r="N55" s="1152">
        <v>760</v>
      </c>
      <c r="O55" s="1152">
        <v>2494</v>
      </c>
      <c r="P55" s="1152">
        <v>557</v>
      </c>
      <c r="Q55" s="1152" t="s">
        <v>706</v>
      </c>
      <c r="R55" s="1152">
        <v>519</v>
      </c>
      <c r="S55" s="1152">
        <v>38</v>
      </c>
      <c r="T55" s="1152">
        <v>557</v>
      </c>
    </row>
    <row r="56" spans="1:20">
      <c r="A56" s="856">
        <v>3</v>
      </c>
      <c r="B56" s="856" t="s">
        <v>1162</v>
      </c>
      <c r="C56" s="856" t="s">
        <v>1174</v>
      </c>
      <c r="D56" s="856" t="s">
        <v>640</v>
      </c>
      <c r="E56" s="1152">
        <v>1412</v>
      </c>
      <c r="F56" s="1152" t="s">
        <v>706</v>
      </c>
      <c r="G56" s="1152">
        <v>973</v>
      </c>
      <c r="H56" s="1152" t="s">
        <v>706</v>
      </c>
      <c r="I56" s="1152">
        <v>973</v>
      </c>
      <c r="J56" s="1152">
        <v>439</v>
      </c>
      <c r="K56" s="1152" t="s">
        <v>706</v>
      </c>
      <c r="L56" s="1152">
        <v>403</v>
      </c>
      <c r="M56" s="1152">
        <v>36</v>
      </c>
      <c r="N56" s="1152">
        <v>439</v>
      </c>
      <c r="O56" s="1152">
        <v>1122</v>
      </c>
      <c r="P56" s="1152">
        <v>149</v>
      </c>
      <c r="Q56" s="1152" t="s">
        <v>706</v>
      </c>
      <c r="R56" s="1152">
        <v>149</v>
      </c>
      <c r="S56" s="1152" t="s">
        <v>706</v>
      </c>
      <c r="T56" s="1152">
        <v>149</v>
      </c>
    </row>
    <row r="57" spans="1:20">
      <c r="A57" s="856">
        <v>3</v>
      </c>
      <c r="B57" s="856" t="s">
        <v>1162</v>
      </c>
      <c r="C57" s="856" t="s">
        <v>700</v>
      </c>
      <c r="D57" s="856" t="s">
        <v>640</v>
      </c>
      <c r="E57" s="1152">
        <v>5045</v>
      </c>
      <c r="F57" s="1152" t="s">
        <v>706</v>
      </c>
      <c r="G57" s="1152">
        <v>3640</v>
      </c>
      <c r="H57" s="1152" t="s">
        <v>706</v>
      </c>
      <c r="I57" s="1152">
        <v>3640</v>
      </c>
      <c r="J57" s="1152">
        <v>1405</v>
      </c>
      <c r="K57" s="1152" t="s">
        <v>706</v>
      </c>
      <c r="L57" s="1152">
        <v>1251</v>
      </c>
      <c r="M57" s="1152">
        <v>154</v>
      </c>
      <c r="N57" s="1152">
        <v>1405</v>
      </c>
      <c r="O57" s="1152">
        <v>4081</v>
      </c>
      <c r="P57" s="1152">
        <v>441</v>
      </c>
      <c r="Q57" s="1152" t="s">
        <v>706</v>
      </c>
      <c r="R57" s="1152">
        <v>439</v>
      </c>
      <c r="S57" s="1152">
        <v>2</v>
      </c>
      <c r="T57" s="1152">
        <v>441</v>
      </c>
    </row>
    <row r="58" spans="1:20">
      <c r="A58" s="856">
        <v>3</v>
      </c>
      <c r="B58" s="856" t="s">
        <v>1162</v>
      </c>
      <c r="C58" s="856" t="s">
        <v>701</v>
      </c>
      <c r="D58" s="856" t="s">
        <v>640</v>
      </c>
      <c r="E58" s="1152">
        <v>1749</v>
      </c>
      <c r="F58" s="1152" t="s">
        <v>706</v>
      </c>
      <c r="G58" s="1152">
        <v>1271</v>
      </c>
      <c r="H58" s="1152" t="s">
        <v>706</v>
      </c>
      <c r="I58" s="1152">
        <v>1271</v>
      </c>
      <c r="J58" s="1152">
        <v>478</v>
      </c>
      <c r="K58" s="1152" t="s">
        <v>706</v>
      </c>
      <c r="L58" s="1152">
        <v>404</v>
      </c>
      <c r="M58" s="1152">
        <v>74</v>
      </c>
      <c r="N58" s="1152">
        <v>478</v>
      </c>
      <c r="O58" s="1152">
        <v>2600</v>
      </c>
      <c r="P58" s="1152">
        <v>1329</v>
      </c>
      <c r="Q58" s="1152" t="s">
        <v>706</v>
      </c>
      <c r="R58" s="1152">
        <v>1306</v>
      </c>
      <c r="S58" s="1152">
        <v>23</v>
      </c>
      <c r="T58" s="1152">
        <v>1329</v>
      </c>
    </row>
    <row r="59" spans="1:20">
      <c r="A59" s="856">
        <v>3</v>
      </c>
      <c r="B59" s="856" t="s">
        <v>1162</v>
      </c>
      <c r="C59" s="856" t="s">
        <v>702</v>
      </c>
      <c r="D59" s="856" t="s">
        <v>640</v>
      </c>
      <c r="E59" s="1152">
        <v>1767</v>
      </c>
      <c r="F59" s="1152" t="s">
        <v>706</v>
      </c>
      <c r="G59" s="1152">
        <v>1454</v>
      </c>
      <c r="H59" s="1152" t="s">
        <v>706</v>
      </c>
      <c r="I59" s="1152">
        <v>1454</v>
      </c>
      <c r="J59" s="1152">
        <v>313</v>
      </c>
      <c r="K59" s="1152" t="s">
        <v>706</v>
      </c>
      <c r="L59" s="1152">
        <v>260</v>
      </c>
      <c r="M59" s="1152">
        <v>53</v>
      </c>
      <c r="N59" s="1152">
        <v>313</v>
      </c>
      <c r="O59" s="1152">
        <v>1791</v>
      </c>
      <c r="P59" s="1152">
        <v>337</v>
      </c>
      <c r="Q59" s="1152" t="s">
        <v>706</v>
      </c>
      <c r="R59" s="1152">
        <v>333</v>
      </c>
      <c r="S59" s="1152">
        <v>4</v>
      </c>
      <c r="T59" s="1152">
        <v>337</v>
      </c>
    </row>
    <row r="60" spans="1:20">
      <c r="A60" s="856">
        <v>3</v>
      </c>
      <c r="B60" s="856" t="s">
        <v>1162</v>
      </c>
      <c r="C60" s="856" t="s">
        <v>703</v>
      </c>
      <c r="D60" s="856" t="s">
        <v>640</v>
      </c>
      <c r="E60" s="1152">
        <v>2010</v>
      </c>
      <c r="F60" s="1152" t="s">
        <v>706</v>
      </c>
      <c r="G60" s="1152">
        <v>1745</v>
      </c>
      <c r="H60" s="1152" t="s">
        <v>706</v>
      </c>
      <c r="I60" s="1152">
        <v>1745</v>
      </c>
      <c r="J60" s="1152">
        <v>265</v>
      </c>
      <c r="K60" s="1152" t="s">
        <v>706</v>
      </c>
      <c r="L60" s="1152">
        <v>213</v>
      </c>
      <c r="M60" s="1152">
        <v>52</v>
      </c>
      <c r="N60" s="1152">
        <v>265</v>
      </c>
      <c r="O60" s="1152">
        <v>1854</v>
      </c>
      <c r="P60" s="1152">
        <v>109</v>
      </c>
      <c r="Q60" s="1152" t="s">
        <v>706</v>
      </c>
      <c r="R60" s="1152">
        <v>109</v>
      </c>
      <c r="S60" s="1152" t="s">
        <v>706</v>
      </c>
      <c r="T60" s="1152">
        <v>109</v>
      </c>
    </row>
    <row r="61" spans="1:20">
      <c r="A61" s="856">
        <v>3</v>
      </c>
      <c r="B61" s="856" t="s">
        <v>1162</v>
      </c>
      <c r="C61" s="856" t="s">
        <v>1175</v>
      </c>
      <c r="D61" s="856" t="s">
        <v>640</v>
      </c>
      <c r="E61" s="1152">
        <v>1614</v>
      </c>
      <c r="F61" s="1152" t="s">
        <v>706</v>
      </c>
      <c r="G61" s="1152">
        <v>1436</v>
      </c>
      <c r="H61" s="1152" t="s">
        <v>706</v>
      </c>
      <c r="I61" s="1152">
        <v>1436</v>
      </c>
      <c r="J61" s="1152">
        <v>178</v>
      </c>
      <c r="K61" s="1152" t="s">
        <v>706</v>
      </c>
      <c r="L61" s="1152">
        <v>60</v>
      </c>
      <c r="M61" s="1152">
        <v>118</v>
      </c>
      <c r="N61" s="1152">
        <v>178</v>
      </c>
      <c r="O61" s="1152">
        <v>1450</v>
      </c>
      <c r="P61" s="1152">
        <v>14</v>
      </c>
      <c r="Q61" s="1152" t="s">
        <v>706</v>
      </c>
      <c r="R61" s="1152">
        <v>14</v>
      </c>
      <c r="S61" s="1152" t="s">
        <v>706</v>
      </c>
      <c r="T61" s="1152">
        <v>14</v>
      </c>
    </row>
    <row r="62" spans="1:20">
      <c r="A62" s="856" t="s">
        <v>328</v>
      </c>
      <c r="B62" s="856" t="s">
        <v>1162</v>
      </c>
      <c r="C62" s="856" t="s">
        <v>656</v>
      </c>
      <c r="D62" s="856" t="s">
        <v>1160</v>
      </c>
      <c r="E62" s="1152">
        <v>362512</v>
      </c>
      <c r="F62" s="1152" t="s">
        <v>706</v>
      </c>
      <c r="G62" s="1152">
        <v>270115</v>
      </c>
      <c r="H62" s="1152" t="s">
        <v>706</v>
      </c>
      <c r="I62" s="1152">
        <v>270115</v>
      </c>
      <c r="J62" s="1152">
        <v>92397</v>
      </c>
      <c r="K62" s="1152">
        <v>17180</v>
      </c>
      <c r="L62" s="1152">
        <v>45953</v>
      </c>
      <c r="M62" s="1152">
        <v>29264</v>
      </c>
      <c r="N62" s="1152">
        <v>29264</v>
      </c>
      <c r="O62" s="1152">
        <v>345522</v>
      </c>
      <c r="P62" s="1152">
        <v>75407</v>
      </c>
      <c r="Q62" s="1152">
        <v>17180</v>
      </c>
      <c r="R62" s="1152">
        <v>45953</v>
      </c>
      <c r="S62" s="1152">
        <v>12274</v>
      </c>
      <c r="T62" s="1152">
        <v>12274</v>
      </c>
    </row>
    <row r="63" spans="1:20">
      <c r="A63" s="856">
        <v>1</v>
      </c>
      <c r="B63" s="856" t="s">
        <v>1162</v>
      </c>
      <c r="C63" s="856" t="s">
        <v>657</v>
      </c>
      <c r="D63" s="856" t="s">
        <v>1160</v>
      </c>
      <c r="E63" s="1152">
        <v>100183</v>
      </c>
      <c r="F63" s="1152" t="s">
        <v>706</v>
      </c>
      <c r="G63" s="1152">
        <v>70197</v>
      </c>
      <c r="H63" s="1152" t="s">
        <v>706</v>
      </c>
      <c r="I63" s="1152">
        <v>70197</v>
      </c>
      <c r="J63" s="1152">
        <v>29986</v>
      </c>
      <c r="K63" s="1152">
        <v>17180</v>
      </c>
      <c r="L63" s="1152">
        <v>6529</v>
      </c>
      <c r="M63" s="1152">
        <v>6277</v>
      </c>
      <c r="N63" s="1152">
        <v>12806</v>
      </c>
      <c r="O63" s="1152">
        <v>108058</v>
      </c>
      <c r="P63" s="1152">
        <v>37861</v>
      </c>
      <c r="Q63" s="1152">
        <v>17180</v>
      </c>
      <c r="R63" s="1152">
        <v>14645</v>
      </c>
      <c r="S63" s="1152">
        <v>6036</v>
      </c>
      <c r="T63" s="1152">
        <v>20681</v>
      </c>
    </row>
    <row r="64" spans="1:20">
      <c r="A64" s="856">
        <v>0</v>
      </c>
      <c r="B64" s="856" t="s">
        <v>1162</v>
      </c>
      <c r="C64" s="856" t="s">
        <v>1163</v>
      </c>
      <c r="D64" s="856" t="s">
        <v>1160</v>
      </c>
      <c r="E64" s="1152">
        <v>15785</v>
      </c>
      <c r="F64" s="1152" t="s">
        <v>706</v>
      </c>
      <c r="G64" s="1152">
        <v>10557</v>
      </c>
      <c r="H64" s="1152" t="s">
        <v>706</v>
      </c>
      <c r="I64" s="1152">
        <v>10557</v>
      </c>
      <c r="J64" s="1152">
        <v>5228</v>
      </c>
      <c r="K64" s="1152">
        <v>2130</v>
      </c>
      <c r="L64" s="1152">
        <v>1531</v>
      </c>
      <c r="M64" s="1152">
        <v>1567</v>
      </c>
      <c r="N64" s="1152">
        <v>5228</v>
      </c>
      <c r="O64" s="1152">
        <v>17045</v>
      </c>
      <c r="P64" s="1152">
        <v>6488</v>
      </c>
      <c r="Q64" s="1152">
        <v>1593</v>
      </c>
      <c r="R64" s="1152">
        <v>2910</v>
      </c>
      <c r="S64" s="1152">
        <v>1985</v>
      </c>
      <c r="T64" s="1152">
        <v>6488</v>
      </c>
    </row>
    <row r="65" spans="1:20">
      <c r="A65" s="856">
        <v>0</v>
      </c>
      <c r="B65" s="856" t="s">
        <v>1162</v>
      </c>
      <c r="C65" s="856" t="s">
        <v>1164</v>
      </c>
      <c r="D65" s="856" t="s">
        <v>1160</v>
      </c>
      <c r="E65" s="1152">
        <v>10066</v>
      </c>
      <c r="F65" s="1152" t="s">
        <v>706</v>
      </c>
      <c r="G65" s="1152">
        <v>7114</v>
      </c>
      <c r="H65" s="1152" t="s">
        <v>706</v>
      </c>
      <c r="I65" s="1152">
        <v>7114</v>
      </c>
      <c r="J65" s="1152">
        <v>2952</v>
      </c>
      <c r="K65" s="1152">
        <v>1715</v>
      </c>
      <c r="L65" s="1152">
        <v>607</v>
      </c>
      <c r="M65" s="1152">
        <v>630</v>
      </c>
      <c r="N65" s="1152">
        <v>2952</v>
      </c>
      <c r="O65" s="1152">
        <v>13115</v>
      </c>
      <c r="P65" s="1152">
        <v>6001</v>
      </c>
      <c r="Q65" s="1152">
        <v>2098</v>
      </c>
      <c r="R65" s="1152">
        <v>1718</v>
      </c>
      <c r="S65" s="1152">
        <v>2185</v>
      </c>
      <c r="T65" s="1152">
        <v>6001</v>
      </c>
    </row>
    <row r="66" spans="1:20">
      <c r="A66" s="856">
        <v>0</v>
      </c>
      <c r="B66" s="856" t="s">
        <v>1162</v>
      </c>
      <c r="C66" s="856" t="s">
        <v>1165</v>
      </c>
      <c r="D66" s="856" t="s">
        <v>1160</v>
      </c>
      <c r="E66" s="1152">
        <v>5109</v>
      </c>
      <c r="F66" s="1152" t="s">
        <v>706</v>
      </c>
      <c r="G66" s="1152">
        <v>3371</v>
      </c>
      <c r="H66" s="1152" t="s">
        <v>706</v>
      </c>
      <c r="I66" s="1152">
        <v>3371</v>
      </c>
      <c r="J66" s="1152">
        <v>1738</v>
      </c>
      <c r="K66" s="1152">
        <v>1262</v>
      </c>
      <c r="L66" s="1152">
        <v>218</v>
      </c>
      <c r="M66" s="1152">
        <v>258</v>
      </c>
      <c r="N66" s="1152">
        <v>1738</v>
      </c>
      <c r="O66" s="1152">
        <v>4804</v>
      </c>
      <c r="P66" s="1152">
        <v>1433</v>
      </c>
      <c r="Q66" s="1152">
        <v>1081</v>
      </c>
      <c r="R66" s="1152">
        <v>296</v>
      </c>
      <c r="S66" s="1152">
        <v>56</v>
      </c>
      <c r="T66" s="1152">
        <v>1433</v>
      </c>
    </row>
    <row r="67" spans="1:20">
      <c r="A67" s="856">
        <v>0</v>
      </c>
      <c r="B67" s="856" t="s">
        <v>1162</v>
      </c>
      <c r="C67" s="856" t="s">
        <v>1166</v>
      </c>
      <c r="D67" s="856" t="s">
        <v>1160</v>
      </c>
      <c r="E67" s="1152">
        <v>5017</v>
      </c>
      <c r="F67" s="1152" t="s">
        <v>706</v>
      </c>
      <c r="G67" s="1152">
        <v>3308</v>
      </c>
      <c r="H67" s="1152" t="s">
        <v>706</v>
      </c>
      <c r="I67" s="1152">
        <v>3308</v>
      </c>
      <c r="J67" s="1152">
        <v>1709</v>
      </c>
      <c r="K67" s="1152">
        <v>1309</v>
      </c>
      <c r="L67" s="1152">
        <v>172</v>
      </c>
      <c r="M67" s="1152">
        <v>228</v>
      </c>
      <c r="N67" s="1152">
        <v>1709</v>
      </c>
      <c r="O67" s="1152">
        <v>6438</v>
      </c>
      <c r="P67" s="1152">
        <v>3130</v>
      </c>
      <c r="Q67" s="1152">
        <v>2133</v>
      </c>
      <c r="R67" s="1152">
        <v>926</v>
      </c>
      <c r="S67" s="1152">
        <v>71</v>
      </c>
      <c r="T67" s="1152">
        <v>3130</v>
      </c>
    </row>
    <row r="68" spans="1:20">
      <c r="A68" s="856">
        <v>0</v>
      </c>
      <c r="B68" s="856" t="s">
        <v>1162</v>
      </c>
      <c r="C68" s="856" t="s">
        <v>1167</v>
      </c>
      <c r="D68" s="856" t="s">
        <v>1160</v>
      </c>
      <c r="E68" s="1152">
        <v>9605</v>
      </c>
      <c r="F68" s="1152" t="s">
        <v>706</v>
      </c>
      <c r="G68" s="1152">
        <v>6799</v>
      </c>
      <c r="H68" s="1152" t="s">
        <v>706</v>
      </c>
      <c r="I68" s="1152">
        <v>6799</v>
      </c>
      <c r="J68" s="1152">
        <v>2806</v>
      </c>
      <c r="K68" s="1152">
        <v>1788</v>
      </c>
      <c r="L68" s="1152">
        <v>425</v>
      </c>
      <c r="M68" s="1152">
        <v>593</v>
      </c>
      <c r="N68" s="1152">
        <v>2806</v>
      </c>
      <c r="O68" s="1152">
        <v>10969</v>
      </c>
      <c r="P68" s="1152">
        <v>4170</v>
      </c>
      <c r="Q68" s="1152">
        <v>2811</v>
      </c>
      <c r="R68" s="1152">
        <v>1280</v>
      </c>
      <c r="S68" s="1152">
        <v>79</v>
      </c>
      <c r="T68" s="1152">
        <v>4170</v>
      </c>
    </row>
    <row r="69" spans="1:20">
      <c r="A69" s="856">
        <v>0</v>
      </c>
      <c r="B69" s="856" t="s">
        <v>1162</v>
      </c>
      <c r="C69" s="856" t="s">
        <v>1168</v>
      </c>
      <c r="D69" s="856" t="s">
        <v>1160</v>
      </c>
      <c r="E69" s="1152">
        <v>13869</v>
      </c>
      <c r="F69" s="1152" t="s">
        <v>706</v>
      </c>
      <c r="G69" s="1152">
        <v>9887</v>
      </c>
      <c r="H69" s="1152" t="s">
        <v>706</v>
      </c>
      <c r="I69" s="1152">
        <v>9887</v>
      </c>
      <c r="J69" s="1152">
        <v>3982</v>
      </c>
      <c r="K69" s="1152">
        <v>2684</v>
      </c>
      <c r="L69" s="1152">
        <v>599</v>
      </c>
      <c r="M69" s="1152">
        <v>699</v>
      </c>
      <c r="N69" s="1152">
        <v>3982</v>
      </c>
      <c r="O69" s="1152">
        <v>11244</v>
      </c>
      <c r="P69" s="1152">
        <v>1357</v>
      </c>
      <c r="Q69" s="1152">
        <v>778</v>
      </c>
      <c r="R69" s="1152">
        <v>507</v>
      </c>
      <c r="S69" s="1152">
        <v>72</v>
      </c>
      <c r="T69" s="1152">
        <v>1357</v>
      </c>
    </row>
    <row r="70" spans="1:20">
      <c r="A70" s="856">
        <v>0</v>
      </c>
      <c r="B70" s="856" t="s">
        <v>1162</v>
      </c>
      <c r="C70" s="856" t="s">
        <v>1169</v>
      </c>
      <c r="D70" s="856" t="s">
        <v>1160</v>
      </c>
      <c r="E70" s="1152">
        <v>14891</v>
      </c>
      <c r="F70" s="1152" t="s">
        <v>706</v>
      </c>
      <c r="G70" s="1152">
        <v>10628</v>
      </c>
      <c r="H70" s="1152" t="s">
        <v>706</v>
      </c>
      <c r="I70" s="1152">
        <v>10628</v>
      </c>
      <c r="J70" s="1152">
        <v>4263</v>
      </c>
      <c r="K70" s="1152">
        <v>2155</v>
      </c>
      <c r="L70" s="1152">
        <v>1210</v>
      </c>
      <c r="M70" s="1152">
        <v>898</v>
      </c>
      <c r="N70" s="1152">
        <v>4263</v>
      </c>
      <c r="O70" s="1152">
        <v>11465</v>
      </c>
      <c r="P70" s="1152">
        <v>837</v>
      </c>
      <c r="Q70" s="1152">
        <v>384</v>
      </c>
      <c r="R70" s="1152">
        <v>377</v>
      </c>
      <c r="S70" s="1152">
        <v>76</v>
      </c>
      <c r="T70" s="1152">
        <v>837</v>
      </c>
    </row>
    <row r="71" spans="1:20">
      <c r="A71" s="856">
        <v>0</v>
      </c>
      <c r="B71" s="856" t="s">
        <v>1162</v>
      </c>
      <c r="C71" s="856" t="s">
        <v>1170</v>
      </c>
      <c r="D71" s="856" t="s">
        <v>1160</v>
      </c>
      <c r="E71" s="1152">
        <v>6840</v>
      </c>
      <c r="F71" s="1152" t="s">
        <v>706</v>
      </c>
      <c r="G71" s="1152">
        <v>4885</v>
      </c>
      <c r="H71" s="1152" t="s">
        <v>706</v>
      </c>
      <c r="I71" s="1152">
        <v>4885</v>
      </c>
      <c r="J71" s="1152">
        <v>1955</v>
      </c>
      <c r="K71" s="1152">
        <v>1055</v>
      </c>
      <c r="L71" s="1152">
        <v>471</v>
      </c>
      <c r="M71" s="1152">
        <v>429</v>
      </c>
      <c r="N71" s="1152">
        <v>1955</v>
      </c>
      <c r="O71" s="1152">
        <v>14069</v>
      </c>
      <c r="P71" s="1152">
        <v>9184</v>
      </c>
      <c r="Q71" s="1152">
        <v>4187</v>
      </c>
      <c r="R71" s="1152">
        <v>4123</v>
      </c>
      <c r="S71" s="1152">
        <v>874</v>
      </c>
      <c r="T71" s="1152">
        <v>9184</v>
      </c>
    </row>
    <row r="72" spans="1:20">
      <c r="A72" s="856">
        <v>0</v>
      </c>
      <c r="B72" s="856" t="s">
        <v>1162</v>
      </c>
      <c r="C72" s="856" t="s">
        <v>1171</v>
      </c>
      <c r="D72" s="856" t="s">
        <v>1160</v>
      </c>
      <c r="E72" s="1152">
        <v>19001</v>
      </c>
      <c r="F72" s="1152" t="s">
        <v>706</v>
      </c>
      <c r="G72" s="1152">
        <v>13648</v>
      </c>
      <c r="H72" s="1152" t="s">
        <v>706</v>
      </c>
      <c r="I72" s="1152">
        <v>13648</v>
      </c>
      <c r="J72" s="1152">
        <v>5353</v>
      </c>
      <c r="K72" s="1152">
        <v>3082</v>
      </c>
      <c r="L72" s="1152">
        <v>1296</v>
      </c>
      <c r="M72" s="1152">
        <v>975</v>
      </c>
      <c r="N72" s="1152">
        <v>5353</v>
      </c>
      <c r="O72" s="1152">
        <v>18909</v>
      </c>
      <c r="P72" s="1152">
        <v>5261</v>
      </c>
      <c r="Q72" s="1152">
        <v>2115</v>
      </c>
      <c r="R72" s="1152">
        <v>2508</v>
      </c>
      <c r="S72" s="1152">
        <v>638</v>
      </c>
      <c r="T72" s="1152">
        <v>5261</v>
      </c>
    </row>
    <row r="73" spans="1:20">
      <c r="A73" s="856">
        <v>2</v>
      </c>
      <c r="B73" s="856" t="s">
        <v>1162</v>
      </c>
      <c r="C73" s="856" t="s">
        <v>667</v>
      </c>
      <c r="D73" s="856" t="s">
        <v>1160</v>
      </c>
      <c r="E73" s="1152">
        <v>36661</v>
      </c>
      <c r="F73" s="1152" t="s">
        <v>706</v>
      </c>
      <c r="G73" s="1152">
        <v>31409</v>
      </c>
      <c r="H73" s="1152" t="s">
        <v>706</v>
      </c>
      <c r="I73" s="1152">
        <v>31409</v>
      </c>
      <c r="J73" s="1152">
        <v>5252</v>
      </c>
      <c r="K73" s="1152" t="s">
        <v>706</v>
      </c>
      <c r="L73" s="1152">
        <v>3724</v>
      </c>
      <c r="M73" s="1152">
        <v>1528</v>
      </c>
      <c r="N73" s="1152">
        <v>5252</v>
      </c>
      <c r="O73" s="1152">
        <v>34942</v>
      </c>
      <c r="P73" s="1152">
        <v>3533</v>
      </c>
      <c r="Q73" s="1152" t="s">
        <v>706</v>
      </c>
      <c r="R73" s="1152">
        <v>3270</v>
      </c>
      <c r="S73" s="1152">
        <v>263</v>
      </c>
      <c r="T73" s="1152">
        <v>3533</v>
      </c>
    </row>
    <row r="74" spans="1:20">
      <c r="A74" s="856">
        <v>2</v>
      </c>
      <c r="B74" s="856" t="s">
        <v>1162</v>
      </c>
      <c r="C74" s="856" t="s">
        <v>668</v>
      </c>
      <c r="D74" s="856" t="s">
        <v>1160</v>
      </c>
      <c r="E74" s="1152">
        <v>24530</v>
      </c>
      <c r="F74" s="1152" t="s">
        <v>706</v>
      </c>
      <c r="G74" s="1152">
        <v>17884</v>
      </c>
      <c r="H74" s="1152" t="s">
        <v>706</v>
      </c>
      <c r="I74" s="1152">
        <v>17884</v>
      </c>
      <c r="J74" s="1152">
        <v>6646</v>
      </c>
      <c r="K74" s="1152" t="s">
        <v>706</v>
      </c>
      <c r="L74" s="1152">
        <v>2735</v>
      </c>
      <c r="M74" s="1152">
        <v>3911</v>
      </c>
      <c r="N74" s="1152">
        <v>6646</v>
      </c>
      <c r="O74" s="1152">
        <v>19704</v>
      </c>
      <c r="P74" s="1152">
        <v>1820</v>
      </c>
      <c r="Q74" s="1152" t="s">
        <v>706</v>
      </c>
      <c r="R74" s="1152">
        <v>1501</v>
      </c>
      <c r="S74" s="1152">
        <v>319</v>
      </c>
      <c r="T74" s="1152">
        <v>1820</v>
      </c>
    </row>
    <row r="75" spans="1:20">
      <c r="A75" s="856">
        <v>2</v>
      </c>
      <c r="B75" s="856" t="s">
        <v>1162</v>
      </c>
      <c r="C75" s="856" t="s">
        <v>669</v>
      </c>
      <c r="D75" s="856" t="s">
        <v>1160</v>
      </c>
      <c r="E75" s="1152">
        <v>19497</v>
      </c>
      <c r="F75" s="1152" t="s">
        <v>706</v>
      </c>
      <c r="G75" s="1152">
        <v>14938</v>
      </c>
      <c r="H75" s="1152" t="s">
        <v>706</v>
      </c>
      <c r="I75" s="1152">
        <v>14938</v>
      </c>
      <c r="J75" s="1152">
        <v>4559</v>
      </c>
      <c r="K75" s="1152" t="s">
        <v>706</v>
      </c>
      <c r="L75" s="1152">
        <v>3569</v>
      </c>
      <c r="M75" s="1152">
        <v>990</v>
      </c>
      <c r="N75" s="1152">
        <v>4559</v>
      </c>
      <c r="O75" s="1152">
        <v>16457</v>
      </c>
      <c r="P75" s="1152">
        <v>1519</v>
      </c>
      <c r="Q75" s="1152" t="s">
        <v>706</v>
      </c>
      <c r="R75" s="1152">
        <v>1470</v>
      </c>
      <c r="S75" s="1152">
        <v>49</v>
      </c>
      <c r="T75" s="1152">
        <v>1519</v>
      </c>
    </row>
    <row r="76" spans="1:20">
      <c r="A76" s="856">
        <v>2</v>
      </c>
      <c r="B76" s="856" t="s">
        <v>1162</v>
      </c>
      <c r="C76" s="856" t="s">
        <v>670</v>
      </c>
      <c r="D76" s="856" t="s">
        <v>1160</v>
      </c>
      <c r="E76" s="1152">
        <v>34892</v>
      </c>
      <c r="F76" s="1152" t="s">
        <v>706</v>
      </c>
      <c r="G76" s="1152">
        <v>26043</v>
      </c>
      <c r="H76" s="1152" t="s">
        <v>706</v>
      </c>
      <c r="I76" s="1152">
        <v>26043</v>
      </c>
      <c r="J76" s="1152">
        <v>8849</v>
      </c>
      <c r="K76" s="1152" t="s">
        <v>706</v>
      </c>
      <c r="L76" s="1152">
        <v>4400</v>
      </c>
      <c r="M76" s="1152">
        <v>4449</v>
      </c>
      <c r="N76" s="1152">
        <v>8849</v>
      </c>
      <c r="O76" s="1152">
        <v>36113</v>
      </c>
      <c r="P76" s="1152">
        <v>10070</v>
      </c>
      <c r="Q76" s="1152" t="s">
        <v>706</v>
      </c>
      <c r="R76" s="1152">
        <v>6718</v>
      </c>
      <c r="S76" s="1152">
        <v>3352</v>
      </c>
      <c r="T76" s="1152">
        <v>10070</v>
      </c>
    </row>
    <row r="77" spans="1:20">
      <c r="A77" s="856">
        <v>2</v>
      </c>
      <c r="B77" s="856" t="s">
        <v>1162</v>
      </c>
      <c r="C77" s="856" t="s">
        <v>671</v>
      </c>
      <c r="D77" s="856" t="s">
        <v>1160</v>
      </c>
      <c r="E77" s="1152">
        <v>2471</v>
      </c>
      <c r="F77" s="1152" t="s">
        <v>706</v>
      </c>
      <c r="G77" s="1152">
        <v>2170</v>
      </c>
      <c r="H77" s="1152" t="s">
        <v>706</v>
      </c>
      <c r="I77" s="1152">
        <v>2170</v>
      </c>
      <c r="J77" s="1152">
        <v>301</v>
      </c>
      <c r="K77" s="1152" t="s">
        <v>706</v>
      </c>
      <c r="L77" s="1152">
        <v>227</v>
      </c>
      <c r="M77" s="1152">
        <v>74</v>
      </c>
      <c r="N77" s="1152">
        <v>301</v>
      </c>
      <c r="O77" s="1152">
        <v>2554</v>
      </c>
      <c r="P77" s="1152">
        <v>384</v>
      </c>
      <c r="Q77" s="1152" t="s">
        <v>706</v>
      </c>
      <c r="R77" s="1152">
        <v>378</v>
      </c>
      <c r="S77" s="1152">
        <v>6</v>
      </c>
      <c r="T77" s="1152">
        <v>384</v>
      </c>
    </row>
    <row r="78" spans="1:20">
      <c r="A78" s="856">
        <v>2</v>
      </c>
      <c r="B78" s="856" t="s">
        <v>1162</v>
      </c>
      <c r="C78" s="856" t="s">
        <v>672</v>
      </c>
      <c r="D78" s="856" t="s">
        <v>1160</v>
      </c>
      <c r="E78" s="1152">
        <v>6579</v>
      </c>
      <c r="F78" s="1152" t="s">
        <v>706</v>
      </c>
      <c r="G78" s="1152">
        <v>3815</v>
      </c>
      <c r="H78" s="1152" t="s">
        <v>706</v>
      </c>
      <c r="I78" s="1152">
        <v>3815</v>
      </c>
      <c r="J78" s="1152">
        <v>2764</v>
      </c>
      <c r="K78" s="1152" t="s">
        <v>706</v>
      </c>
      <c r="L78" s="1152">
        <v>1815</v>
      </c>
      <c r="M78" s="1152">
        <v>949</v>
      </c>
      <c r="N78" s="1152">
        <v>2764</v>
      </c>
      <c r="O78" s="1152">
        <v>6546</v>
      </c>
      <c r="P78" s="1152">
        <v>2731</v>
      </c>
      <c r="Q78" s="1152" t="s">
        <v>706</v>
      </c>
      <c r="R78" s="1152">
        <v>2387</v>
      </c>
      <c r="S78" s="1152">
        <v>344</v>
      </c>
      <c r="T78" s="1152">
        <v>2731</v>
      </c>
    </row>
    <row r="79" spans="1:20">
      <c r="A79" s="856">
        <v>2</v>
      </c>
      <c r="B79" s="856" t="s">
        <v>1162</v>
      </c>
      <c r="C79" s="856" t="s">
        <v>673</v>
      </c>
      <c r="D79" s="856" t="s">
        <v>1160</v>
      </c>
      <c r="E79" s="1152">
        <v>13638</v>
      </c>
      <c r="F79" s="1152" t="s">
        <v>706</v>
      </c>
      <c r="G79" s="1152">
        <v>9689</v>
      </c>
      <c r="H79" s="1152" t="s">
        <v>706</v>
      </c>
      <c r="I79" s="1152">
        <v>9689</v>
      </c>
      <c r="J79" s="1152">
        <v>3949</v>
      </c>
      <c r="K79" s="1152" t="s">
        <v>706</v>
      </c>
      <c r="L79" s="1152">
        <v>1885</v>
      </c>
      <c r="M79" s="1152">
        <v>2064</v>
      </c>
      <c r="N79" s="1152">
        <v>3949</v>
      </c>
      <c r="O79" s="1152">
        <v>10635</v>
      </c>
      <c r="P79" s="1152">
        <v>946</v>
      </c>
      <c r="Q79" s="1152" t="s">
        <v>706</v>
      </c>
      <c r="R79" s="1152">
        <v>838</v>
      </c>
      <c r="S79" s="1152">
        <v>108</v>
      </c>
      <c r="T79" s="1152">
        <v>946</v>
      </c>
    </row>
    <row r="80" spans="1:20">
      <c r="A80" s="856">
        <v>2</v>
      </c>
      <c r="B80" s="856" t="s">
        <v>1162</v>
      </c>
      <c r="C80" s="856" t="s">
        <v>674</v>
      </c>
      <c r="D80" s="856" t="s">
        <v>1160</v>
      </c>
      <c r="E80" s="1152">
        <v>1632</v>
      </c>
      <c r="F80" s="1152" t="s">
        <v>706</v>
      </c>
      <c r="G80" s="1152">
        <v>1182</v>
      </c>
      <c r="H80" s="1152" t="s">
        <v>706</v>
      </c>
      <c r="I80" s="1152">
        <v>1182</v>
      </c>
      <c r="J80" s="1152">
        <v>450</v>
      </c>
      <c r="K80" s="1152" t="s">
        <v>706</v>
      </c>
      <c r="L80" s="1152">
        <v>363</v>
      </c>
      <c r="M80" s="1152">
        <v>87</v>
      </c>
      <c r="N80" s="1152">
        <v>450</v>
      </c>
      <c r="O80" s="1152">
        <v>1762</v>
      </c>
      <c r="P80" s="1152">
        <v>580</v>
      </c>
      <c r="Q80" s="1152" t="s">
        <v>706</v>
      </c>
      <c r="R80" s="1152">
        <v>578</v>
      </c>
      <c r="S80" s="1152">
        <v>2</v>
      </c>
      <c r="T80" s="1152">
        <v>580</v>
      </c>
    </row>
    <row r="81" spans="1:20">
      <c r="A81" s="856">
        <v>2</v>
      </c>
      <c r="B81" s="856" t="s">
        <v>1162</v>
      </c>
      <c r="C81" s="856" t="s">
        <v>675</v>
      </c>
      <c r="D81" s="856" t="s">
        <v>1160</v>
      </c>
      <c r="E81" s="1152">
        <v>4815</v>
      </c>
      <c r="F81" s="1152" t="s">
        <v>706</v>
      </c>
      <c r="G81" s="1152">
        <v>4533</v>
      </c>
      <c r="H81" s="1152" t="s">
        <v>706</v>
      </c>
      <c r="I81" s="1152">
        <v>4533</v>
      </c>
      <c r="J81" s="1152">
        <v>282</v>
      </c>
      <c r="K81" s="1152" t="s">
        <v>706</v>
      </c>
      <c r="L81" s="1152">
        <v>152</v>
      </c>
      <c r="M81" s="1152">
        <v>130</v>
      </c>
      <c r="N81" s="1152">
        <v>282</v>
      </c>
      <c r="O81" s="1152">
        <v>4773</v>
      </c>
      <c r="P81" s="1152">
        <v>240</v>
      </c>
      <c r="Q81" s="1152" t="s">
        <v>706</v>
      </c>
      <c r="R81" s="1152">
        <v>198</v>
      </c>
      <c r="S81" s="1152">
        <v>42</v>
      </c>
      <c r="T81" s="1152">
        <v>240</v>
      </c>
    </row>
    <row r="82" spans="1:20">
      <c r="A82" s="856">
        <v>2</v>
      </c>
      <c r="B82" s="856" t="s">
        <v>1162</v>
      </c>
      <c r="C82" s="856" t="s">
        <v>676</v>
      </c>
      <c r="D82" s="856" t="s">
        <v>1160</v>
      </c>
      <c r="E82" s="1152">
        <v>17921</v>
      </c>
      <c r="F82" s="1152" t="s">
        <v>706</v>
      </c>
      <c r="G82" s="1152">
        <v>13457</v>
      </c>
      <c r="H82" s="1152" t="s">
        <v>706</v>
      </c>
      <c r="I82" s="1152">
        <v>13457</v>
      </c>
      <c r="J82" s="1152">
        <v>4464</v>
      </c>
      <c r="K82" s="1152" t="s">
        <v>706</v>
      </c>
      <c r="L82" s="1152">
        <v>3588</v>
      </c>
      <c r="M82" s="1152">
        <v>876</v>
      </c>
      <c r="N82" s="1152">
        <v>4464</v>
      </c>
      <c r="O82" s="1152">
        <v>14830</v>
      </c>
      <c r="P82" s="1152">
        <v>1373</v>
      </c>
      <c r="Q82" s="1152" t="s">
        <v>706</v>
      </c>
      <c r="R82" s="1152">
        <v>1356</v>
      </c>
      <c r="S82" s="1152">
        <v>17</v>
      </c>
      <c r="T82" s="1152">
        <v>1373</v>
      </c>
    </row>
    <row r="83" spans="1:20">
      <c r="A83" s="856">
        <v>2</v>
      </c>
      <c r="B83" s="856" t="s">
        <v>1162</v>
      </c>
      <c r="C83" s="856" t="s">
        <v>677</v>
      </c>
      <c r="D83" s="856" t="s">
        <v>1160</v>
      </c>
      <c r="E83" s="1152">
        <v>3096</v>
      </c>
      <c r="F83" s="1152" t="s">
        <v>706</v>
      </c>
      <c r="G83" s="1152">
        <v>2428</v>
      </c>
      <c r="H83" s="1152" t="s">
        <v>706</v>
      </c>
      <c r="I83" s="1152">
        <v>2428</v>
      </c>
      <c r="J83" s="1152">
        <v>668</v>
      </c>
      <c r="K83" s="1152" t="s">
        <v>706</v>
      </c>
      <c r="L83" s="1152">
        <v>487</v>
      </c>
      <c r="M83" s="1152">
        <v>181</v>
      </c>
      <c r="N83" s="1152">
        <v>668</v>
      </c>
      <c r="O83" s="1152">
        <v>2815</v>
      </c>
      <c r="P83" s="1152">
        <v>387</v>
      </c>
      <c r="Q83" s="1152" t="s">
        <v>706</v>
      </c>
      <c r="R83" s="1152">
        <v>337</v>
      </c>
      <c r="S83" s="1152">
        <v>50</v>
      </c>
      <c r="T83" s="1152">
        <v>387</v>
      </c>
    </row>
    <row r="84" spans="1:20">
      <c r="A84" s="856">
        <v>2</v>
      </c>
      <c r="B84" s="856" t="s">
        <v>1162</v>
      </c>
      <c r="C84" s="856" t="s">
        <v>678</v>
      </c>
      <c r="D84" s="856" t="s">
        <v>1160</v>
      </c>
      <c r="E84" s="1152">
        <v>2507</v>
      </c>
      <c r="F84" s="1152" t="s">
        <v>706</v>
      </c>
      <c r="G84" s="1152">
        <v>2116</v>
      </c>
      <c r="H84" s="1152" t="s">
        <v>706</v>
      </c>
      <c r="I84" s="1152">
        <v>2116</v>
      </c>
      <c r="J84" s="1152">
        <v>391</v>
      </c>
      <c r="K84" s="1152" t="s">
        <v>706</v>
      </c>
      <c r="L84" s="1152">
        <v>328</v>
      </c>
      <c r="M84" s="1152">
        <v>63</v>
      </c>
      <c r="N84" s="1152">
        <v>391</v>
      </c>
      <c r="O84" s="1152">
        <v>2718</v>
      </c>
      <c r="P84" s="1152">
        <v>602</v>
      </c>
      <c r="Q84" s="1152" t="s">
        <v>706</v>
      </c>
      <c r="R84" s="1152">
        <v>600</v>
      </c>
      <c r="S84" s="1152">
        <v>2</v>
      </c>
      <c r="T84" s="1152">
        <v>602</v>
      </c>
    </row>
    <row r="85" spans="1:20">
      <c r="A85" s="856">
        <v>2</v>
      </c>
      <c r="B85" s="856" t="s">
        <v>1162</v>
      </c>
      <c r="C85" s="856" t="s">
        <v>679</v>
      </c>
      <c r="D85" s="856" t="s">
        <v>1160</v>
      </c>
      <c r="E85" s="1152">
        <v>15492</v>
      </c>
      <c r="F85" s="1152" t="s">
        <v>706</v>
      </c>
      <c r="G85" s="1152">
        <v>10474</v>
      </c>
      <c r="H85" s="1152" t="s">
        <v>706</v>
      </c>
      <c r="I85" s="1152">
        <v>10474</v>
      </c>
      <c r="J85" s="1152">
        <v>5018</v>
      </c>
      <c r="K85" s="1152" t="s">
        <v>706</v>
      </c>
      <c r="L85" s="1152">
        <v>2638</v>
      </c>
      <c r="M85" s="1152">
        <v>2380</v>
      </c>
      <c r="N85" s="1152">
        <v>5018</v>
      </c>
      <c r="O85" s="1152">
        <v>12133</v>
      </c>
      <c r="P85" s="1152">
        <v>1659</v>
      </c>
      <c r="Q85" s="1152" t="s">
        <v>706</v>
      </c>
      <c r="R85" s="1152">
        <v>1052</v>
      </c>
      <c r="S85" s="1152">
        <v>607</v>
      </c>
      <c r="T85" s="1152">
        <v>1659</v>
      </c>
    </row>
    <row r="86" spans="1:20">
      <c r="A86" s="856">
        <v>2</v>
      </c>
      <c r="B86" s="856" t="s">
        <v>1162</v>
      </c>
      <c r="C86" s="856" t="s">
        <v>680</v>
      </c>
      <c r="D86" s="856" t="s">
        <v>1160</v>
      </c>
      <c r="E86" s="1152">
        <v>4871</v>
      </c>
      <c r="F86" s="1152" t="s">
        <v>706</v>
      </c>
      <c r="G86" s="1152">
        <v>3847</v>
      </c>
      <c r="H86" s="1152" t="s">
        <v>706</v>
      </c>
      <c r="I86" s="1152">
        <v>3847</v>
      </c>
      <c r="J86" s="1152">
        <v>1024</v>
      </c>
      <c r="K86" s="1152" t="s">
        <v>706</v>
      </c>
      <c r="L86" s="1152">
        <v>868</v>
      </c>
      <c r="M86" s="1152">
        <v>156</v>
      </c>
      <c r="N86" s="1152">
        <v>1024</v>
      </c>
      <c r="O86" s="1152">
        <v>4480</v>
      </c>
      <c r="P86" s="1152">
        <v>633</v>
      </c>
      <c r="Q86" s="1152" t="s">
        <v>706</v>
      </c>
      <c r="R86" s="1152">
        <v>571</v>
      </c>
      <c r="S86" s="1152">
        <v>62</v>
      </c>
      <c r="T86" s="1152">
        <v>633</v>
      </c>
    </row>
    <row r="87" spans="1:20">
      <c r="A87" s="856">
        <v>2</v>
      </c>
      <c r="B87" s="856" t="s">
        <v>1162</v>
      </c>
      <c r="C87" s="856" t="s">
        <v>681</v>
      </c>
      <c r="D87" s="856" t="s">
        <v>1160</v>
      </c>
      <c r="E87" s="1152">
        <v>5889</v>
      </c>
      <c r="F87" s="1152" t="s">
        <v>706</v>
      </c>
      <c r="G87" s="1152">
        <v>4260</v>
      </c>
      <c r="H87" s="1152" t="s">
        <v>706</v>
      </c>
      <c r="I87" s="1152">
        <v>4260</v>
      </c>
      <c r="J87" s="1152">
        <v>1629</v>
      </c>
      <c r="K87" s="1152" t="s">
        <v>706</v>
      </c>
      <c r="L87" s="1152">
        <v>1408</v>
      </c>
      <c r="M87" s="1152">
        <v>221</v>
      </c>
      <c r="N87" s="1152">
        <v>1629</v>
      </c>
      <c r="O87" s="1152">
        <v>5575</v>
      </c>
      <c r="P87" s="1152">
        <v>1315</v>
      </c>
      <c r="Q87" s="1152" t="s">
        <v>706</v>
      </c>
      <c r="R87" s="1152">
        <v>1313</v>
      </c>
      <c r="S87" s="1152">
        <v>2</v>
      </c>
      <c r="T87" s="1152">
        <v>1315</v>
      </c>
    </row>
    <row r="88" spans="1:20">
      <c r="A88" s="856">
        <v>2</v>
      </c>
      <c r="B88" s="856" t="s">
        <v>1162</v>
      </c>
      <c r="C88" s="856" t="s">
        <v>682</v>
      </c>
      <c r="D88" s="856" t="s">
        <v>1160</v>
      </c>
      <c r="E88" s="1152">
        <v>10898</v>
      </c>
      <c r="F88" s="1152" t="s">
        <v>706</v>
      </c>
      <c r="G88" s="1152">
        <v>7589</v>
      </c>
      <c r="H88" s="1152" t="s">
        <v>706</v>
      </c>
      <c r="I88" s="1152">
        <v>7589</v>
      </c>
      <c r="J88" s="1152">
        <v>3309</v>
      </c>
      <c r="K88" s="1152" t="s">
        <v>706</v>
      </c>
      <c r="L88" s="1152">
        <v>1514</v>
      </c>
      <c r="M88" s="1152">
        <v>1795</v>
      </c>
      <c r="N88" s="1152">
        <v>3309</v>
      </c>
      <c r="O88" s="1152">
        <v>8028</v>
      </c>
      <c r="P88" s="1152">
        <v>439</v>
      </c>
      <c r="Q88" s="1152" t="s">
        <v>706</v>
      </c>
      <c r="R88" s="1152">
        <v>390</v>
      </c>
      <c r="S88" s="1152">
        <v>49</v>
      </c>
      <c r="T88" s="1152">
        <v>439</v>
      </c>
    </row>
    <row r="89" spans="1:20">
      <c r="A89" s="856">
        <v>2</v>
      </c>
      <c r="B89" s="856" t="s">
        <v>1162</v>
      </c>
      <c r="C89" s="856" t="s">
        <v>683</v>
      </c>
      <c r="D89" s="856" t="s">
        <v>1160</v>
      </c>
      <c r="E89" s="1152">
        <v>3499</v>
      </c>
      <c r="F89" s="1152" t="s">
        <v>706</v>
      </c>
      <c r="G89" s="1152">
        <v>2570</v>
      </c>
      <c r="H89" s="1152" t="s">
        <v>706</v>
      </c>
      <c r="I89" s="1152">
        <v>2570</v>
      </c>
      <c r="J89" s="1152">
        <v>929</v>
      </c>
      <c r="K89" s="1152" t="s">
        <v>706</v>
      </c>
      <c r="L89" s="1152">
        <v>796</v>
      </c>
      <c r="M89" s="1152">
        <v>133</v>
      </c>
      <c r="N89" s="1152">
        <v>929</v>
      </c>
      <c r="O89" s="1152">
        <v>3150</v>
      </c>
      <c r="P89" s="1152">
        <v>580</v>
      </c>
      <c r="Q89" s="1152" t="s">
        <v>706</v>
      </c>
      <c r="R89" s="1152">
        <v>580</v>
      </c>
      <c r="S89" s="1152" t="s">
        <v>706</v>
      </c>
      <c r="T89" s="1152">
        <v>580</v>
      </c>
    </row>
    <row r="90" spans="1:20">
      <c r="A90" s="856">
        <v>2</v>
      </c>
      <c r="B90" s="856" t="s">
        <v>1162</v>
      </c>
      <c r="C90" s="856" t="s">
        <v>684</v>
      </c>
      <c r="D90" s="856" t="s">
        <v>1160</v>
      </c>
      <c r="E90" s="1152">
        <v>8701</v>
      </c>
      <c r="F90" s="1152" t="s">
        <v>706</v>
      </c>
      <c r="G90" s="1152">
        <v>6746</v>
      </c>
      <c r="H90" s="1152" t="s">
        <v>706</v>
      </c>
      <c r="I90" s="1152">
        <v>6746</v>
      </c>
      <c r="J90" s="1152">
        <v>1955</v>
      </c>
      <c r="K90" s="1152" t="s">
        <v>706</v>
      </c>
      <c r="L90" s="1152">
        <v>968</v>
      </c>
      <c r="M90" s="1152">
        <v>987</v>
      </c>
      <c r="N90" s="1152">
        <v>1955</v>
      </c>
      <c r="O90" s="1152">
        <v>10087</v>
      </c>
      <c r="P90" s="1152">
        <v>3341</v>
      </c>
      <c r="Q90" s="1152" t="s">
        <v>706</v>
      </c>
      <c r="R90" s="1152">
        <v>2542</v>
      </c>
      <c r="S90" s="1152">
        <v>799</v>
      </c>
      <c r="T90" s="1152">
        <v>3341</v>
      </c>
    </row>
    <row r="91" spans="1:20">
      <c r="A91" s="856">
        <v>2</v>
      </c>
      <c r="B91" s="856" t="s">
        <v>1162</v>
      </c>
      <c r="C91" s="856" t="s">
        <v>685</v>
      </c>
      <c r="D91" s="856" t="s">
        <v>1160</v>
      </c>
      <c r="E91" s="1152">
        <v>2747</v>
      </c>
      <c r="F91" s="1152" t="s">
        <v>706</v>
      </c>
      <c r="G91" s="1152">
        <v>2073</v>
      </c>
      <c r="H91" s="1152" t="s">
        <v>706</v>
      </c>
      <c r="I91" s="1152">
        <v>2073</v>
      </c>
      <c r="J91" s="1152">
        <v>674</v>
      </c>
      <c r="K91" s="1152" t="s">
        <v>706</v>
      </c>
      <c r="L91" s="1152">
        <v>598</v>
      </c>
      <c r="M91" s="1152">
        <v>76</v>
      </c>
      <c r="N91" s="1152">
        <v>674</v>
      </c>
      <c r="O91" s="1152">
        <v>2221</v>
      </c>
      <c r="P91" s="1152">
        <v>148</v>
      </c>
      <c r="Q91" s="1152" t="s">
        <v>706</v>
      </c>
      <c r="R91" s="1152">
        <v>145</v>
      </c>
      <c r="S91" s="1152">
        <v>3</v>
      </c>
      <c r="T91" s="1152">
        <v>148</v>
      </c>
    </row>
    <row r="92" spans="1:20">
      <c r="A92" s="856">
        <v>2</v>
      </c>
      <c r="B92" s="856" t="s">
        <v>1162</v>
      </c>
      <c r="C92" s="856" t="s">
        <v>1257</v>
      </c>
      <c r="D92" s="856" t="s">
        <v>1160</v>
      </c>
      <c r="E92" s="1152">
        <v>2407</v>
      </c>
      <c r="F92" s="1152" t="s">
        <v>706</v>
      </c>
      <c r="G92" s="1152">
        <v>1982</v>
      </c>
      <c r="H92" s="1152" t="s">
        <v>706</v>
      </c>
      <c r="I92" s="1152">
        <v>1982</v>
      </c>
      <c r="J92" s="1152">
        <v>425</v>
      </c>
      <c r="K92" s="1152" t="s">
        <v>706</v>
      </c>
      <c r="L92" s="1152">
        <v>241</v>
      </c>
      <c r="M92" s="1152">
        <v>184</v>
      </c>
      <c r="N92" s="1152">
        <v>425</v>
      </c>
      <c r="O92" s="1152">
        <v>2211</v>
      </c>
      <c r="P92" s="1152">
        <v>229</v>
      </c>
      <c r="Q92" s="1152" t="s">
        <v>706</v>
      </c>
      <c r="R92" s="1152">
        <v>226</v>
      </c>
      <c r="S92" s="1152">
        <v>3</v>
      </c>
      <c r="T92" s="1152">
        <v>229</v>
      </c>
    </row>
    <row r="93" spans="1:20">
      <c r="A93" s="856">
        <v>2</v>
      </c>
      <c r="B93" s="856" t="s">
        <v>1162</v>
      </c>
      <c r="C93" s="856" t="s">
        <v>687</v>
      </c>
      <c r="D93" s="856" t="s">
        <v>1160</v>
      </c>
      <c r="E93" s="1152">
        <v>1349</v>
      </c>
      <c r="F93" s="1152" t="s">
        <v>706</v>
      </c>
      <c r="G93" s="1152">
        <v>1175</v>
      </c>
      <c r="H93" s="1152" t="s">
        <v>706</v>
      </c>
      <c r="I93" s="1152">
        <v>1175</v>
      </c>
      <c r="J93" s="1152">
        <v>174</v>
      </c>
      <c r="K93" s="1152" t="s">
        <v>706</v>
      </c>
      <c r="L93" s="1152">
        <v>143</v>
      </c>
      <c r="M93" s="1152">
        <v>31</v>
      </c>
      <c r="N93" s="1152">
        <v>174</v>
      </c>
      <c r="O93" s="1152">
        <v>1427</v>
      </c>
      <c r="P93" s="1152">
        <v>252</v>
      </c>
      <c r="Q93" s="1152" t="s">
        <v>706</v>
      </c>
      <c r="R93" s="1152">
        <v>248</v>
      </c>
      <c r="S93" s="1152">
        <v>4</v>
      </c>
      <c r="T93" s="1152">
        <v>252</v>
      </c>
    </row>
    <row r="94" spans="1:20">
      <c r="A94" s="856">
        <v>2</v>
      </c>
      <c r="B94" s="856" t="s">
        <v>1162</v>
      </c>
      <c r="C94" s="856" t="s">
        <v>688</v>
      </c>
      <c r="D94" s="856" t="s">
        <v>1160</v>
      </c>
      <c r="E94" s="1152">
        <v>3849</v>
      </c>
      <c r="F94" s="1152" t="s">
        <v>706</v>
      </c>
      <c r="G94" s="1152">
        <v>3314</v>
      </c>
      <c r="H94" s="1152" t="s">
        <v>706</v>
      </c>
      <c r="I94" s="1152">
        <v>3314</v>
      </c>
      <c r="J94" s="1152">
        <v>535</v>
      </c>
      <c r="K94" s="1152" t="s">
        <v>706</v>
      </c>
      <c r="L94" s="1152">
        <v>274</v>
      </c>
      <c r="M94" s="1152">
        <v>261</v>
      </c>
      <c r="N94" s="1152">
        <v>535</v>
      </c>
      <c r="O94" s="1152">
        <v>3351</v>
      </c>
      <c r="P94" s="1152">
        <v>37</v>
      </c>
      <c r="Q94" s="1152" t="s">
        <v>706</v>
      </c>
      <c r="R94" s="1152">
        <v>37</v>
      </c>
      <c r="S94" s="1152" t="s">
        <v>706</v>
      </c>
      <c r="T94" s="1152">
        <v>37</v>
      </c>
    </row>
    <row r="95" spans="1:20">
      <c r="A95" s="856">
        <v>2</v>
      </c>
      <c r="B95" s="856" t="s">
        <v>1162</v>
      </c>
      <c r="C95" s="856" t="s">
        <v>689</v>
      </c>
      <c r="D95" s="856" t="s">
        <v>1160</v>
      </c>
      <c r="E95" s="1152">
        <v>2637</v>
      </c>
      <c r="F95" s="1152" t="s">
        <v>706</v>
      </c>
      <c r="G95" s="1152">
        <v>2213</v>
      </c>
      <c r="H95" s="1152" t="s">
        <v>706</v>
      </c>
      <c r="I95" s="1152">
        <v>2213</v>
      </c>
      <c r="J95" s="1152">
        <v>424</v>
      </c>
      <c r="K95" s="1152" t="s">
        <v>706</v>
      </c>
      <c r="L95" s="1152">
        <v>349</v>
      </c>
      <c r="M95" s="1152">
        <v>75</v>
      </c>
      <c r="N95" s="1152">
        <v>424</v>
      </c>
      <c r="O95" s="1152">
        <v>2305</v>
      </c>
      <c r="P95" s="1152">
        <v>92</v>
      </c>
      <c r="Q95" s="1152" t="s">
        <v>706</v>
      </c>
      <c r="R95" s="1152">
        <v>87</v>
      </c>
      <c r="S95" s="1152">
        <v>5</v>
      </c>
      <c r="T95" s="1152">
        <v>92</v>
      </c>
    </row>
    <row r="96" spans="1:20">
      <c r="A96" s="856">
        <v>2</v>
      </c>
      <c r="B96" s="856" t="s">
        <v>1162</v>
      </c>
      <c r="C96" s="856" t="s">
        <v>690</v>
      </c>
      <c r="D96" s="856" t="s">
        <v>1160</v>
      </c>
      <c r="E96" s="1152">
        <v>1789</v>
      </c>
      <c r="F96" s="1152" t="s">
        <v>706</v>
      </c>
      <c r="G96" s="1152">
        <v>1482</v>
      </c>
      <c r="H96" s="1152" t="s">
        <v>706</v>
      </c>
      <c r="I96" s="1152">
        <v>1482</v>
      </c>
      <c r="J96" s="1152">
        <v>307</v>
      </c>
      <c r="K96" s="1152" t="s">
        <v>706</v>
      </c>
      <c r="L96" s="1152">
        <v>219</v>
      </c>
      <c r="M96" s="1152">
        <v>88</v>
      </c>
      <c r="N96" s="1152">
        <v>307</v>
      </c>
      <c r="O96" s="1152">
        <v>1578</v>
      </c>
      <c r="P96" s="1152">
        <v>96</v>
      </c>
      <c r="Q96" s="1152" t="s">
        <v>706</v>
      </c>
      <c r="R96" s="1152">
        <v>92</v>
      </c>
      <c r="S96" s="1152">
        <v>4</v>
      </c>
      <c r="T96" s="1152">
        <v>96</v>
      </c>
    </row>
    <row r="97" spans="1:20">
      <c r="A97" s="856">
        <v>2</v>
      </c>
      <c r="B97" s="856" t="s">
        <v>1162</v>
      </c>
      <c r="C97" s="856" t="s">
        <v>691</v>
      </c>
      <c r="D97" s="856" t="s">
        <v>1160</v>
      </c>
      <c r="E97" s="1152">
        <v>2485</v>
      </c>
      <c r="F97" s="1152" t="s">
        <v>706</v>
      </c>
      <c r="G97" s="1152">
        <v>2051</v>
      </c>
      <c r="H97" s="1152" t="s">
        <v>706</v>
      </c>
      <c r="I97" s="1152">
        <v>2051</v>
      </c>
      <c r="J97" s="1152">
        <v>434</v>
      </c>
      <c r="K97" s="1152" t="s">
        <v>706</v>
      </c>
      <c r="L97" s="1152">
        <v>368</v>
      </c>
      <c r="M97" s="1152">
        <v>66</v>
      </c>
      <c r="N97" s="1152">
        <v>434</v>
      </c>
      <c r="O97" s="1152">
        <v>2280</v>
      </c>
      <c r="P97" s="1152">
        <v>229</v>
      </c>
      <c r="Q97" s="1152" t="s">
        <v>706</v>
      </c>
      <c r="R97" s="1152">
        <v>209</v>
      </c>
      <c r="S97" s="1152">
        <v>20</v>
      </c>
      <c r="T97" s="1152">
        <v>229</v>
      </c>
    </row>
    <row r="98" spans="1:20">
      <c r="A98" s="856">
        <v>2</v>
      </c>
      <c r="B98" s="856" t="s">
        <v>1162</v>
      </c>
      <c r="C98" s="856" t="s">
        <v>692</v>
      </c>
      <c r="D98" s="856" t="s">
        <v>1160</v>
      </c>
      <c r="E98" s="1152">
        <v>2325</v>
      </c>
      <c r="F98" s="1152" t="s">
        <v>706</v>
      </c>
      <c r="G98" s="1152">
        <v>1998</v>
      </c>
      <c r="H98" s="1152" t="s">
        <v>706</v>
      </c>
      <c r="I98" s="1152">
        <v>1998</v>
      </c>
      <c r="J98" s="1152">
        <v>327</v>
      </c>
      <c r="K98" s="1152" t="s">
        <v>706</v>
      </c>
      <c r="L98" s="1152">
        <v>278</v>
      </c>
      <c r="M98" s="1152">
        <v>49</v>
      </c>
      <c r="N98" s="1152">
        <v>327</v>
      </c>
      <c r="O98" s="1152">
        <v>2121</v>
      </c>
      <c r="P98" s="1152">
        <v>123</v>
      </c>
      <c r="Q98" s="1152" t="s">
        <v>706</v>
      </c>
      <c r="R98" s="1152">
        <v>120</v>
      </c>
      <c r="S98" s="1152">
        <v>3</v>
      </c>
      <c r="T98" s="1152">
        <v>123</v>
      </c>
    </row>
    <row r="99" spans="1:20">
      <c r="A99" s="856">
        <v>2</v>
      </c>
      <c r="B99" s="856" t="s">
        <v>1162</v>
      </c>
      <c r="C99" s="856" t="s">
        <v>693</v>
      </c>
      <c r="D99" s="856" t="s">
        <v>1160</v>
      </c>
      <c r="E99" s="1152">
        <v>2823</v>
      </c>
      <c r="F99" s="1152" t="s">
        <v>706</v>
      </c>
      <c r="G99" s="1152">
        <v>2140</v>
      </c>
      <c r="H99" s="1152" t="s">
        <v>706</v>
      </c>
      <c r="I99" s="1152">
        <v>2140</v>
      </c>
      <c r="J99" s="1152">
        <v>683</v>
      </c>
      <c r="K99" s="1152" t="s">
        <v>706</v>
      </c>
      <c r="L99" s="1152">
        <v>587</v>
      </c>
      <c r="M99" s="1152">
        <v>96</v>
      </c>
      <c r="N99" s="1152">
        <v>683</v>
      </c>
      <c r="O99" s="1152">
        <v>2673</v>
      </c>
      <c r="P99" s="1152">
        <v>533</v>
      </c>
      <c r="Q99" s="1152" t="s">
        <v>706</v>
      </c>
      <c r="R99" s="1152">
        <v>500</v>
      </c>
      <c r="S99" s="1152">
        <v>33</v>
      </c>
      <c r="T99" s="1152">
        <v>533</v>
      </c>
    </row>
    <row r="100" spans="1:20">
      <c r="A100" s="856">
        <v>2</v>
      </c>
      <c r="B100" s="856" t="s">
        <v>1162</v>
      </c>
      <c r="C100" s="856" t="s">
        <v>694</v>
      </c>
      <c r="D100" s="856" t="s">
        <v>1160</v>
      </c>
      <c r="E100" s="1152">
        <v>5144</v>
      </c>
      <c r="F100" s="1152" t="s">
        <v>706</v>
      </c>
      <c r="G100" s="1152">
        <v>3684</v>
      </c>
      <c r="H100" s="1152" t="s">
        <v>706</v>
      </c>
      <c r="I100" s="1152">
        <v>3684</v>
      </c>
      <c r="J100" s="1152">
        <v>1460</v>
      </c>
      <c r="K100" s="1152" t="s">
        <v>706</v>
      </c>
      <c r="L100" s="1152">
        <v>1274</v>
      </c>
      <c r="M100" s="1152">
        <v>186</v>
      </c>
      <c r="N100" s="1152">
        <v>1460</v>
      </c>
      <c r="O100" s="1152">
        <v>4376</v>
      </c>
      <c r="P100" s="1152">
        <v>692</v>
      </c>
      <c r="Q100" s="1152" t="s">
        <v>706</v>
      </c>
      <c r="R100" s="1152">
        <v>664</v>
      </c>
      <c r="S100" s="1152">
        <v>28</v>
      </c>
      <c r="T100" s="1152">
        <v>692</v>
      </c>
    </row>
    <row r="101" spans="1:20">
      <c r="A101" s="856">
        <v>3</v>
      </c>
      <c r="B101" s="856" t="s">
        <v>1162</v>
      </c>
      <c r="C101" s="856" t="s">
        <v>695</v>
      </c>
      <c r="D101" s="856" t="s">
        <v>1160</v>
      </c>
      <c r="E101" s="1152">
        <v>2518</v>
      </c>
      <c r="F101" s="1152" t="s">
        <v>706</v>
      </c>
      <c r="G101" s="1152">
        <v>1793</v>
      </c>
      <c r="H101" s="1152" t="s">
        <v>706</v>
      </c>
      <c r="I101" s="1152">
        <v>1793</v>
      </c>
      <c r="J101" s="1152">
        <v>725</v>
      </c>
      <c r="K101" s="1152" t="s">
        <v>706</v>
      </c>
      <c r="L101" s="1152">
        <v>385</v>
      </c>
      <c r="M101" s="1152">
        <v>340</v>
      </c>
      <c r="N101" s="1152">
        <v>725</v>
      </c>
      <c r="O101" s="1152">
        <v>1943</v>
      </c>
      <c r="P101" s="1152">
        <v>150</v>
      </c>
      <c r="Q101" s="1152" t="s">
        <v>706</v>
      </c>
      <c r="R101" s="1152">
        <v>148</v>
      </c>
      <c r="S101" s="1152">
        <v>2</v>
      </c>
      <c r="T101" s="1152">
        <v>150</v>
      </c>
    </row>
    <row r="102" spans="1:20">
      <c r="A102" s="856">
        <v>3</v>
      </c>
      <c r="B102" s="856" t="s">
        <v>1162</v>
      </c>
      <c r="C102" s="856" t="s">
        <v>696</v>
      </c>
      <c r="D102" s="856" t="s">
        <v>1160</v>
      </c>
      <c r="E102" s="1152">
        <v>1337</v>
      </c>
      <c r="F102" s="1152" t="s">
        <v>706</v>
      </c>
      <c r="G102" s="1152">
        <v>1053</v>
      </c>
      <c r="H102" s="1152" t="s">
        <v>706</v>
      </c>
      <c r="I102" s="1152">
        <v>1053</v>
      </c>
      <c r="J102" s="1152">
        <v>284</v>
      </c>
      <c r="K102" s="1152" t="s">
        <v>706</v>
      </c>
      <c r="L102" s="1152">
        <v>255</v>
      </c>
      <c r="M102" s="1152">
        <v>29</v>
      </c>
      <c r="N102" s="1152">
        <v>284</v>
      </c>
      <c r="O102" s="1152">
        <v>1150</v>
      </c>
      <c r="P102" s="1152">
        <v>97</v>
      </c>
      <c r="Q102" s="1152" t="s">
        <v>706</v>
      </c>
      <c r="R102" s="1152">
        <v>89</v>
      </c>
      <c r="S102" s="1152">
        <v>8</v>
      </c>
      <c r="T102" s="1152">
        <v>97</v>
      </c>
    </row>
    <row r="103" spans="1:20">
      <c r="A103" s="856">
        <v>3</v>
      </c>
      <c r="B103" s="856" t="s">
        <v>1162</v>
      </c>
      <c r="C103" s="856" t="s">
        <v>697</v>
      </c>
      <c r="D103" s="856" t="s">
        <v>1160</v>
      </c>
      <c r="E103" s="1152">
        <v>2016</v>
      </c>
      <c r="F103" s="1152" t="s">
        <v>706</v>
      </c>
      <c r="G103" s="1152">
        <v>1375</v>
      </c>
      <c r="H103" s="1152" t="s">
        <v>706</v>
      </c>
      <c r="I103" s="1152">
        <v>1375</v>
      </c>
      <c r="J103" s="1152">
        <v>641</v>
      </c>
      <c r="K103" s="1152" t="s">
        <v>706</v>
      </c>
      <c r="L103" s="1152">
        <v>562</v>
      </c>
      <c r="M103" s="1152">
        <v>79</v>
      </c>
      <c r="N103" s="1152">
        <v>641</v>
      </c>
      <c r="O103" s="1152">
        <v>1759</v>
      </c>
      <c r="P103" s="1152">
        <v>384</v>
      </c>
      <c r="Q103" s="1152" t="s">
        <v>706</v>
      </c>
      <c r="R103" s="1152">
        <v>384</v>
      </c>
      <c r="S103" s="1152" t="s">
        <v>706</v>
      </c>
      <c r="T103" s="1152">
        <v>384</v>
      </c>
    </row>
    <row r="104" spans="1:20">
      <c r="A104" s="856">
        <v>3</v>
      </c>
      <c r="B104" s="856" t="s">
        <v>1162</v>
      </c>
      <c r="C104" s="856" t="s">
        <v>698</v>
      </c>
      <c r="D104" s="856" t="s">
        <v>1160</v>
      </c>
      <c r="E104" s="1152">
        <v>2313</v>
      </c>
      <c r="F104" s="1152" t="s">
        <v>706</v>
      </c>
      <c r="G104" s="1152">
        <v>1566</v>
      </c>
      <c r="H104" s="1152" t="s">
        <v>706</v>
      </c>
      <c r="I104" s="1152">
        <v>1566</v>
      </c>
      <c r="J104" s="1152">
        <v>747</v>
      </c>
      <c r="K104" s="1152" t="s">
        <v>706</v>
      </c>
      <c r="L104" s="1152">
        <v>640</v>
      </c>
      <c r="M104" s="1152">
        <v>107</v>
      </c>
      <c r="N104" s="1152">
        <v>747</v>
      </c>
      <c r="O104" s="1152">
        <v>1856</v>
      </c>
      <c r="P104" s="1152">
        <v>290</v>
      </c>
      <c r="Q104" s="1152" t="s">
        <v>706</v>
      </c>
      <c r="R104" s="1152">
        <v>290</v>
      </c>
      <c r="S104" s="1152" t="s">
        <v>706</v>
      </c>
      <c r="T104" s="1152">
        <v>290</v>
      </c>
    </row>
    <row r="105" spans="1:20">
      <c r="A105" s="856">
        <v>3</v>
      </c>
      <c r="B105" s="856" t="s">
        <v>1162</v>
      </c>
      <c r="C105" s="856" t="s">
        <v>1173</v>
      </c>
      <c r="D105" s="856" t="s">
        <v>1160</v>
      </c>
      <c r="E105" s="1152">
        <v>719</v>
      </c>
      <c r="F105" s="1152" t="s">
        <v>706</v>
      </c>
      <c r="G105" s="1152">
        <v>491</v>
      </c>
      <c r="H105" s="1152" t="s">
        <v>706</v>
      </c>
      <c r="I105" s="1152">
        <v>491</v>
      </c>
      <c r="J105" s="1152">
        <v>228</v>
      </c>
      <c r="K105" s="1152" t="s">
        <v>706</v>
      </c>
      <c r="L105" s="1152">
        <v>197</v>
      </c>
      <c r="M105" s="1152">
        <v>31</v>
      </c>
      <c r="N105" s="1152">
        <v>228</v>
      </c>
      <c r="O105" s="1152">
        <v>1006</v>
      </c>
      <c r="P105" s="1152">
        <v>515</v>
      </c>
      <c r="Q105" s="1152" t="s">
        <v>706</v>
      </c>
      <c r="R105" s="1152">
        <v>513</v>
      </c>
      <c r="S105" s="1152">
        <v>2</v>
      </c>
      <c r="T105" s="1152">
        <v>515</v>
      </c>
    </row>
    <row r="106" spans="1:20">
      <c r="A106" s="856">
        <v>3</v>
      </c>
      <c r="B106" s="856" t="s">
        <v>1162</v>
      </c>
      <c r="C106" s="856" t="s">
        <v>699</v>
      </c>
      <c r="D106" s="856" t="s">
        <v>1160</v>
      </c>
      <c r="E106" s="1152">
        <v>1364</v>
      </c>
      <c r="F106" s="1152" t="s">
        <v>706</v>
      </c>
      <c r="G106" s="1152">
        <v>985</v>
      </c>
      <c r="H106" s="1152" t="s">
        <v>706</v>
      </c>
      <c r="I106" s="1152">
        <v>985</v>
      </c>
      <c r="J106" s="1152">
        <v>379</v>
      </c>
      <c r="K106" s="1152" t="s">
        <v>706</v>
      </c>
      <c r="L106" s="1152">
        <v>337</v>
      </c>
      <c r="M106" s="1152">
        <v>42</v>
      </c>
      <c r="N106" s="1152">
        <v>379</v>
      </c>
      <c r="O106" s="1152">
        <v>1292</v>
      </c>
      <c r="P106" s="1152">
        <v>307</v>
      </c>
      <c r="Q106" s="1152" t="s">
        <v>706</v>
      </c>
      <c r="R106" s="1152">
        <v>277</v>
      </c>
      <c r="S106" s="1152">
        <v>30</v>
      </c>
      <c r="T106" s="1152">
        <v>307</v>
      </c>
    </row>
    <row r="107" spans="1:20">
      <c r="A107" s="856">
        <v>3</v>
      </c>
      <c r="B107" s="856" t="s">
        <v>1162</v>
      </c>
      <c r="C107" s="856" t="s">
        <v>1174</v>
      </c>
      <c r="D107" s="856" t="s">
        <v>1160</v>
      </c>
      <c r="E107" s="1152">
        <v>669</v>
      </c>
      <c r="F107" s="1152" t="s">
        <v>706</v>
      </c>
      <c r="G107" s="1152">
        <v>469</v>
      </c>
      <c r="H107" s="1152" t="s">
        <v>706</v>
      </c>
      <c r="I107" s="1152">
        <v>469</v>
      </c>
      <c r="J107" s="1152">
        <v>200</v>
      </c>
      <c r="K107" s="1152" t="s">
        <v>706</v>
      </c>
      <c r="L107" s="1152">
        <v>174</v>
      </c>
      <c r="M107" s="1152">
        <v>26</v>
      </c>
      <c r="N107" s="1152">
        <v>200</v>
      </c>
      <c r="O107" s="1152">
        <v>543</v>
      </c>
      <c r="P107" s="1152">
        <v>74</v>
      </c>
      <c r="Q107" s="1152" t="s">
        <v>706</v>
      </c>
      <c r="R107" s="1152">
        <v>74</v>
      </c>
      <c r="S107" s="1152" t="s">
        <v>706</v>
      </c>
      <c r="T107" s="1152">
        <v>74</v>
      </c>
    </row>
    <row r="108" spans="1:20">
      <c r="A108" s="856">
        <v>3</v>
      </c>
      <c r="B108" s="856" t="s">
        <v>1162</v>
      </c>
      <c r="C108" s="856" t="s">
        <v>700</v>
      </c>
      <c r="D108" s="856" t="s">
        <v>1160</v>
      </c>
      <c r="E108" s="1152">
        <v>2517</v>
      </c>
      <c r="F108" s="1152" t="s">
        <v>706</v>
      </c>
      <c r="G108" s="1152">
        <v>1825</v>
      </c>
      <c r="H108" s="1152" t="s">
        <v>706</v>
      </c>
      <c r="I108" s="1152">
        <v>1825</v>
      </c>
      <c r="J108" s="1152">
        <v>692</v>
      </c>
      <c r="K108" s="1152" t="s">
        <v>706</v>
      </c>
      <c r="L108" s="1152">
        <v>608</v>
      </c>
      <c r="M108" s="1152">
        <v>84</v>
      </c>
      <c r="N108" s="1152">
        <v>692</v>
      </c>
      <c r="O108" s="1152">
        <v>1954</v>
      </c>
      <c r="P108" s="1152">
        <v>129</v>
      </c>
      <c r="Q108" s="1152" t="s">
        <v>706</v>
      </c>
      <c r="R108" s="1152">
        <v>127</v>
      </c>
      <c r="S108" s="1152">
        <v>2</v>
      </c>
      <c r="T108" s="1152">
        <v>129</v>
      </c>
    </row>
    <row r="109" spans="1:20">
      <c r="A109" s="856">
        <v>3</v>
      </c>
      <c r="B109" s="856" t="s">
        <v>1162</v>
      </c>
      <c r="C109" s="856" t="s">
        <v>701</v>
      </c>
      <c r="D109" s="856" t="s">
        <v>1160</v>
      </c>
      <c r="E109" s="1152">
        <v>904</v>
      </c>
      <c r="F109" s="1152" t="s">
        <v>706</v>
      </c>
      <c r="G109" s="1152">
        <v>647</v>
      </c>
      <c r="H109" s="1152" t="s">
        <v>706</v>
      </c>
      <c r="I109" s="1152">
        <v>647</v>
      </c>
      <c r="J109" s="1152">
        <v>257</v>
      </c>
      <c r="K109" s="1152" t="s">
        <v>706</v>
      </c>
      <c r="L109" s="1152">
        <v>216</v>
      </c>
      <c r="M109" s="1152">
        <v>41</v>
      </c>
      <c r="N109" s="1152">
        <v>257</v>
      </c>
      <c r="O109" s="1152">
        <v>1402</v>
      </c>
      <c r="P109" s="1152">
        <v>755</v>
      </c>
      <c r="Q109" s="1152" t="s">
        <v>706</v>
      </c>
      <c r="R109" s="1152">
        <v>740</v>
      </c>
      <c r="S109" s="1152">
        <v>15</v>
      </c>
      <c r="T109" s="1152">
        <v>755</v>
      </c>
    </row>
    <row r="110" spans="1:20">
      <c r="A110" s="856">
        <v>3</v>
      </c>
      <c r="B110" s="856" t="s">
        <v>1162</v>
      </c>
      <c r="C110" s="856" t="s">
        <v>702</v>
      </c>
      <c r="D110" s="856" t="s">
        <v>1160</v>
      </c>
      <c r="E110" s="1152">
        <v>929</v>
      </c>
      <c r="F110" s="1152" t="s">
        <v>706</v>
      </c>
      <c r="G110" s="1152">
        <v>769</v>
      </c>
      <c r="H110" s="1152" t="s">
        <v>706</v>
      </c>
      <c r="I110" s="1152">
        <v>769</v>
      </c>
      <c r="J110" s="1152">
        <v>160</v>
      </c>
      <c r="K110" s="1152" t="s">
        <v>706</v>
      </c>
      <c r="L110" s="1152">
        <v>126</v>
      </c>
      <c r="M110" s="1152">
        <v>34</v>
      </c>
      <c r="N110" s="1152">
        <v>160</v>
      </c>
      <c r="O110" s="1152">
        <v>947</v>
      </c>
      <c r="P110" s="1152">
        <v>178</v>
      </c>
      <c r="Q110" s="1152" t="s">
        <v>706</v>
      </c>
      <c r="R110" s="1152">
        <v>175</v>
      </c>
      <c r="S110" s="1152">
        <v>3</v>
      </c>
      <c r="T110" s="1152">
        <v>178</v>
      </c>
    </row>
    <row r="111" spans="1:20">
      <c r="A111" s="856">
        <v>3</v>
      </c>
      <c r="B111" s="856" t="s">
        <v>1162</v>
      </c>
      <c r="C111" s="856" t="s">
        <v>703</v>
      </c>
      <c r="D111" s="856" t="s">
        <v>1160</v>
      </c>
      <c r="E111" s="1152">
        <v>1071</v>
      </c>
      <c r="F111" s="1152" t="s">
        <v>706</v>
      </c>
      <c r="G111" s="1152">
        <v>951</v>
      </c>
      <c r="H111" s="1152" t="s">
        <v>706</v>
      </c>
      <c r="I111" s="1152">
        <v>951</v>
      </c>
      <c r="J111" s="1152">
        <v>120</v>
      </c>
      <c r="K111" s="1152" t="s">
        <v>706</v>
      </c>
      <c r="L111" s="1152">
        <v>95</v>
      </c>
      <c r="M111" s="1152">
        <v>25</v>
      </c>
      <c r="N111" s="1152">
        <v>120</v>
      </c>
      <c r="O111" s="1152">
        <v>1030</v>
      </c>
      <c r="P111" s="1152">
        <v>79</v>
      </c>
      <c r="Q111" s="1152" t="s">
        <v>706</v>
      </c>
      <c r="R111" s="1152">
        <v>79</v>
      </c>
      <c r="S111" s="1152" t="s">
        <v>706</v>
      </c>
      <c r="T111" s="1152">
        <v>79</v>
      </c>
    </row>
    <row r="112" spans="1:20">
      <c r="A112" s="856">
        <v>3</v>
      </c>
      <c r="B112" s="856" t="s">
        <v>1162</v>
      </c>
      <c r="C112" s="856" t="s">
        <v>1175</v>
      </c>
      <c r="D112" s="856" t="s">
        <v>1160</v>
      </c>
      <c r="E112" s="1152">
        <v>828</v>
      </c>
      <c r="F112" s="1152" t="s">
        <v>706</v>
      </c>
      <c r="G112" s="1152">
        <v>732</v>
      </c>
      <c r="H112" s="1152" t="s">
        <v>706</v>
      </c>
      <c r="I112" s="1152">
        <v>732</v>
      </c>
      <c r="J112" s="1152">
        <v>96</v>
      </c>
      <c r="K112" s="1152" t="s">
        <v>706</v>
      </c>
      <c r="L112" s="1152">
        <v>33</v>
      </c>
      <c r="M112" s="1152">
        <v>63</v>
      </c>
      <c r="N112" s="1152">
        <v>96</v>
      </c>
      <c r="O112" s="1152">
        <v>737</v>
      </c>
      <c r="P112" s="1152">
        <v>5</v>
      </c>
      <c r="Q112" s="1152" t="s">
        <v>706</v>
      </c>
      <c r="R112" s="1152">
        <v>5</v>
      </c>
      <c r="S112" s="1152" t="s">
        <v>706</v>
      </c>
      <c r="T112" s="1152">
        <v>5</v>
      </c>
    </row>
    <row r="113" spans="1:20">
      <c r="A113" s="856" t="s">
        <v>328</v>
      </c>
      <c r="B113" s="856" t="s">
        <v>1162</v>
      </c>
      <c r="C113" s="856" t="s">
        <v>656</v>
      </c>
      <c r="D113" s="856" t="s">
        <v>1161</v>
      </c>
      <c r="E113" s="1152">
        <v>347447</v>
      </c>
      <c r="F113" s="1152" t="s">
        <v>706</v>
      </c>
      <c r="G113" s="1152">
        <v>259345</v>
      </c>
      <c r="H113" s="1152" t="s">
        <v>706</v>
      </c>
      <c r="I113" s="1152">
        <v>259345</v>
      </c>
      <c r="J113" s="1152">
        <v>88102</v>
      </c>
      <c r="K113" s="1152">
        <v>17450</v>
      </c>
      <c r="L113" s="1152">
        <v>49309</v>
      </c>
      <c r="M113" s="1152">
        <v>21343</v>
      </c>
      <c r="N113" s="1152">
        <v>21343</v>
      </c>
      <c r="O113" s="1152">
        <v>344042</v>
      </c>
      <c r="P113" s="1152">
        <v>84697</v>
      </c>
      <c r="Q113" s="1152">
        <v>17450</v>
      </c>
      <c r="R113" s="1152">
        <v>49309</v>
      </c>
      <c r="S113" s="1152">
        <v>17938</v>
      </c>
      <c r="T113" s="1152">
        <v>17938</v>
      </c>
    </row>
    <row r="114" spans="1:20">
      <c r="A114" s="856">
        <v>1</v>
      </c>
      <c r="B114" s="856" t="s">
        <v>1162</v>
      </c>
      <c r="C114" s="856" t="s">
        <v>657</v>
      </c>
      <c r="D114" s="856" t="s">
        <v>1161</v>
      </c>
      <c r="E114" s="1152">
        <v>94542</v>
      </c>
      <c r="F114" s="1152" t="s">
        <v>706</v>
      </c>
      <c r="G114" s="1152">
        <v>65916</v>
      </c>
      <c r="H114" s="1152" t="s">
        <v>706</v>
      </c>
      <c r="I114" s="1152">
        <v>65916</v>
      </c>
      <c r="J114" s="1152">
        <v>28626</v>
      </c>
      <c r="K114" s="1152">
        <v>17450</v>
      </c>
      <c r="L114" s="1152">
        <v>6873</v>
      </c>
      <c r="M114" s="1152">
        <v>4303</v>
      </c>
      <c r="N114" s="1152">
        <v>11176</v>
      </c>
      <c r="O114" s="1152">
        <v>106157</v>
      </c>
      <c r="P114" s="1152">
        <v>40241</v>
      </c>
      <c r="Q114" s="1152">
        <v>17450</v>
      </c>
      <c r="R114" s="1152">
        <v>16517</v>
      </c>
      <c r="S114" s="1152">
        <v>6274</v>
      </c>
      <c r="T114" s="1152">
        <v>22791</v>
      </c>
    </row>
    <row r="115" spans="1:20">
      <c r="A115" s="856">
        <v>0</v>
      </c>
      <c r="B115" s="856" t="s">
        <v>1162</v>
      </c>
      <c r="C115" s="856" t="s">
        <v>1163</v>
      </c>
      <c r="D115" s="856" t="s">
        <v>1161</v>
      </c>
      <c r="E115" s="1152">
        <v>14830</v>
      </c>
      <c r="F115" s="1152" t="s">
        <v>706</v>
      </c>
      <c r="G115" s="1152">
        <v>10088</v>
      </c>
      <c r="H115" s="1152" t="s">
        <v>706</v>
      </c>
      <c r="I115" s="1152">
        <v>10088</v>
      </c>
      <c r="J115" s="1152">
        <v>4742</v>
      </c>
      <c r="K115" s="1152">
        <v>2170</v>
      </c>
      <c r="L115" s="1152">
        <v>1423</v>
      </c>
      <c r="M115" s="1152">
        <v>1149</v>
      </c>
      <c r="N115" s="1152">
        <v>4742</v>
      </c>
      <c r="O115" s="1152">
        <v>17887</v>
      </c>
      <c r="P115" s="1152">
        <v>7799</v>
      </c>
      <c r="Q115" s="1152">
        <v>1915</v>
      </c>
      <c r="R115" s="1152">
        <v>3817</v>
      </c>
      <c r="S115" s="1152">
        <v>2067</v>
      </c>
      <c r="T115" s="1152">
        <v>7799</v>
      </c>
    </row>
    <row r="116" spans="1:20">
      <c r="A116" s="856">
        <v>0</v>
      </c>
      <c r="B116" s="856" t="s">
        <v>1162</v>
      </c>
      <c r="C116" s="856" t="s">
        <v>1164</v>
      </c>
      <c r="D116" s="856" t="s">
        <v>1161</v>
      </c>
      <c r="E116" s="1152">
        <v>8767</v>
      </c>
      <c r="F116" s="1152" t="s">
        <v>706</v>
      </c>
      <c r="G116" s="1152">
        <v>6069</v>
      </c>
      <c r="H116" s="1152" t="s">
        <v>706</v>
      </c>
      <c r="I116" s="1152">
        <v>6069</v>
      </c>
      <c r="J116" s="1152">
        <v>2698</v>
      </c>
      <c r="K116" s="1152">
        <v>1655</v>
      </c>
      <c r="L116" s="1152">
        <v>610</v>
      </c>
      <c r="M116" s="1152">
        <v>433</v>
      </c>
      <c r="N116" s="1152">
        <v>2698</v>
      </c>
      <c r="O116" s="1152">
        <v>12897</v>
      </c>
      <c r="P116" s="1152">
        <v>6828</v>
      </c>
      <c r="Q116" s="1152">
        <v>2499</v>
      </c>
      <c r="R116" s="1152">
        <v>2762</v>
      </c>
      <c r="S116" s="1152">
        <v>1567</v>
      </c>
      <c r="T116" s="1152">
        <v>6828</v>
      </c>
    </row>
    <row r="117" spans="1:20">
      <c r="A117" s="856">
        <v>0</v>
      </c>
      <c r="B117" s="856" t="s">
        <v>1162</v>
      </c>
      <c r="C117" s="856" t="s">
        <v>1165</v>
      </c>
      <c r="D117" s="856" t="s">
        <v>1161</v>
      </c>
      <c r="E117" s="1152">
        <v>4862</v>
      </c>
      <c r="F117" s="1152" t="s">
        <v>706</v>
      </c>
      <c r="G117" s="1152">
        <v>3074</v>
      </c>
      <c r="H117" s="1152" t="s">
        <v>706</v>
      </c>
      <c r="I117" s="1152">
        <v>3074</v>
      </c>
      <c r="J117" s="1152">
        <v>1788</v>
      </c>
      <c r="K117" s="1152">
        <v>1337</v>
      </c>
      <c r="L117" s="1152">
        <v>256</v>
      </c>
      <c r="M117" s="1152">
        <v>195</v>
      </c>
      <c r="N117" s="1152">
        <v>1788</v>
      </c>
      <c r="O117" s="1152">
        <v>4043</v>
      </c>
      <c r="P117" s="1152">
        <v>969</v>
      </c>
      <c r="Q117" s="1152">
        <v>673</v>
      </c>
      <c r="R117" s="1152">
        <v>254</v>
      </c>
      <c r="S117" s="1152">
        <v>42</v>
      </c>
      <c r="T117" s="1152">
        <v>969</v>
      </c>
    </row>
    <row r="118" spans="1:20">
      <c r="A118" s="856">
        <v>0</v>
      </c>
      <c r="B118" s="856" t="s">
        <v>1162</v>
      </c>
      <c r="C118" s="856" t="s">
        <v>1166</v>
      </c>
      <c r="D118" s="856" t="s">
        <v>1161</v>
      </c>
      <c r="E118" s="1152">
        <v>4872</v>
      </c>
      <c r="F118" s="1152" t="s">
        <v>706</v>
      </c>
      <c r="G118" s="1152">
        <v>3127</v>
      </c>
      <c r="H118" s="1152" t="s">
        <v>706</v>
      </c>
      <c r="I118" s="1152">
        <v>3127</v>
      </c>
      <c r="J118" s="1152">
        <v>1745</v>
      </c>
      <c r="K118" s="1152">
        <v>1316</v>
      </c>
      <c r="L118" s="1152">
        <v>241</v>
      </c>
      <c r="M118" s="1152">
        <v>188</v>
      </c>
      <c r="N118" s="1152">
        <v>1745</v>
      </c>
      <c r="O118" s="1152">
        <v>6606</v>
      </c>
      <c r="P118" s="1152">
        <v>3479</v>
      </c>
      <c r="Q118" s="1152">
        <v>2256</v>
      </c>
      <c r="R118" s="1152">
        <v>1116</v>
      </c>
      <c r="S118" s="1152">
        <v>107</v>
      </c>
      <c r="T118" s="1152">
        <v>3479</v>
      </c>
    </row>
    <row r="119" spans="1:20">
      <c r="A119" s="856">
        <v>0</v>
      </c>
      <c r="B119" s="856" t="s">
        <v>1162</v>
      </c>
      <c r="C119" s="856" t="s">
        <v>1167</v>
      </c>
      <c r="D119" s="856" t="s">
        <v>1161</v>
      </c>
      <c r="E119" s="1152">
        <v>9772</v>
      </c>
      <c r="F119" s="1152" t="s">
        <v>706</v>
      </c>
      <c r="G119" s="1152">
        <v>7151</v>
      </c>
      <c r="H119" s="1152" t="s">
        <v>706</v>
      </c>
      <c r="I119" s="1152">
        <v>7151</v>
      </c>
      <c r="J119" s="1152">
        <v>2621</v>
      </c>
      <c r="K119" s="1152">
        <v>1766</v>
      </c>
      <c r="L119" s="1152">
        <v>495</v>
      </c>
      <c r="M119" s="1152">
        <v>360</v>
      </c>
      <c r="N119" s="1152">
        <v>2621</v>
      </c>
      <c r="O119" s="1152">
        <v>13161</v>
      </c>
      <c r="P119" s="1152">
        <v>6010</v>
      </c>
      <c r="Q119" s="1152">
        <v>3183</v>
      </c>
      <c r="R119" s="1152">
        <v>2304</v>
      </c>
      <c r="S119" s="1152">
        <v>523</v>
      </c>
      <c r="T119" s="1152">
        <v>6010</v>
      </c>
    </row>
    <row r="120" spans="1:20">
      <c r="A120" s="856">
        <v>0</v>
      </c>
      <c r="B120" s="856" t="s">
        <v>1162</v>
      </c>
      <c r="C120" s="856" t="s">
        <v>1168</v>
      </c>
      <c r="D120" s="856" t="s">
        <v>1161</v>
      </c>
      <c r="E120" s="1152">
        <v>13218</v>
      </c>
      <c r="F120" s="1152" t="s">
        <v>706</v>
      </c>
      <c r="G120" s="1152">
        <v>9368</v>
      </c>
      <c r="H120" s="1152" t="s">
        <v>706</v>
      </c>
      <c r="I120" s="1152">
        <v>9368</v>
      </c>
      <c r="J120" s="1152">
        <v>3850</v>
      </c>
      <c r="K120" s="1152">
        <v>2764</v>
      </c>
      <c r="L120" s="1152">
        <v>685</v>
      </c>
      <c r="M120" s="1152">
        <v>401</v>
      </c>
      <c r="N120" s="1152">
        <v>3850</v>
      </c>
      <c r="O120" s="1152">
        <v>10566</v>
      </c>
      <c r="P120" s="1152">
        <v>1198</v>
      </c>
      <c r="Q120" s="1152">
        <v>806</v>
      </c>
      <c r="R120" s="1152">
        <v>337</v>
      </c>
      <c r="S120" s="1152">
        <v>55</v>
      </c>
      <c r="T120" s="1152">
        <v>1198</v>
      </c>
    </row>
    <row r="121" spans="1:20">
      <c r="A121" s="856">
        <v>0</v>
      </c>
      <c r="B121" s="856" t="s">
        <v>1162</v>
      </c>
      <c r="C121" s="856" t="s">
        <v>1169</v>
      </c>
      <c r="D121" s="856" t="s">
        <v>1161</v>
      </c>
      <c r="E121" s="1152">
        <v>14225</v>
      </c>
      <c r="F121" s="1152" t="s">
        <v>706</v>
      </c>
      <c r="G121" s="1152">
        <v>10328</v>
      </c>
      <c r="H121" s="1152" t="s">
        <v>706</v>
      </c>
      <c r="I121" s="1152">
        <v>10328</v>
      </c>
      <c r="J121" s="1152">
        <v>3897</v>
      </c>
      <c r="K121" s="1152">
        <v>2139</v>
      </c>
      <c r="L121" s="1152">
        <v>1147</v>
      </c>
      <c r="M121" s="1152">
        <v>611</v>
      </c>
      <c r="N121" s="1152">
        <v>3897</v>
      </c>
      <c r="O121" s="1152">
        <v>11946</v>
      </c>
      <c r="P121" s="1152">
        <v>1618</v>
      </c>
      <c r="Q121" s="1152">
        <v>671</v>
      </c>
      <c r="R121" s="1152">
        <v>751</v>
      </c>
      <c r="S121" s="1152">
        <v>196</v>
      </c>
      <c r="T121" s="1152">
        <v>1618</v>
      </c>
    </row>
    <row r="122" spans="1:20">
      <c r="A122" s="856">
        <v>0</v>
      </c>
      <c r="B122" s="856" t="s">
        <v>1162</v>
      </c>
      <c r="C122" s="856" t="s">
        <v>1170</v>
      </c>
      <c r="D122" s="856" t="s">
        <v>1161</v>
      </c>
      <c r="E122" s="1152">
        <v>6530</v>
      </c>
      <c r="F122" s="1152" t="s">
        <v>706</v>
      </c>
      <c r="G122" s="1152">
        <v>4542</v>
      </c>
      <c r="H122" s="1152" t="s">
        <v>706</v>
      </c>
      <c r="I122" s="1152">
        <v>4542</v>
      </c>
      <c r="J122" s="1152">
        <v>1988</v>
      </c>
      <c r="K122" s="1152">
        <v>1145</v>
      </c>
      <c r="L122" s="1152">
        <v>499</v>
      </c>
      <c r="M122" s="1152">
        <v>344</v>
      </c>
      <c r="N122" s="1152">
        <v>1988</v>
      </c>
      <c r="O122" s="1152">
        <v>12880</v>
      </c>
      <c r="P122" s="1152">
        <v>8338</v>
      </c>
      <c r="Q122" s="1152">
        <v>3781</v>
      </c>
      <c r="R122" s="1152">
        <v>3500</v>
      </c>
      <c r="S122" s="1152">
        <v>1057</v>
      </c>
      <c r="T122" s="1152">
        <v>8338</v>
      </c>
    </row>
    <row r="123" spans="1:20">
      <c r="A123" s="856">
        <v>0</v>
      </c>
      <c r="B123" s="856" t="s">
        <v>1162</v>
      </c>
      <c r="C123" s="856" t="s">
        <v>1171</v>
      </c>
      <c r="D123" s="856" t="s">
        <v>1161</v>
      </c>
      <c r="E123" s="1152">
        <v>17466</v>
      </c>
      <c r="F123" s="1152" t="s">
        <v>706</v>
      </c>
      <c r="G123" s="1152">
        <v>12169</v>
      </c>
      <c r="H123" s="1152" t="s">
        <v>706</v>
      </c>
      <c r="I123" s="1152">
        <v>12169</v>
      </c>
      <c r="J123" s="1152">
        <v>5297</v>
      </c>
      <c r="K123" s="1152">
        <v>3158</v>
      </c>
      <c r="L123" s="1152">
        <v>1517</v>
      </c>
      <c r="M123" s="1152">
        <v>622</v>
      </c>
      <c r="N123" s="1152">
        <v>5297</v>
      </c>
      <c r="O123" s="1152">
        <v>16171</v>
      </c>
      <c r="P123" s="1152">
        <v>4002</v>
      </c>
      <c r="Q123" s="1152">
        <v>1666</v>
      </c>
      <c r="R123" s="1152">
        <v>1676</v>
      </c>
      <c r="S123" s="1152">
        <v>660</v>
      </c>
      <c r="T123" s="1152">
        <v>4002</v>
      </c>
    </row>
    <row r="124" spans="1:20">
      <c r="A124" s="856">
        <v>2</v>
      </c>
      <c r="B124" s="856" t="s">
        <v>1162</v>
      </c>
      <c r="C124" s="856" t="s">
        <v>667</v>
      </c>
      <c r="D124" s="856" t="s">
        <v>1161</v>
      </c>
      <c r="E124" s="1152">
        <v>35537</v>
      </c>
      <c r="F124" s="1152" t="s">
        <v>706</v>
      </c>
      <c r="G124" s="1152">
        <v>30314</v>
      </c>
      <c r="H124" s="1152" t="s">
        <v>706</v>
      </c>
      <c r="I124" s="1152">
        <v>30314</v>
      </c>
      <c r="J124" s="1152">
        <v>5223</v>
      </c>
      <c r="K124" s="1152" t="s">
        <v>706</v>
      </c>
      <c r="L124" s="1152">
        <v>4146</v>
      </c>
      <c r="M124" s="1152">
        <v>1077</v>
      </c>
      <c r="N124" s="1152">
        <v>5223</v>
      </c>
      <c r="O124" s="1152">
        <v>33423</v>
      </c>
      <c r="P124" s="1152">
        <v>3109</v>
      </c>
      <c r="Q124" s="1152" t="s">
        <v>706</v>
      </c>
      <c r="R124" s="1152">
        <v>2911</v>
      </c>
      <c r="S124" s="1152">
        <v>198</v>
      </c>
      <c r="T124" s="1152">
        <v>3109</v>
      </c>
    </row>
    <row r="125" spans="1:20">
      <c r="A125" s="856">
        <v>2</v>
      </c>
      <c r="B125" s="856" t="s">
        <v>1162</v>
      </c>
      <c r="C125" s="856" t="s">
        <v>668</v>
      </c>
      <c r="D125" s="856" t="s">
        <v>1161</v>
      </c>
      <c r="E125" s="1152">
        <v>23616</v>
      </c>
      <c r="F125" s="1152" t="s">
        <v>706</v>
      </c>
      <c r="G125" s="1152">
        <v>17917</v>
      </c>
      <c r="H125" s="1152" t="s">
        <v>706</v>
      </c>
      <c r="I125" s="1152">
        <v>17917</v>
      </c>
      <c r="J125" s="1152">
        <v>5699</v>
      </c>
      <c r="K125" s="1152" t="s">
        <v>706</v>
      </c>
      <c r="L125" s="1152">
        <v>2830</v>
      </c>
      <c r="M125" s="1152">
        <v>2869</v>
      </c>
      <c r="N125" s="1152">
        <v>5699</v>
      </c>
      <c r="O125" s="1152">
        <v>21104</v>
      </c>
      <c r="P125" s="1152">
        <v>3187</v>
      </c>
      <c r="Q125" s="1152" t="s">
        <v>706</v>
      </c>
      <c r="R125" s="1152">
        <v>2286</v>
      </c>
      <c r="S125" s="1152">
        <v>901</v>
      </c>
      <c r="T125" s="1152">
        <v>3187</v>
      </c>
    </row>
    <row r="126" spans="1:20">
      <c r="A126" s="856">
        <v>2</v>
      </c>
      <c r="B126" s="856" t="s">
        <v>1162</v>
      </c>
      <c r="C126" s="856" t="s">
        <v>669</v>
      </c>
      <c r="D126" s="856" t="s">
        <v>1161</v>
      </c>
      <c r="E126" s="1152">
        <v>18608</v>
      </c>
      <c r="F126" s="1152" t="s">
        <v>706</v>
      </c>
      <c r="G126" s="1152">
        <v>14351</v>
      </c>
      <c r="H126" s="1152" t="s">
        <v>706</v>
      </c>
      <c r="I126" s="1152">
        <v>14351</v>
      </c>
      <c r="J126" s="1152">
        <v>4257</v>
      </c>
      <c r="K126" s="1152" t="s">
        <v>706</v>
      </c>
      <c r="L126" s="1152">
        <v>3644</v>
      </c>
      <c r="M126" s="1152">
        <v>613</v>
      </c>
      <c r="N126" s="1152">
        <v>4257</v>
      </c>
      <c r="O126" s="1152">
        <v>15991</v>
      </c>
      <c r="P126" s="1152">
        <v>1640</v>
      </c>
      <c r="Q126" s="1152" t="s">
        <v>706</v>
      </c>
      <c r="R126" s="1152">
        <v>1570</v>
      </c>
      <c r="S126" s="1152">
        <v>70</v>
      </c>
      <c r="T126" s="1152">
        <v>1640</v>
      </c>
    </row>
    <row r="127" spans="1:20">
      <c r="A127" s="856">
        <v>2</v>
      </c>
      <c r="B127" s="856" t="s">
        <v>1162</v>
      </c>
      <c r="C127" s="856" t="s">
        <v>670</v>
      </c>
      <c r="D127" s="856" t="s">
        <v>1161</v>
      </c>
      <c r="E127" s="1152">
        <v>33881</v>
      </c>
      <c r="F127" s="1152" t="s">
        <v>706</v>
      </c>
      <c r="G127" s="1152">
        <v>25970</v>
      </c>
      <c r="H127" s="1152" t="s">
        <v>706</v>
      </c>
      <c r="I127" s="1152">
        <v>25970</v>
      </c>
      <c r="J127" s="1152">
        <v>7911</v>
      </c>
      <c r="K127" s="1152" t="s">
        <v>706</v>
      </c>
      <c r="L127" s="1152">
        <v>4687</v>
      </c>
      <c r="M127" s="1152">
        <v>3224</v>
      </c>
      <c r="N127" s="1152">
        <v>7911</v>
      </c>
      <c r="O127" s="1152">
        <v>43360</v>
      </c>
      <c r="P127" s="1152">
        <v>17390</v>
      </c>
      <c r="Q127" s="1152" t="s">
        <v>706</v>
      </c>
      <c r="R127" s="1152">
        <v>9021</v>
      </c>
      <c r="S127" s="1152">
        <v>8369</v>
      </c>
      <c r="T127" s="1152">
        <v>17390</v>
      </c>
    </row>
    <row r="128" spans="1:20">
      <c r="A128" s="856">
        <v>2</v>
      </c>
      <c r="B128" s="856" t="s">
        <v>1162</v>
      </c>
      <c r="C128" s="856" t="s">
        <v>671</v>
      </c>
      <c r="D128" s="856" t="s">
        <v>1161</v>
      </c>
      <c r="E128" s="1152">
        <v>2448</v>
      </c>
      <c r="F128" s="1152" t="s">
        <v>706</v>
      </c>
      <c r="G128" s="1152">
        <v>2066</v>
      </c>
      <c r="H128" s="1152" t="s">
        <v>706</v>
      </c>
      <c r="I128" s="1152">
        <v>2066</v>
      </c>
      <c r="J128" s="1152">
        <v>382</v>
      </c>
      <c r="K128" s="1152" t="s">
        <v>706</v>
      </c>
      <c r="L128" s="1152">
        <v>308</v>
      </c>
      <c r="M128" s="1152">
        <v>74</v>
      </c>
      <c r="N128" s="1152">
        <v>382</v>
      </c>
      <c r="O128" s="1152">
        <v>2349</v>
      </c>
      <c r="P128" s="1152">
        <v>283</v>
      </c>
      <c r="Q128" s="1152" t="s">
        <v>706</v>
      </c>
      <c r="R128" s="1152">
        <v>283</v>
      </c>
      <c r="S128" s="1152" t="s">
        <v>706</v>
      </c>
      <c r="T128" s="1152">
        <v>283</v>
      </c>
    </row>
    <row r="129" spans="1:20">
      <c r="A129" s="856">
        <v>2</v>
      </c>
      <c r="B129" s="856" t="s">
        <v>1162</v>
      </c>
      <c r="C129" s="856" t="s">
        <v>672</v>
      </c>
      <c r="D129" s="856" t="s">
        <v>1161</v>
      </c>
      <c r="E129" s="1152">
        <v>6285</v>
      </c>
      <c r="F129" s="1152" t="s">
        <v>706</v>
      </c>
      <c r="G129" s="1152">
        <v>3339</v>
      </c>
      <c r="H129" s="1152" t="s">
        <v>706</v>
      </c>
      <c r="I129" s="1152">
        <v>3339</v>
      </c>
      <c r="J129" s="1152">
        <v>2946</v>
      </c>
      <c r="K129" s="1152" t="s">
        <v>706</v>
      </c>
      <c r="L129" s="1152">
        <v>2240</v>
      </c>
      <c r="M129" s="1152">
        <v>706</v>
      </c>
      <c r="N129" s="1152">
        <v>2946</v>
      </c>
      <c r="O129" s="1152">
        <v>5068</v>
      </c>
      <c r="P129" s="1152">
        <v>1729</v>
      </c>
      <c r="Q129" s="1152" t="s">
        <v>706</v>
      </c>
      <c r="R129" s="1152">
        <v>1583</v>
      </c>
      <c r="S129" s="1152">
        <v>146</v>
      </c>
      <c r="T129" s="1152">
        <v>1729</v>
      </c>
    </row>
    <row r="130" spans="1:20">
      <c r="A130" s="856">
        <v>2</v>
      </c>
      <c r="B130" s="856" t="s">
        <v>1162</v>
      </c>
      <c r="C130" s="856" t="s">
        <v>673</v>
      </c>
      <c r="D130" s="856" t="s">
        <v>1161</v>
      </c>
      <c r="E130" s="1152">
        <v>13147</v>
      </c>
      <c r="F130" s="1152" t="s">
        <v>706</v>
      </c>
      <c r="G130" s="1152">
        <v>9495</v>
      </c>
      <c r="H130" s="1152" t="s">
        <v>706</v>
      </c>
      <c r="I130" s="1152">
        <v>9495</v>
      </c>
      <c r="J130" s="1152">
        <v>3652</v>
      </c>
      <c r="K130" s="1152" t="s">
        <v>706</v>
      </c>
      <c r="L130" s="1152">
        <v>2145</v>
      </c>
      <c r="M130" s="1152">
        <v>1507</v>
      </c>
      <c r="N130" s="1152">
        <v>3652</v>
      </c>
      <c r="O130" s="1152">
        <v>10751</v>
      </c>
      <c r="P130" s="1152">
        <v>1256</v>
      </c>
      <c r="Q130" s="1152" t="s">
        <v>706</v>
      </c>
      <c r="R130" s="1152">
        <v>966</v>
      </c>
      <c r="S130" s="1152">
        <v>290</v>
      </c>
      <c r="T130" s="1152">
        <v>1256</v>
      </c>
    </row>
    <row r="131" spans="1:20">
      <c r="A131" s="856">
        <v>2</v>
      </c>
      <c r="B131" s="856" t="s">
        <v>1162</v>
      </c>
      <c r="C131" s="856" t="s">
        <v>674</v>
      </c>
      <c r="D131" s="856" t="s">
        <v>1161</v>
      </c>
      <c r="E131" s="1152">
        <v>1507</v>
      </c>
      <c r="F131" s="1152" t="s">
        <v>706</v>
      </c>
      <c r="G131" s="1152">
        <v>1103</v>
      </c>
      <c r="H131" s="1152" t="s">
        <v>706</v>
      </c>
      <c r="I131" s="1152">
        <v>1103</v>
      </c>
      <c r="J131" s="1152">
        <v>404</v>
      </c>
      <c r="K131" s="1152" t="s">
        <v>706</v>
      </c>
      <c r="L131" s="1152">
        <v>352</v>
      </c>
      <c r="M131" s="1152">
        <v>52</v>
      </c>
      <c r="N131" s="1152">
        <v>404</v>
      </c>
      <c r="O131" s="1152">
        <v>1553</v>
      </c>
      <c r="P131" s="1152">
        <v>450</v>
      </c>
      <c r="Q131" s="1152" t="s">
        <v>706</v>
      </c>
      <c r="R131" s="1152">
        <v>450</v>
      </c>
      <c r="S131" s="1152" t="s">
        <v>706</v>
      </c>
      <c r="T131" s="1152">
        <v>450</v>
      </c>
    </row>
    <row r="132" spans="1:20">
      <c r="A132" s="856">
        <v>2</v>
      </c>
      <c r="B132" s="856" t="s">
        <v>1162</v>
      </c>
      <c r="C132" s="856" t="s">
        <v>675</v>
      </c>
      <c r="D132" s="856" t="s">
        <v>1161</v>
      </c>
      <c r="E132" s="1152">
        <v>4734</v>
      </c>
      <c r="F132" s="1152" t="s">
        <v>706</v>
      </c>
      <c r="G132" s="1152">
        <v>4511</v>
      </c>
      <c r="H132" s="1152" t="s">
        <v>706</v>
      </c>
      <c r="I132" s="1152">
        <v>4511</v>
      </c>
      <c r="J132" s="1152">
        <v>223</v>
      </c>
      <c r="K132" s="1152" t="s">
        <v>706</v>
      </c>
      <c r="L132" s="1152">
        <v>121</v>
      </c>
      <c r="M132" s="1152">
        <v>102</v>
      </c>
      <c r="N132" s="1152">
        <v>223</v>
      </c>
      <c r="O132" s="1152">
        <v>4781</v>
      </c>
      <c r="P132" s="1152">
        <v>270</v>
      </c>
      <c r="Q132" s="1152" t="s">
        <v>706</v>
      </c>
      <c r="R132" s="1152">
        <v>223</v>
      </c>
      <c r="S132" s="1152">
        <v>47</v>
      </c>
      <c r="T132" s="1152">
        <v>270</v>
      </c>
    </row>
    <row r="133" spans="1:20">
      <c r="A133" s="856">
        <v>2</v>
      </c>
      <c r="B133" s="856" t="s">
        <v>1162</v>
      </c>
      <c r="C133" s="856" t="s">
        <v>676</v>
      </c>
      <c r="D133" s="856" t="s">
        <v>1161</v>
      </c>
      <c r="E133" s="1152">
        <v>17354</v>
      </c>
      <c r="F133" s="1152" t="s">
        <v>706</v>
      </c>
      <c r="G133" s="1152">
        <v>13047</v>
      </c>
      <c r="H133" s="1152" t="s">
        <v>706</v>
      </c>
      <c r="I133" s="1152">
        <v>13047</v>
      </c>
      <c r="J133" s="1152">
        <v>4307</v>
      </c>
      <c r="K133" s="1152" t="s">
        <v>706</v>
      </c>
      <c r="L133" s="1152">
        <v>3777</v>
      </c>
      <c r="M133" s="1152">
        <v>530</v>
      </c>
      <c r="N133" s="1152">
        <v>4307</v>
      </c>
      <c r="O133" s="1152">
        <v>14708</v>
      </c>
      <c r="P133" s="1152">
        <v>1661</v>
      </c>
      <c r="Q133" s="1152" t="s">
        <v>706</v>
      </c>
      <c r="R133" s="1152">
        <v>1624</v>
      </c>
      <c r="S133" s="1152">
        <v>37</v>
      </c>
      <c r="T133" s="1152">
        <v>1661</v>
      </c>
    </row>
    <row r="134" spans="1:20">
      <c r="A134" s="856">
        <v>2</v>
      </c>
      <c r="B134" s="856" t="s">
        <v>1162</v>
      </c>
      <c r="C134" s="856" t="s">
        <v>677</v>
      </c>
      <c r="D134" s="856" t="s">
        <v>1161</v>
      </c>
      <c r="E134" s="1152">
        <v>3062</v>
      </c>
      <c r="F134" s="1152" t="s">
        <v>706</v>
      </c>
      <c r="G134" s="1152">
        <v>2326</v>
      </c>
      <c r="H134" s="1152" t="s">
        <v>706</v>
      </c>
      <c r="I134" s="1152">
        <v>2326</v>
      </c>
      <c r="J134" s="1152">
        <v>736</v>
      </c>
      <c r="K134" s="1152" t="s">
        <v>706</v>
      </c>
      <c r="L134" s="1152">
        <v>607</v>
      </c>
      <c r="M134" s="1152">
        <v>129</v>
      </c>
      <c r="N134" s="1152">
        <v>736</v>
      </c>
      <c r="O134" s="1152">
        <v>2768</v>
      </c>
      <c r="P134" s="1152">
        <v>442</v>
      </c>
      <c r="Q134" s="1152" t="s">
        <v>706</v>
      </c>
      <c r="R134" s="1152">
        <v>379</v>
      </c>
      <c r="S134" s="1152">
        <v>63</v>
      </c>
      <c r="T134" s="1152">
        <v>442</v>
      </c>
    </row>
    <row r="135" spans="1:20">
      <c r="A135" s="856">
        <v>2</v>
      </c>
      <c r="B135" s="856" t="s">
        <v>1162</v>
      </c>
      <c r="C135" s="856" t="s">
        <v>678</v>
      </c>
      <c r="D135" s="856" t="s">
        <v>1161</v>
      </c>
      <c r="E135" s="1152">
        <v>2407</v>
      </c>
      <c r="F135" s="1152" t="s">
        <v>706</v>
      </c>
      <c r="G135" s="1152">
        <v>1944</v>
      </c>
      <c r="H135" s="1152" t="s">
        <v>706</v>
      </c>
      <c r="I135" s="1152">
        <v>1944</v>
      </c>
      <c r="J135" s="1152">
        <v>463</v>
      </c>
      <c r="K135" s="1152" t="s">
        <v>706</v>
      </c>
      <c r="L135" s="1152">
        <v>405</v>
      </c>
      <c r="M135" s="1152">
        <v>58</v>
      </c>
      <c r="N135" s="1152">
        <v>463</v>
      </c>
      <c r="O135" s="1152">
        <v>2332</v>
      </c>
      <c r="P135" s="1152">
        <v>388</v>
      </c>
      <c r="Q135" s="1152" t="s">
        <v>706</v>
      </c>
      <c r="R135" s="1152">
        <v>384</v>
      </c>
      <c r="S135" s="1152">
        <v>4</v>
      </c>
      <c r="T135" s="1152">
        <v>388</v>
      </c>
    </row>
    <row r="136" spans="1:20">
      <c r="A136" s="856">
        <v>2</v>
      </c>
      <c r="B136" s="856" t="s">
        <v>1162</v>
      </c>
      <c r="C136" s="856" t="s">
        <v>679</v>
      </c>
      <c r="D136" s="856" t="s">
        <v>1161</v>
      </c>
      <c r="E136" s="1152">
        <v>15275</v>
      </c>
      <c r="F136" s="1152" t="s">
        <v>706</v>
      </c>
      <c r="G136" s="1152">
        <v>10427</v>
      </c>
      <c r="H136" s="1152" t="s">
        <v>706</v>
      </c>
      <c r="I136" s="1152">
        <v>10427</v>
      </c>
      <c r="J136" s="1152">
        <v>4848</v>
      </c>
      <c r="K136" s="1152" t="s">
        <v>706</v>
      </c>
      <c r="L136" s="1152">
        <v>2892</v>
      </c>
      <c r="M136" s="1152">
        <v>1956</v>
      </c>
      <c r="N136" s="1152">
        <v>4848</v>
      </c>
      <c r="O136" s="1152">
        <v>13173</v>
      </c>
      <c r="P136" s="1152">
        <v>2746</v>
      </c>
      <c r="Q136" s="1152" t="s">
        <v>706</v>
      </c>
      <c r="R136" s="1152">
        <v>1975</v>
      </c>
      <c r="S136" s="1152">
        <v>771</v>
      </c>
      <c r="T136" s="1152">
        <v>2746</v>
      </c>
    </row>
    <row r="137" spans="1:20">
      <c r="A137" s="856">
        <v>2</v>
      </c>
      <c r="B137" s="856" t="s">
        <v>1162</v>
      </c>
      <c r="C137" s="856" t="s">
        <v>680</v>
      </c>
      <c r="D137" s="856" t="s">
        <v>1161</v>
      </c>
      <c r="E137" s="1152">
        <v>4582</v>
      </c>
      <c r="F137" s="1152" t="s">
        <v>706</v>
      </c>
      <c r="G137" s="1152">
        <v>3544</v>
      </c>
      <c r="H137" s="1152" t="s">
        <v>706</v>
      </c>
      <c r="I137" s="1152">
        <v>3544</v>
      </c>
      <c r="J137" s="1152">
        <v>1038</v>
      </c>
      <c r="K137" s="1152" t="s">
        <v>706</v>
      </c>
      <c r="L137" s="1152">
        <v>904</v>
      </c>
      <c r="M137" s="1152">
        <v>134</v>
      </c>
      <c r="N137" s="1152">
        <v>1038</v>
      </c>
      <c r="O137" s="1152">
        <v>4320</v>
      </c>
      <c r="P137" s="1152">
        <v>776</v>
      </c>
      <c r="Q137" s="1152" t="s">
        <v>706</v>
      </c>
      <c r="R137" s="1152">
        <v>748</v>
      </c>
      <c r="S137" s="1152">
        <v>28</v>
      </c>
      <c r="T137" s="1152">
        <v>776</v>
      </c>
    </row>
    <row r="138" spans="1:20">
      <c r="A138" s="856">
        <v>2</v>
      </c>
      <c r="B138" s="856" t="s">
        <v>1162</v>
      </c>
      <c r="C138" s="856" t="s">
        <v>681</v>
      </c>
      <c r="D138" s="856" t="s">
        <v>1161</v>
      </c>
      <c r="E138" s="1152">
        <v>5888</v>
      </c>
      <c r="F138" s="1152" t="s">
        <v>706</v>
      </c>
      <c r="G138" s="1152">
        <v>4206</v>
      </c>
      <c r="H138" s="1152" t="s">
        <v>706</v>
      </c>
      <c r="I138" s="1152">
        <v>4206</v>
      </c>
      <c r="J138" s="1152">
        <v>1682</v>
      </c>
      <c r="K138" s="1152" t="s">
        <v>706</v>
      </c>
      <c r="L138" s="1152">
        <v>1497</v>
      </c>
      <c r="M138" s="1152">
        <v>185</v>
      </c>
      <c r="N138" s="1152">
        <v>1682</v>
      </c>
      <c r="O138" s="1152">
        <v>5395</v>
      </c>
      <c r="P138" s="1152">
        <v>1189</v>
      </c>
      <c r="Q138" s="1152" t="s">
        <v>706</v>
      </c>
      <c r="R138" s="1152">
        <v>1186</v>
      </c>
      <c r="S138" s="1152">
        <v>3</v>
      </c>
      <c r="T138" s="1152">
        <v>1189</v>
      </c>
    </row>
    <row r="139" spans="1:20">
      <c r="A139" s="856">
        <v>2</v>
      </c>
      <c r="B139" s="856" t="s">
        <v>1162</v>
      </c>
      <c r="C139" s="856" t="s">
        <v>682</v>
      </c>
      <c r="D139" s="856" t="s">
        <v>1161</v>
      </c>
      <c r="E139" s="1152">
        <v>10180</v>
      </c>
      <c r="F139" s="1152" t="s">
        <v>706</v>
      </c>
      <c r="G139" s="1152">
        <v>7148</v>
      </c>
      <c r="H139" s="1152" t="s">
        <v>706</v>
      </c>
      <c r="I139" s="1152">
        <v>7148</v>
      </c>
      <c r="J139" s="1152">
        <v>3032</v>
      </c>
      <c r="K139" s="1152" t="s">
        <v>706</v>
      </c>
      <c r="L139" s="1152">
        <v>1528</v>
      </c>
      <c r="M139" s="1152">
        <v>1504</v>
      </c>
      <c r="N139" s="1152">
        <v>3032</v>
      </c>
      <c r="O139" s="1152">
        <v>7537</v>
      </c>
      <c r="P139" s="1152">
        <v>389</v>
      </c>
      <c r="Q139" s="1152" t="s">
        <v>706</v>
      </c>
      <c r="R139" s="1152">
        <v>350</v>
      </c>
      <c r="S139" s="1152">
        <v>39</v>
      </c>
      <c r="T139" s="1152">
        <v>389</v>
      </c>
    </row>
    <row r="140" spans="1:20">
      <c r="A140" s="856">
        <v>2</v>
      </c>
      <c r="B140" s="856" t="s">
        <v>1162</v>
      </c>
      <c r="C140" s="856" t="s">
        <v>683</v>
      </c>
      <c r="D140" s="856" t="s">
        <v>1161</v>
      </c>
      <c r="E140" s="1152">
        <v>3256</v>
      </c>
      <c r="F140" s="1152" t="s">
        <v>706</v>
      </c>
      <c r="G140" s="1152">
        <v>2335</v>
      </c>
      <c r="H140" s="1152" t="s">
        <v>706</v>
      </c>
      <c r="I140" s="1152">
        <v>2335</v>
      </c>
      <c r="J140" s="1152">
        <v>921</v>
      </c>
      <c r="K140" s="1152" t="s">
        <v>706</v>
      </c>
      <c r="L140" s="1152">
        <v>859</v>
      </c>
      <c r="M140" s="1152">
        <v>62</v>
      </c>
      <c r="N140" s="1152">
        <v>921</v>
      </c>
      <c r="O140" s="1152">
        <v>2739</v>
      </c>
      <c r="P140" s="1152">
        <v>404</v>
      </c>
      <c r="Q140" s="1152" t="s">
        <v>706</v>
      </c>
      <c r="R140" s="1152">
        <v>404</v>
      </c>
      <c r="S140" s="1152" t="s">
        <v>706</v>
      </c>
      <c r="T140" s="1152">
        <v>404</v>
      </c>
    </row>
    <row r="141" spans="1:20">
      <c r="A141" s="856">
        <v>2</v>
      </c>
      <c r="B141" s="856" t="s">
        <v>1162</v>
      </c>
      <c r="C141" s="856" t="s">
        <v>684</v>
      </c>
      <c r="D141" s="856" t="s">
        <v>1161</v>
      </c>
      <c r="E141" s="1152">
        <v>8109</v>
      </c>
      <c r="F141" s="1152" t="s">
        <v>706</v>
      </c>
      <c r="G141" s="1152">
        <v>6252</v>
      </c>
      <c r="H141" s="1152" t="s">
        <v>706</v>
      </c>
      <c r="I141" s="1152">
        <v>6252</v>
      </c>
      <c r="J141" s="1152">
        <v>1857</v>
      </c>
      <c r="K141" s="1152" t="s">
        <v>706</v>
      </c>
      <c r="L141" s="1152">
        <v>1207</v>
      </c>
      <c r="M141" s="1152">
        <v>650</v>
      </c>
      <c r="N141" s="1152">
        <v>1857</v>
      </c>
      <c r="O141" s="1152">
        <v>8595</v>
      </c>
      <c r="P141" s="1152">
        <v>2343</v>
      </c>
      <c r="Q141" s="1152" t="s">
        <v>706</v>
      </c>
      <c r="R141" s="1152">
        <v>1753</v>
      </c>
      <c r="S141" s="1152">
        <v>590</v>
      </c>
      <c r="T141" s="1152">
        <v>2343</v>
      </c>
    </row>
    <row r="142" spans="1:20">
      <c r="A142" s="856">
        <v>2</v>
      </c>
      <c r="B142" s="856" t="s">
        <v>1162</v>
      </c>
      <c r="C142" s="856" t="s">
        <v>685</v>
      </c>
      <c r="D142" s="856" t="s">
        <v>1161</v>
      </c>
      <c r="E142" s="1152">
        <v>2565</v>
      </c>
      <c r="F142" s="1152" t="s">
        <v>706</v>
      </c>
      <c r="G142" s="1152">
        <v>1946</v>
      </c>
      <c r="H142" s="1152" t="s">
        <v>706</v>
      </c>
      <c r="I142" s="1152">
        <v>1946</v>
      </c>
      <c r="J142" s="1152">
        <v>619</v>
      </c>
      <c r="K142" s="1152" t="s">
        <v>706</v>
      </c>
      <c r="L142" s="1152">
        <v>569</v>
      </c>
      <c r="M142" s="1152">
        <v>50</v>
      </c>
      <c r="N142" s="1152">
        <v>619</v>
      </c>
      <c r="O142" s="1152">
        <v>2037</v>
      </c>
      <c r="P142" s="1152">
        <v>91</v>
      </c>
      <c r="Q142" s="1152" t="s">
        <v>706</v>
      </c>
      <c r="R142" s="1152">
        <v>90</v>
      </c>
      <c r="S142" s="1152">
        <v>1</v>
      </c>
      <c r="T142" s="1152">
        <v>91</v>
      </c>
    </row>
    <row r="143" spans="1:20">
      <c r="A143" s="856">
        <v>2</v>
      </c>
      <c r="B143" s="856" t="s">
        <v>1162</v>
      </c>
      <c r="C143" s="856" t="s">
        <v>1257</v>
      </c>
      <c r="D143" s="856" t="s">
        <v>1161</v>
      </c>
      <c r="E143" s="1152">
        <v>2229</v>
      </c>
      <c r="F143" s="1152" t="s">
        <v>706</v>
      </c>
      <c r="G143" s="1152">
        <v>1800</v>
      </c>
      <c r="H143" s="1152" t="s">
        <v>706</v>
      </c>
      <c r="I143" s="1152">
        <v>1800</v>
      </c>
      <c r="J143" s="1152">
        <v>429</v>
      </c>
      <c r="K143" s="1152" t="s">
        <v>706</v>
      </c>
      <c r="L143" s="1152">
        <v>299</v>
      </c>
      <c r="M143" s="1152">
        <v>130</v>
      </c>
      <c r="N143" s="1152">
        <v>429</v>
      </c>
      <c r="O143" s="1152">
        <v>1932</v>
      </c>
      <c r="P143" s="1152">
        <v>132</v>
      </c>
      <c r="Q143" s="1152" t="s">
        <v>706</v>
      </c>
      <c r="R143" s="1152">
        <v>130</v>
      </c>
      <c r="S143" s="1152">
        <v>2</v>
      </c>
      <c r="T143" s="1152">
        <v>132</v>
      </c>
    </row>
    <row r="144" spans="1:20">
      <c r="A144" s="856">
        <v>2</v>
      </c>
      <c r="B144" s="856" t="s">
        <v>1162</v>
      </c>
      <c r="C144" s="856" t="s">
        <v>687</v>
      </c>
      <c r="D144" s="856" t="s">
        <v>1161</v>
      </c>
      <c r="E144" s="1152">
        <v>1295</v>
      </c>
      <c r="F144" s="1152" t="s">
        <v>706</v>
      </c>
      <c r="G144" s="1152">
        <v>1124</v>
      </c>
      <c r="H144" s="1152" t="s">
        <v>706</v>
      </c>
      <c r="I144" s="1152">
        <v>1124</v>
      </c>
      <c r="J144" s="1152">
        <v>171</v>
      </c>
      <c r="K144" s="1152" t="s">
        <v>706</v>
      </c>
      <c r="L144" s="1152">
        <v>122</v>
      </c>
      <c r="M144" s="1152">
        <v>49</v>
      </c>
      <c r="N144" s="1152">
        <v>171</v>
      </c>
      <c r="O144" s="1152">
        <v>1358</v>
      </c>
      <c r="P144" s="1152">
        <v>234</v>
      </c>
      <c r="Q144" s="1152" t="s">
        <v>706</v>
      </c>
      <c r="R144" s="1152">
        <v>232</v>
      </c>
      <c r="S144" s="1152">
        <v>2</v>
      </c>
      <c r="T144" s="1152">
        <v>234</v>
      </c>
    </row>
    <row r="145" spans="1:20">
      <c r="A145" s="856">
        <v>2</v>
      </c>
      <c r="B145" s="856" t="s">
        <v>1162</v>
      </c>
      <c r="C145" s="856" t="s">
        <v>688</v>
      </c>
      <c r="D145" s="856" t="s">
        <v>1161</v>
      </c>
      <c r="E145" s="1152">
        <v>3876</v>
      </c>
      <c r="F145" s="1152" t="s">
        <v>706</v>
      </c>
      <c r="G145" s="1152">
        <v>3343</v>
      </c>
      <c r="H145" s="1152" t="s">
        <v>706</v>
      </c>
      <c r="I145" s="1152">
        <v>3343</v>
      </c>
      <c r="J145" s="1152">
        <v>533</v>
      </c>
      <c r="K145" s="1152" t="s">
        <v>706</v>
      </c>
      <c r="L145" s="1152">
        <v>256</v>
      </c>
      <c r="M145" s="1152">
        <v>277</v>
      </c>
      <c r="N145" s="1152">
        <v>533</v>
      </c>
      <c r="O145" s="1152">
        <v>3406</v>
      </c>
      <c r="P145" s="1152">
        <v>63</v>
      </c>
      <c r="Q145" s="1152" t="s">
        <v>706</v>
      </c>
      <c r="R145" s="1152">
        <v>59</v>
      </c>
      <c r="S145" s="1152">
        <v>4</v>
      </c>
      <c r="T145" s="1152">
        <v>63</v>
      </c>
    </row>
    <row r="146" spans="1:20">
      <c r="A146" s="856">
        <v>2</v>
      </c>
      <c r="B146" s="856" t="s">
        <v>1162</v>
      </c>
      <c r="C146" s="856" t="s">
        <v>689</v>
      </c>
      <c r="D146" s="856" t="s">
        <v>1161</v>
      </c>
      <c r="E146" s="1152">
        <v>2534</v>
      </c>
      <c r="F146" s="1152" t="s">
        <v>706</v>
      </c>
      <c r="G146" s="1152">
        <v>2150</v>
      </c>
      <c r="H146" s="1152" t="s">
        <v>706</v>
      </c>
      <c r="I146" s="1152">
        <v>2150</v>
      </c>
      <c r="J146" s="1152">
        <v>384</v>
      </c>
      <c r="K146" s="1152" t="s">
        <v>706</v>
      </c>
      <c r="L146" s="1152">
        <v>330</v>
      </c>
      <c r="M146" s="1152">
        <v>54</v>
      </c>
      <c r="N146" s="1152">
        <v>384</v>
      </c>
      <c r="O146" s="1152">
        <v>2227</v>
      </c>
      <c r="P146" s="1152">
        <v>77</v>
      </c>
      <c r="Q146" s="1152" t="s">
        <v>706</v>
      </c>
      <c r="R146" s="1152">
        <v>73</v>
      </c>
      <c r="S146" s="1152">
        <v>4</v>
      </c>
      <c r="T146" s="1152">
        <v>77</v>
      </c>
    </row>
    <row r="147" spans="1:20">
      <c r="A147" s="856">
        <v>2</v>
      </c>
      <c r="B147" s="856" t="s">
        <v>1162</v>
      </c>
      <c r="C147" s="856" t="s">
        <v>690</v>
      </c>
      <c r="D147" s="856" t="s">
        <v>1161</v>
      </c>
      <c r="E147" s="1152">
        <v>1673</v>
      </c>
      <c r="F147" s="1152" t="s">
        <v>706</v>
      </c>
      <c r="G147" s="1152">
        <v>1358</v>
      </c>
      <c r="H147" s="1152" t="s">
        <v>706</v>
      </c>
      <c r="I147" s="1152">
        <v>1358</v>
      </c>
      <c r="J147" s="1152">
        <v>315</v>
      </c>
      <c r="K147" s="1152" t="s">
        <v>706</v>
      </c>
      <c r="L147" s="1152">
        <v>229</v>
      </c>
      <c r="M147" s="1152">
        <v>86</v>
      </c>
      <c r="N147" s="1152">
        <v>315</v>
      </c>
      <c r="O147" s="1152">
        <v>1420</v>
      </c>
      <c r="P147" s="1152">
        <v>62</v>
      </c>
      <c r="Q147" s="1152" t="s">
        <v>706</v>
      </c>
      <c r="R147" s="1152">
        <v>61</v>
      </c>
      <c r="S147" s="1152">
        <v>1</v>
      </c>
      <c r="T147" s="1152">
        <v>62</v>
      </c>
    </row>
    <row r="148" spans="1:20">
      <c r="A148" s="856">
        <v>2</v>
      </c>
      <c r="B148" s="856" t="s">
        <v>1162</v>
      </c>
      <c r="C148" s="856" t="s">
        <v>691</v>
      </c>
      <c r="D148" s="856" t="s">
        <v>1161</v>
      </c>
      <c r="E148" s="1152">
        <v>2360</v>
      </c>
      <c r="F148" s="1152" t="s">
        <v>706</v>
      </c>
      <c r="G148" s="1152">
        <v>1928</v>
      </c>
      <c r="H148" s="1152" t="s">
        <v>706</v>
      </c>
      <c r="I148" s="1152">
        <v>1928</v>
      </c>
      <c r="J148" s="1152">
        <v>432</v>
      </c>
      <c r="K148" s="1152" t="s">
        <v>706</v>
      </c>
      <c r="L148" s="1152">
        <v>384</v>
      </c>
      <c r="M148" s="1152">
        <v>48</v>
      </c>
      <c r="N148" s="1152">
        <v>432</v>
      </c>
      <c r="O148" s="1152">
        <v>2318</v>
      </c>
      <c r="P148" s="1152">
        <v>390</v>
      </c>
      <c r="Q148" s="1152" t="s">
        <v>706</v>
      </c>
      <c r="R148" s="1152">
        <v>358</v>
      </c>
      <c r="S148" s="1152">
        <v>32</v>
      </c>
      <c r="T148" s="1152">
        <v>390</v>
      </c>
    </row>
    <row r="149" spans="1:20">
      <c r="A149" s="856">
        <v>2</v>
      </c>
      <c r="B149" s="856" t="s">
        <v>1162</v>
      </c>
      <c r="C149" s="856" t="s">
        <v>692</v>
      </c>
      <c r="D149" s="856" t="s">
        <v>1161</v>
      </c>
      <c r="E149" s="1152">
        <v>2223</v>
      </c>
      <c r="F149" s="1152" t="s">
        <v>706</v>
      </c>
      <c r="G149" s="1152">
        <v>1904</v>
      </c>
      <c r="H149" s="1152" t="s">
        <v>706</v>
      </c>
      <c r="I149" s="1152">
        <v>1904</v>
      </c>
      <c r="J149" s="1152">
        <v>319</v>
      </c>
      <c r="K149" s="1152" t="s">
        <v>706</v>
      </c>
      <c r="L149" s="1152">
        <v>287</v>
      </c>
      <c r="M149" s="1152">
        <v>32</v>
      </c>
      <c r="N149" s="1152">
        <v>319</v>
      </c>
      <c r="O149" s="1152">
        <v>2003</v>
      </c>
      <c r="P149" s="1152">
        <v>99</v>
      </c>
      <c r="Q149" s="1152" t="s">
        <v>706</v>
      </c>
      <c r="R149" s="1152">
        <v>98</v>
      </c>
      <c r="S149" s="1152">
        <v>1</v>
      </c>
      <c r="T149" s="1152">
        <v>99</v>
      </c>
    </row>
    <row r="150" spans="1:20">
      <c r="A150" s="856">
        <v>2</v>
      </c>
      <c r="B150" s="856" t="s">
        <v>1162</v>
      </c>
      <c r="C150" s="856" t="s">
        <v>693</v>
      </c>
      <c r="D150" s="856" t="s">
        <v>1161</v>
      </c>
      <c r="E150" s="1152">
        <v>2781</v>
      </c>
      <c r="F150" s="1152" t="s">
        <v>706</v>
      </c>
      <c r="G150" s="1152">
        <v>2152</v>
      </c>
      <c r="H150" s="1152" t="s">
        <v>706</v>
      </c>
      <c r="I150" s="1152">
        <v>2152</v>
      </c>
      <c r="J150" s="1152">
        <v>629</v>
      </c>
      <c r="K150" s="1152" t="s">
        <v>706</v>
      </c>
      <c r="L150" s="1152">
        <v>580</v>
      </c>
      <c r="M150" s="1152">
        <v>49</v>
      </c>
      <c r="N150" s="1152">
        <v>629</v>
      </c>
      <c r="O150" s="1152">
        <v>2821</v>
      </c>
      <c r="P150" s="1152">
        <v>669</v>
      </c>
      <c r="Q150" s="1152" t="s">
        <v>706</v>
      </c>
      <c r="R150" s="1152">
        <v>641</v>
      </c>
      <c r="S150" s="1152">
        <v>28</v>
      </c>
      <c r="T150" s="1152">
        <v>669</v>
      </c>
    </row>
    <row r="151" spans="1:20">
      <c r="A151" s="856">
        <v>2</v>
      </c>
      <c r="B151" s="856" t="s">
        <v>1162</v>
      </c>
      <c r="C151" s="856" t="s">
        <v>694</v>
      </c>
      <c r="D151" s="856" t="s">
        <v>1161</v>
      </c>
      <c r="E151" s="1152">
        <v>5014</v>
      </c>
      <c r="F151" s="1152" t="s">
        <v>706</v>
      </c>
      <c r="G151" s="1152">
        <v>3560</v>
      </c>
      <c r="H151" s="1152" t="s">
        <v>706</v>
      </c>
      <c r="I151" s="1152">
        <v>3560</v>
      </c>
      <c r="J151" s="1152">
        <v>1454</v>
      </c>
      <c r="K151" s="1152" t="s">
        <v>706</v>
      </c>
      <c r="L151" s="1152">
        <v>1329</v>
      </c>
      <c r="M151" s="1152">
        <v>125</v>
      </c>
      <c r="N151" s="1152">
        <v>1454</v>
      </c>
      <c r="O151" s="1152">
        <v>4230</v>
      </c>
      <c r="P151" s="1152">
        <v>670</v>
      </c>
      <c r="Q151" s="1152" t="s">
        <v>706</v>
      </c>
      <c r="R151" s="1152">
        <v>658</v>
      </c>
      <c r="S151" s="1152">
        <v>12</v>
      </c>
      <c r="T151" s="1152">
        <v>670</v>
      </c>
    </row>
    <row r="152" spans="1:20">
      <c r="A152" s="856">
        <v>3</v>
      </c>
      <c r="B152" s="856" t="s">
        <v>1162</v>
      </c>
      <c r="C152" s="856" t="s">
        <v>695</v>
      </c>
      <c r="D152" s="856" t="s">
        <v>1161</v>
      </c>
      <c r="E152" s="1152">
        <v>2371</v>
      </c>
      <c r="F152" s="1152" t="s">
        <v>706</v>
      </c>
      <c r="G152" s="1152">
        <v>1634</v>
      </c>
      <c r="H152" s="1152" t="s">
        <v>706</v>
      </c>
      <c r="I152" s="1152">
        <v>1634</v>
      </c>
      <c r="J152" s="1152">
        <v>737</v>
      </c>
      <c r="K152" s="1152" t="s">
        <v>706</v>
      </c>
      <c r="L152" s="1152">
        <v>432</v>
      </c>
      <c r="M152" s="1152">
        <v>305</v>
      </c>
      <c r="N152" s="1152">
        <v>737</v>
      </c>
      <c r="O152" s="1152">
        <v>1768</v>
      </c>
      <c r="P152" s="1152">
        <v>134</v>
      </c>
      <c r="Q152" s="1152" t="s">
        <v>706</v>
      </c>
      <c r="R152" s="1152">
        <v>131</v>
      </c>
      <c r="S152" s="1152">
        <v>3</v>
      </c>
      <c r="T152" s="1152">
        <v>134</v>
      </c>
    </row>
    <row r="153" spans="1:20">
      <c r="A153" s="856">
        <v>3</v>
      </c>
      <c r="B153" s="856" t="s">
        <v>1162</v>
      </c>
      <c r="C153" s="856" t="s">
        <v>696</v>
      </c>
      <c r="D153" s="856" t="s">
        <v>1161</v>
      </c>
      <c r="E153" s="1152">
        <v>1244</v>
      </c>
      <c r="F153" s="1152" t="s">
        <v>706</v>
      </c>
      <c r="G153" s="1152">
        <v>949</v>
      </c>
      <c r="H153" s="1152" t="s">
        <v>706</v>
      </c>
      <c r="I153" s="1152">
        <v>949</v>
      </c>
      <c r="J153" s="1152">
        <v>295</v>
      </c>
      <c r="K153" s="1152" t="s">
        <v>706</v>
      </c>
      <c r="L153" s="1152">
        <v>271</v>
      </c>
      <c r="M153" s="1152">
        <v>24</v>
      </c>
      <c r="N153" s="1152">
        <v>295</v>
      </c>
      <c r="O153" s="1152">
        <v>1038</v>
      </c>
      <c r="P153" s="1152">
        <v>89</v>
      </c>
      <c r="Q153" s="1152" t="s">
        <v>706</v>
      </c>
      <c r="R153" s="1152">
        <v>88</v>
      </c>
      <c r="S153" s="1152">
        <v>1</v>
      </c>
      <c r="T153" s="1152">
        <v>89</v>
      </c>
    </row>
    <row r="154" spans="1:20">
      <c r="A154" s="856">
        <v>3</v>
      </c>
      <c r="B154" s="856" t="s">
        <v>1162</v>
      </c>
      <c r="C154" s="856" t="s">
        <v>697</v>
      </c>
      <c r="D154" s="856" t="s">
        <v>1161</v>
      </c>
      <c r="E154" s="1152">
        <v>1911</v>
      </c>
      <c r="F154" s="1152" t="s">
        <v>706</v>
      </c>
      <c r="G154" s="1152">
        <v>1262</v>
      </c>
      <c r="H154" s="1152" t="s">
        <v>706</v>
      </c>
      <c r="I154" s="1152">
        <v>1262</v>
      </c>
      <c r="J154" s="1152">
        <v>649</v>
      </c>
      <c r="K154" s="1152" t="s">
        <v>706</v>
      </c>
      <c r="L154" s="1152">
        <v>589</v>
      </c>
      <c r="M154" s="1152">
        <v>60</v>
      </c>
      <c r="N154" s="1152">
        <v>649</v>
      </c>
      <c r="O154" s="1152">
        <v>1584</v>
      </c>
      <c r="P154" s="1152">
        <v>322</v>
      </c>
      <c r="Q154" s="1152" t="s">
        <v>706</v>
      </c>
      <c r="R154" s="1152">
        <v>322</v>
      </c>
      <c r="S154" s="1152" t="s">
        <v>706</v>
      </c>
      <c r="T154" s="1152">
        <v>322</v>
      </c>
    </row>
    <row r="155" spans="1:20">
      <c r="A155" s="856">
        <v>3</v>
      </c>
      <c r="B155" s="856" t="s">
        <v>1162</v>
      </c>
      <c r="C155" s="856" t="s">
        <v>698</v>
      </c>
      <c r="D155" s="856" t="s">
        <v>1161</v>
      </c>
      <c r="E155" s="1152">
        <v>2251</v>
      </c>
      <c r="F155" s="1152" t="s">
        <v>706</v>
      </c>
      <c r="G155" s="1152">
        <v>1506</v>
      </c>
      <c r="H155" s="1152" t="s">
        <v>706</v>
      </c>
      <c r="I155" s="1152">
        <v>1506</v>
      </c>
      <c r="J155" s="1152">
        <v>745</v>
      </c>
      <c r="K155" s="1152" t="s">
        <v>706</v>
      </c>
      <c r="L155" s="1152">
        <v>682</v>
      </c>
      <c r="M155" s="1152">
        <v>63</v>
      </c>
      <c r="N155" s="1152">
        <v>745</v>
      </c>
      <c r="O155" s="1152">
        <v>1830</v>
      </c>
      <c r="P155" s="1152">
        <v>324</v>
      </c>
      <c r="Q155" s="1152" t="s">
        <v>706</v>
      </c>
      <c r="R155" s="1152">
        <v>324</v>
      </c>
      <c r="S155" s="1152" t="s">
        <v>706</v>
      </c>
      <c r="T155" s="1152">
        <v>324</v>
      </c>
    </row>
    <row r="156" spans="1:20">
      <c r="A156" s="856">
        <v>3</v>
      </c>
      <c r="B156" s="856" t="s">
        <v>1162</v>
      </c>
      <c r="C156" s="856" t="s">
        <v>1173</v>
      </c>
      <c r="D156" s="856" t="s">
        <v>1161</v>
      </c>
      <c r="E156" s="1152">
        <v>690</v>
      </c>
      <c r="F156" s="1152" t="s">
        <v>706</v>
      </c>
      <c r="G156" s="1152">
        <v>440</v>
      </c>
      <c r="H156" s="1152" t="s">
        <v>706</v>
      </c>
      <c r="I156" s="1152">
        <v>440</v>
      </c>
      <c r="J156" s="1152">
        <v>250</v>
      </c>
      <c r="K156" s="1152" t="s">
        <v>706</v>
      </c>
      <c r="L156" s="1152">
        <v>230</v>
      </c>
      <c r="M156" s="1152">
        <v>20</v>
      </c>
      <c r="N156" s="1152">
        <v>250</v>
      </c>
      <c r="O156" s="1152">
        <v>479</v>
      </c>
      <c r="P156" s="1152">
        <v>39</v>
      </c>
      <c r="Q156" s="1152" t="s">
        <v>706</v>
      </c>
      <c r="R156" s="1152">
        <v>39</v>
      </c>
      <c r="S156" s="1152" t="s">
        <v>706</v>
      </c>
      <c r="T156" s="1152">
        <v>39</v>
      </c>
    </row>
    <row r="157" spans="1:20">
      <c r="A157" s="856">
        <v>3</v>
      </c>
      <c r="B157" s="856" t="s">
        <v>1162</v>
      </c>
      <c r="C157" s="856" t="s">
        <v>699</v>
      </c>
      <c r="D157" s="856" t="s">
        <v>1161</v>
      </c>
      <c r="E157" s="1152">
        <v>1333</v>
      </c>
      <c r="F157" s="1152" t="s">
        <v>706</v>
      </c>
      <c r="G157" s="1152">
        <v>952</v>
      </c>
      <c r="H157" s="1152" t="s">
        <v>706</v>
      </c>
      <c r="I157" s="1152">
        <v>952</v>
      </c>
      <c r="J157" s="1152">
        <v>381</v>
      </c>
      <c r="K157" s="1152" t="s">
        <v>706</v>
      </c>
      <c r="L157" s="1152">
        <v>359</v>
      </c>
      <c r="M157" s="1152">
        <v>22</v>
      </c>
      <c r="N157" s="1152">
        <v>381</v>
      </c>
      <c r="O157" s="1152">
        <v>1202</v>
      </c>
      <c r="P157" s="1152">
        <v>250</v>
      </c>
      <c r="Q157" s="1152" t="s">
        <v>706</v>
      </c>
      <c r="R157" s="1152">
        <v>242</v>
      </c>
      <c r="S157" s="1152">
        <v>8</v>
      </c>
      <c r="T157" s="1152">
        <v>250</v>
      </c>
    </row>
    <row r="158" spans="1:20">
      <c r="A158" s="856">
        <v>3</v>
      </c>
      <c r="B158" s="856" t="s">
        <v>1162</v>
      </c>
      <c r="C158" s="856" t="s">
        <v>1174</v>
      </c>
      <c r="D158" s="856" t="s">
        <v>1161</v>
      </c>
      <c r="E158" s="1152">
        <v>743</v>
      </c>
      <c r="F158" s="1152" t="s">
        <v>706</v>
      </c>
      <c r="G158" s="1152">
        <v>504</v>
      </c>
      <c r="H158" s="1152" t="s">
        <v>706</v>
      </c>
      <c r="I158" s="1152">
        <v>504</v>
      </c>
      <c r="J158" s="1152">
        <v>239</v>
      </c>
      <c r="K158" s="1152" t="s">
        <v>706</v>
      </c>
      <c r="L158" s="1152">
        <v>229</v>
      </c>
      <c r="M158" s="1152">
        <v>10</v>
      </c>
      <c r="N158" s="1152">
        <v>239</v>
      </c>
      <c r="O158" s="1152">
        <v>579</v>
      </c>
      <c r="P158" s="1152">
        <v>75</v>
      </c>
      <c r="Q158" s="1152" t="s">
        <v>706</v>
      </c>
      <c r="R158" s="1152">
        <v>75</v>
      </c>
      <c r="S158" s="1152" t="s">
        <v>706</v>
      </c>
      <c r="T158" s="1152">
        <v>75</v>
      </c>
    </row>
    <row r="159" spans="1:20">
      <c r="A159" s="856">
        <v>3</v>
      </c>
      <c r="B159" s="856" t="s">
        <v>1162</v>
      </c>
      <c r="C159" s="856" t="s">
        <v>700</v>
      </c>
      <c r="D159" s="856" t="s">
        <v>1161</v>
      </c>
      <c r="E159" s="1152">
        <v>2528</v>
      </c>
      <c r="F159" s="1152" t="s">
        <v>706</v>
      </c>
      <c r="G159" s="1152">
        <v>1815</v>
      </c>
      <c r="H159" s="1152" t="s">
        <v>706</v>
      </c>
      <c r="I159" s="1152">
        <v>1815</v>
      </c>
      <c r="J159" s="1152">
        <v>713</v>
      </c>
      <c r="K159" s="1152" t="s">
        <v>706</v>
      </c>
      <c r="L159" s="1152">
        <v>643</v>
      </c>
      <c r="M159" s="1152">
        <v>70</v>
      </c>
      <c r="N159" s="1152">
        <v>713</v>
      </c>
      <c r="O159" s="1152">
        <v>2127</v>
      </c>
      <c r="P159" s="1152">
        <v>312</v>
      </c>
      <c r="Q159" s="1152" t="s">
        <v>706</v>
      </c>
      <c r="R159" s="1152">
        <v>312</v>
      </c>
      <c r="S159" s="1152" t="s">
        <v>706</v>
      </c>
      <c r="T159" s="1152">
        <v>312</v>
      </c>
    </row>
    <row r="160" spans="1:20">
      <c r="A160" s="856">
        <v>3</v>
      </c>
      <c r="B160" s="856" t="s">
        <v>1162</v>
      </c>
      <c r="C160" s="856" t="s">
        <v>701</v>
      </c>
      <c r="D160" s="856" t="s">
        <v>1161</v>
      </c>
      <c r="E160" s="1152">
        <v>845</v>
      </c>
      <c r="F160" s="1152" t="s">
        <v>706</v>
      </c>
      <c r="G160" s="1152">
        <v>624</v>
      </c>
      <c r="H160" s="1152" t="s">
        <v>706</v>
      </c>
      <c r="I160" s="1152">
        <v>624</v>
      </c>
      <c r="J160" s="1152">
        <v>221</v>
      </c>
      <c r="K160" s="1152" t="s">
        <v>706</v>
      </c>
      <c r="L160" s="1152">
        <v>188</v>
      </c>
      <c r="M160" s="1152">
        <v>33</v>
      </c>
      <c r="N160" s="1152">
        <v>221</v>
      </c>
      <c r="O160" s="1152">
        <v>1198</v>
      </c>
      <c r="P160" s="1152">
        <v>574</v>
      </c>
      <c r="Q160" s="1152" t="s">
        <v>706</v>
      </c>
      <c r="R160" s="1152">
        <v>566</v>
      </c>
      <c r="S160" s="1152">
        <v>8</v>
      </c>
      <c r="T160" s="1152">
        <v>574</v>
      </c>
    </row>
    <row r="161" spans="1:20">
      <c r="A161" s="856">
        <v>3</v>
      </c>
      <c r="B161" s="856" t="s">
        <v>1162</v>
      </c>
      <c r="C161" s="856" t="s">
        <v>702</v>
      </c>
      <c r="D161" s="856" t="s">
        <v>1161</v>
      </c>
      <c r="E161" s="1152">
        <v>838</v>
      </c>
      <c r="F161" s="1152" t="s">
        <v>706</v>
      </c>
      <c r="G161" s="1152">
        <v>685</v>
      </c>
      <c r="H161" s="1152" t="s">
        <v>706</v>
      </c>
      <c r="I161" s="1152">
        <v>685</v>
      </c>
      <c r="J161" s="1152">
        <v>153</v>
      </c>
      <c r="K161" s="1152" t="s">
        <v>706</v>
      </c>
      <c r="L161" s="1152">
        <v>134</v>
      </c>
      <c r="M161" s="1152">
        <v>19</v>
      </c>
      <c r="N161" s="1152">
        <v>153</v>
      </c>
      <c r="O161" s="1152">
        <v>844</v>
      </c>
      <c r="P161" s="1152">
        <v>159</v>
      </c>
      <c r="Q161" s="1152" t="s">
        <v>706</v>
      </c>
      <c r="R161" s="1152">
        <v>158</v>
      </c>
      <c r="S161" s="1152">
        <v>1</v>
      </c>
      <c r="T161" s="1152">
        <v>159</v>
      </c>
    </row>
    <row r="162" spans="1:20">
      <c r="A162" s="856">
        <v>3</v>
      </c>
      <c r="B162" s="856" t="s">
        <v>1162</v>
      </c>
      <c r="C162" s="856" t="s">
        <v>703</v>
      </c>
      <c r="D162" s="856" t="s">
        <v>1161</v>
      </c>
      <c r="E162" s="1152">
        <v>939</v>
      </c>
      <c r="F162" s="1152" t="s">
        <v>706</v>
      </c>
      <c r="G162" s="1152">
        <v>794</v>
      </c>
      <c r="H162" s="1152" t="s">
        <v>706</v>
      </c>
      <c r="I162" s="1152">
        <v>794</v>
      </c>
      <c r="J162" s="1152">
        <v>145</v>
      </c>
      <c r="K162" s="1152" t="s">
        <v>706</v>
      </c>
      <c r="L162" s="1152">
        <v>118</v>
      </c>
      <c r="M162" s="1152">
        <v>27</v>
      </c>
      <c r="N162" s="1152">
        <v>145</v>
      </c>
      <c r="O162" s="1152">
        <v>824</v>
      </c>
      <c r="P162" s="1152">
        <v>30</v>
      </c>
      <c r="Q162" s="1152" t="s">
        <v>706</v>
      </c>
      <c r="R162" s="1152">
        <v>30</v>
      </c>
      <c r="S162" s="1152" t="s">
        <v>706</v>
      </c>
      <c r="T162" s="1152">
        <v>30</v>
      </c>
    </row>
    <row r="163" spans="1:20">
      <c r="A163" s="856">
        <v>3</v>
      </c>
      <c r="B163" s="856" t="s">
        <v>1162</v>
      </c>
      <c r="C163" s="856" t="s">
        <v>1175</v>
      </c>
      <c r="D163" s="856" t="s">
        <v>1161</v>
      </c>
      <c r="E163" s="1152">
        <v>786</v>
      </c>
      <c r="F163" s="1152" t="s">
        <v>706</v>
      </c>
      <c r="G163" s="1152">
        <v>704</v>
      </c>
      <c r="H163" s="1152" t="s">
        <v>706</v>
      </c>
      <c r="I163" s="1152">
        <v>704</v>
      </c>
      <c r="J163" s="1152">
        <v>82</v>
      </c>
      <c r="K163" s="1152" t="s">
        <v>706</v>
      </c>
      <c r="L163" s="1152">
        <v>27</v>
      </c>
      <c r="M163" s="1152">
        <v>55</v>
      </c>
      <c r="N163" s="1152">
        <v>82</v>
      </c>
      <c r="O163" s="1152">
        <v>713</v>
      </c>
      <c r="P163" s="1152">
        <v>9</v>
      </c>
      <c r="Q163" s="1152" t="s">
        <v>706</v>
      </c>
      <c r="R163" s="1152">
        <v>9</v>
      </c>
      <c r="S163" s="1152" t="s">
        <v>706</v>
      </c>
      <c r="T163" s="1152">
        <v>9</v>
      </c>
    </row>
  </sheetData>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3FC3-AF88-4036-AAA4-31BF74C7F112}">
  <dimension ref="A1:T163"/>
  <sheetViews>
    <sheetView workbookViewId="0">
      <pane xSplit="4" ySplit="10" topLeftCell="N11" activePane="bottomRight" state="frozen"/>
      <selection pane="topRight" activeCell="E1" sqref="E1"/>
      <selection pane="bottomLeft" activeCell="A11" sqref="A11"/>
      <selection pane="bottomRight" activeCell="W20" sqref="W20"/>
    </sheetView>
  </sheetViews>
  <sheetFormatPr defaultColWidth="12.625" defaultRowHeight="12"/>
  <cols>
    <col min="1" max="1" width="2.375" style="860" bestFit="1" customWidth="1"/>
    <col min="2" max="2" width="11.25" style="860" bestFit="1" customWidth="1"/>
    <col min="3" max="3" width="18.5" style="860" customWidth="1"/>
    <col min="4" max="4" width="9.625" style="860" customWidth="1"/>
    <col min="5" max="20" width="10.625" style="860" customWidth="1"/>
    <col min="21" max="16384" width="12.625" style="860"/>
  </cols>
  <sheetData>
    <row r="1" spans="1:20" s="850" customFormat="1" ht="12" customHeight="1">
      <c r="A1" s="850" t="s">
        <v>1252</v>
      </c>
    </row>
    <row r="2" spans="1:20" s="850" customFormat="1" ht="12" customHeight="1">
      <c r="A2" s="850" t="s">
        <v>1258</v>
      </c>
    </row>
    <row r="3" spans="1:20" s="850" customFormat="1"/>
    <row r="4" spans="1:20" s="850" customFormat="1" ht="12" customHeight="1">
      <c r="A4" s="850" t="s">
        <v>1137</v>
      </c>
    </row>
    <row r="5" spans="1:20" s="850" customFormat="1">
      <c r="E5" s="852" t="s">
        <v>1259</v>
      </c>
      <c r="F5" s="851" t="s">
        <v>1259</v>
      </c>
      <c r="G5" s="851" t="s">
        <v>1259</v>
      </c>
      <c r="H5" s="851" t="s">
        <v>1259</v>
      </c>
      <c r="I5" s="851" t="s">
        <v>1259</v>
      </c>
      <c r="J5" s="851" t="s">
        <v>1259</v>
      </c>
      <c r="K5" s="851" t="s">
        <v>1259</v>
      </c>
      <c r="L5" s="851" t="s">
        <v>1259</v>
      </c>
      <c r="M5" s="851" t="s">
        <v>1259</v>
      </c>
      <c r="N5" s="851" t="s">
        <v>1259</v>
      </c>
      <c r="O5" s="851" t="s">
        <v>1259</v>
      </c>
      <c r="P5" s="851" t="s">
        <v>1259</v>
      </c>
      <c r="Q5" s="851" t="s">
        <v>1259</v>
      </c>
      <c r="R5" s="851" t="s">
        <v>1259</v>
      </c>
      <c r="S5" s="851" t="s">
        <v>1259</v>
      </c>
      <c r="T5" s="851" t="s">
        <v>1259</v>
      </c>
    </row>
    <row r="6" spans="1:20" s="850" customFormat="1" ht="24">
      <c r="E6" s="851" t="s">
        <v>1140</v>
      </c>
      <c r="F6" s="851" t="s">
        <v>1140</v>
      </c>
      <c r="G6" s="851" t="s">
        <v>1140</v>
      </c>
      <c r="H6" s="851" t="s">
        <v>1140</v>
      </c>
      <c r="I6" s="851" t="s">
        <v>1140</v>
      </c>
      <c r="J6" s="851" t="s">
        <v>1140</v>
      </c>
      <c r="K6" s="851" t="s">
        <v>1140</v>
      </c>
      <c r="L6" s="851" t="s">
        <v>1140</v>
      </c>
      <c r="M6" s="851" t="s">
        <v>1140</v>
      </c>
      <c r="N6" s="851" t="s">
        <v>1140</v>
      </c>
      <c r="O6" s="851" t="s">
        <v>1140</v>
      </c>
      <c r="P6" s="851" t="s">
        <v>1140</v>
      </c>
      <c r="Q6" s="851" t="s">
        <v>1140</v>
      </c>
      <c r="R6" s="851" t="s">
        <v>1140</v>
      </c>
      <c r="S6" s="851" t="s">
        <v>1140</v>
      </c>
      <c r="T6" s="851" t="s">
        <v>1140</v>
      </c>
    </row>
    <row r="7" spans="1:20" s="850" customFormat="1">
      <c r="E7" s="851">
        <v>1</v>
      </c>
      <c r="F7" s="851">
        <v>2</v>
      </c>
      <c r="G7" s="851">
        <v>2</v>
      </c>
      <c r="H7" s="851">
        <v>3</v>
      </c>
      <c r="I7" s="851">
        <v>3</v>
      </c>
      <c r="J7" s="851">
        <v>2</v>
      </c>
      <c r="K7" s="851">
        <v>3</v>
      </c>
      <c r="L7" s="851">
        <v>3</v>
      </c>
      <c r="M7" s="851">
        <v>3</v>
      </c>
      <c r="N7" s="851">
        <v>2</v>
      </c>
      <c r="O7" s="851">
        <v>1</v>
      </c>
      <c r="P7" s="851">
        <v>2</v>
      </c>
      <c r="Q7" s="851">
        <v>3</v>
      </c>
      <c r="R7" s="851">
        <v>3</v>
      </c>
      <c r="S7" s="851">
        <v>3</v>
      </c>
      <c r="T7" s="851">
        <v>2</v>
      </c>
    </row>
    <row r="8" spans="1:20" s="850" customFormat="1" ht="36">
      <c r="E8" s="852" t="s">
        <v>1255</v>
      </c>
      <c r="F8" s="851" t="s">
        <v>1142</v>
      </c>
      <c r="G8" s="851" t="s">
        <v>1143</v>
      </c>
      <c r="H8" s="851" t="s">
        <v>1144</v>
      </c>
      <c r="I8" s="851" t="s">
        <v>1145</v>
      </c>
      <c r="J8" s="851" t="s">
        <v>1146</v>
      </c>
      <c r="K8" s="851" t="s">
        <v>1147</v>
      </c>
      <c r="L8" s="851" t="s">
        <v>1148</v>
      </c>
      <c r="M8" s="851" t="s">
        <v>1149</v>
      </c>
      <c r="N8" s="851" t="s">
        <v>1150</v>
      </c>
      <c r="O8" s="851" t="s">
        <v>1256</v>
      </c>
      <c r="P8" s="851" t="s">
        <v>1152</v>
      </c>
      <c r="Q8" s="851" t="s">
        <v>1153</v>
      </c>
      <c r="R8" s="851" t="s">
        <v>1154</v>
      </c>
      <c r="S8" s="851" t="s">
        <v>1155</v>
      </c>
      <c r="T8" s="852" t="s">
        <v>1156</v>
      </c>
    </row>
    <row r="9" spans="1:20" s="850" customFormat="1">
      <c r="E9" s="854" t="s">
        <v>379</v>
      </c>
      <c r="F9" s="854" t="s">
        <v>379</v>
      </c>
      <c r="G9" s="854" t="s">
        <v>379</v>
      </c>
      <c r="H9" s="854" t="s">
        <v>379</v>
      </c>
      <c r="I9" s="854" t="s">
        <v>379</v>
      </c>
      <c r="J9" s="854" t="s">
        <v>379</v>
      </c>
      <c r="K9" s="854" t="s">
        <v>379</v>
      </c>
      <c r="L9" s="854" t="s">
        <v>379</v>
      </c>
      <c r="M9" s="854" t="s">
        <v>379</v>
      </c>
      <c r="N9" s="854" t="s">
        <v>379</v>
      </c>
      <c r="O9" s="854" t="s">
        <v>379</v>
      </c>
      <c r="P9" s="854" t="s">
        <v>379</v>
      </c>
      <c r="Q9" s="854" t="s">
        <v>379</v>
      </c>
      <c r="R9" s="854" t="s">
        <v>379</v>
      </c>
      <c r="S9" s="854" t="s">
        <v>379</v>
      </c>
      <c r="T9" s="854" t="s">
        <v>379</v>
      </c>
    </row>
    <row r="10" spans="1:20" s="850" customFormat="1">
      <c r="A10" s="855" t="s">
        <v>654</v>
      </c>
      <c r="B10" s="855" t="s">
        <v>1157</v>
      </c>
      <c r="C10" s="855" t="s">
        <v>1158</v>
      </c>
      <c r="D10" s="855" t="s">
        <v>1159</v>
      </c>
      <c r="E10" s="855" t="s">
        <v>655</v>
      </c>
      <c r="F10" s="855"/>
      <c r="G10" s="855"/>
      <c r="H10" s="855"/>
      <c r="I10" s="855"/>
      <c r="J10" s="855"/>
      <c r="K10" s="855"/>
      <c r="L10" s="855"/>
      <c r="M10" s="855"/>
      <c r="N10" s="855"/>
      <c r="O10" s="855"/>
      <c r="P10" s="855"/>
      <c r="Q10" s="855"/>
      <c r="R10" s="855"/>
      <c r="S10" s="855"/>
      <c r="T10" s="855"/>
    </row>
    <row r="11" spans="1:20">
      <c r="A11" s="856" t="s">
        <v>328</v>
      </c>
      <c r="B11" s="856" t="s">
        <v>1162</v>
      </c>
      <c r="C11" s="856" t="s">
        <v>656</v>
      </c>
      <c r="D11" s="856" t="s">
        <v>640</v>
      </c>
      <c r="E11" s="1152">
        <v>2613883</v>
      </c>
      <c r="F11" s="1152" t="s">
        <v>706</v>
      </c>
      <c r="G11" s="1152">
        <v>1327542</v>
      </c>
      <c r="H11" s="1152">
        <v>204426</v>
      </c>
      <c r="I11" s="1152">
        <v>1123116</v>
      </c>
      <c r="J11" s="1152">
        <v>1286341</v>
      </c>
      <c r="K11" s="1152">
        <v>240226</v>
      </c>
      <c r="L11" s="1152">
        <v>663930</v>
      </c>
      <c r="M11" s="1152">
        <v>382185</v>
      </c>
      <c r="N11" s="1152">
        <v>382185</v>
      </c>
      <c r="O11" s="1152">
        <v>2371681</v>
      </c>
      <c r="P11" s="1152">
        <v>1044139</v>
      </c>
      <c r="Q11" s="1152">
        <v>240226</v>
      </c>
      <c r="R11" s="1152">
        <v>663930</v>
      </c>
      <c r="S11" s="1152">
        <v>139983</v>
      </c>
      <c r="T11" s="1152">
        <v>139983</v>
      </c>
    </row>
    <row r="12" spans="1:20">
      <c r="A12" s="856">
        <v>1</v>
      </c>
      <c r="B12" s="856" t="s">
        <v>1162</v>
      </c>
      <c r="C12" s="856" t="s">
        <v>657</v>
      </c>
      <c r="D12" s="856" t="s">
        <v>640</v>
      </c>
      <c r="E12" s="1152">
        <v>720365</v>
      </c>
      <c r="F12" s="1152" t="s">
        <v>706</v>
      </c>
      <c r="G12" s="1152">
        <v>302456</v>
      </c>
      <c r="H12" s="1152">
        <v>46115</v>
      </c>
      <c r="I12" s="1152">
        <v>256341</v>
      </c>
      <c r="J12" s="1152">
        <v>417909</v>
      </c>
      <c r="K12" s="1152">
        <v>240226</v>
      </c>
      <c r="L12" s="1152">
        <v>96115</v>
      </c>
      <c r="M12" s="1152">
        <v>81568</v>
      </c>
      <c r="N12" s="1152">
        <v>177683</v>
      </c>
      <c r="O12" s="1152">
        <v>740202</v>
      </c>
      <c r="P12" s="1152">
        <v>437746</v>
      </c>
      <c r="Q12" s="1152">
        <v>240226</v>
      </c>
      <c r="R12" s="1152">
        <v>156082</v>
      </c>
      <c r="S12" s="1152">
        <v>41438</v>
      </c>
      <c r="T12" s="1152">
        <v>197520</v>
      </c>
    </row>
    <row r="13" spans="1:20">
      <c r="A13" s="856">
        <v>0</v>
      </c>
      <c r="B13" s="856" t="s">
        <v>1162</v>
      </c>
      <c r="C13" s="856" t="s">
        <v>1163</v>
      </c>
      <c r="D13" s="856" t="s">
        <v>640</v>
      </c>
      <c r="E13" s="1152">
        <v>103588</v>
      </c>
      <c r="F13" s="1152" t="s">
        <v>706</v>
      </c>
      <c r="G13" s="1152">
        <v>40350</v>
      </c>
      <c r="H13" s="1152">
        <v>5872</v>
      </c>
      <c r="I13" s="1152">
        <v>34478</v>
      </c>
      <c r="J13" s="1152">
        <v>63238</v>
      </c>
      <c r="K13" s="1152">
        <v>25036</v>
      </c>
      <c r="L13" s="1152">
        <v>13659</v>
      </c>
      <c r="M13" s="1152">
        <v>24543</v>
      </c>
      <c r="N13" s="1152">
        <v>63238</v>
      </c>
      <c r="O13" s="1152">
        <v>88238</v>
      </c>
      <c r="P13" s="1152">
        <v>47888</v>
      </c>
      <c r="Q13" s="1152">
        <v>21489</v>
      </c>
      <c r="R13" s="1152">
        <v>19227</v>
      </c>
      <c r="S13" s="1152">
        <v>7172</v>
      </c>
      <c r="T13" s="1152">
        <v>47888</v>
      </c>
    </row>
    <row r="14" spans="1:20">
      <c r="A14" s="856">
        <v>0</v>
      </c>
      <c r="B14" s="856" t="s">
        <v>1162</v>
      </c>
      <c r="C14" s="856" t="s">
        <v>1164</v>
      </c>
      <c r="D14" s="856" t="s">
        <v>640</v>
      </c>
      <c r="E14" s="1152">
        <v>66190</v>
      </c>
      <c r="F14" s="1152" t="s">
        <v>706</v>
      </c>
      <c r="G14" s="1152">
        <v>24392</v>
      </c>
      <c r="H14" s="1152">
        <v>4216</v>
      </c>
      <c r="I14" s="1152">
        <v>20176</v>
      </c>
      <c r="J14" s="1152">
        <v>41798</v>
      </c>
      <c r="K14" s="1152">
        <v>24693</v>
      </c>
      <c r="L14" s="1152">
        <v>6619</v>
      </c>
      <c r="M14" s="1152">
        <v>10486</v>
      </c>
      <c r="N14" s="1152">
        <v>41798</v>
      </c>
      <c r="O14" s="1152">
        <v>53461</v>
      </c>
      <c r="P14" s="1152">
        <v>29069</v>
      </c>
      <c r="Q14" s="1152">
        <v>16697</v>
      </c>
      <c r="R14" s="1152">
        <v>8918</v>
      </c>
      <c r="S14" s="1152">
        <v>3454</v>
      </c>
      <c r="T14" s="1152">
        <v>29069</v>
      </c>
    </row>
    <row r="15" spans="1:20">
      <c r="A15" s="856">
        <v>0</v>
      </c>
      <c r="B15" s="856" t="s">
        <v>1162</v>
      </c>
      <c r="C15" s="856" t="s">
        <v>1165</v>
      </c>
      <c r="D15" s="856" t="s">
        <v>640</v>
      </c>
      <c r="E15" s="1152">
        <v>51030</v>
      </c>
      <c r="F15" s="1152" t="s">
        <v>706</v>
      </c>
      <c r="G15" s="1152">
        <v>23027</v>
      </c>
      <c r="H15" s="1152">
        <v>3804</v>
      </c>
      <c r="I15" s="1152">
        <v>19223</v>
      </c>
      <c r="J15" s="1152">
        <v>28003</v>
      </c>
      <c r="K15" s="1152">
        <v>20239</v>
      </c>
      <c r="L15" s="1152">
        <v>3884</v>
      </c>
      <c r="M15" s="1152">
        <v>3880</v>
      </c>
      <c r="N15" s="1152">
        <v>28003</v>
      </c>
      <c r="O15" s="1152">
        <v>71285</v>
      </c>
      <c r="P15" s="1152">
        <v>48258</v>
      </c>
      <c r="Q15" s="1152">
        <v>32288</v>
      </c>
      <c r="R15" s="1152">
        <v>13076</v>
      </c>
      <c r="S15" s="1152">
        <v>2894</v>
      </c>
      <c r="T15" s="1152">
        <v>48258</v>
      </c>
    </row>
    <row r="16" spans="1:20">
      <c r="A16" s="856">
        <v>0</v>
      </c>
      <c r="B16" s="856" t="s">
        <v>1162</v>
      </c>
      <c r="C16" s="856" t="s">
        <v>1166</v>
      </c>
      <c r="D16" s="856" t="s">
        <v>640</v>
      </c>
      <c r="E16" s="1152">
        <v>44325</v>
      </c>
      <c r="F16" s="1152" t="s">
        <v>706</v>
      </c>
      <c r="G16" s="1152">
        <v>18258</v>
      </c>
      <c r="H16" s="1152">
        <v>3708</v>
      </c>
      <c r="I16" s="1152">
        <v>14550</v>
      </c>
      <c r="J16" s="1152">
        <v>26067</v>
      </c>
      <c r="K16" s="1152">
        <v>20124</v>
      </c>
      <c r="L16" s="1152">
        <v>3081</v>
      </c>
      <c r="M16" s="1152">
        <v>2862</v>
      </c>
      <c r="N16" s="1152">
        <v>26067</v>
      </c>
      <c r="O16" s="1152">
        <v>41596</v>
      </c>
      <c r="P16" s="1152">
        <v>23338</v>
      </c>
      <c r="Q16" s="1152">
        <v>17131</v>
      </c>
      <c r="R16" s="1152">
        <v>5160</v>
      </c>
      <c r="S16" s="1152">
        <v>1047</v>
      </c>
      <c r="T16" s="1152">
        <v>23338</v>
      </c>
    </row>
    <row r="17" spans="1:20">
      <c r="A17" s="856">
        <v>0</v>
      </c>
      <c r="B17" s="856" t="s">
        <v>1162</v>
      </c>
      <c r="C17" s="856" t="s">
        <v>1167</v>
      </c>
      <c r="D17" s="856" t="s">
        <v>640</v>
      </c>
      <c r="E17" s="1152">
        <v>72808</v>
      </c>
      <c r="F17" s="1152" t="s">
        <v>706</v>
      </c>
      <c r="G17" s="1152">
        <v>24678</v>
      </c>
      <c r="H17" s="1152">
        <v>4174</v>
      </c>
      <c r="I17" s="1152">
        <v>20504</v>
      </c>
      <c r="J17" s="1152">
        <v>48130</v>
      </c>
      <c r="K17" s="1152">
        <v>34843</v>
      </c>
      <c r="L17" s="1152">
        <v>6921</v>
      </c>
      <c r="M17" s="1152">
        <v>6366</v>
      </c>
      <c r="N17" s="1152">
        <v>48130</v>
      </c>
      <c r="O17" s="1152">
        <v>47287</v>
      </c>
      <c r="P17" s="1152">
        <v>22609</v>
      </c>
      <c r="Q17" s="1152">
        <v>16073</v>
      </c>
      <c r="R17" s="1152">
        <v>5366</v>
      </c>
      <c r="S17" s="1152">
        <v>1170</v>
      </c>
      <c r="T17" s="1152">
        <v>22609</v>
      </c>
    </row>
    <row r="18" spans="1:20">
      <c r="A18" s="856">
        <v>0</v>
      </c>
      <c r="B18" s="856" t="s">
        <v>1162</v>
      </c>
      <c r="C18" s="856" t="s">
        <v>1168</v>
      </c>
      <c r="D18" s="856" t="s">
        <v>640</v>
      </c>
      <c r="E18" s="1152">
        <v>97649</v>
      </c>
      <c r="F18" s="1152" t="s">
        <v>706</v>
      </c>
      <c r="G18" s="1152">
        <v>33434</v>
      </c>
      <c r="H18" s="1152">
        <v>5167</v>
      </c>
      <c r="I18" s="1152">
        <v>28267</v>
      </c>
      <c r="J18" s="1152">
        <v>64215</v>
      </c>
      <c r="K18" s="1152">
        <v>41182</v>
      </c>
      <c r="L18" s="1152">
        <v>15022</v>
      </c>
      <c r="M18" s="1152">
        <v>8011</v>
      </c>
      <c r="N18" s="1152">
        <v>64215</v>
      </c>
      <c r="O18" s="1152">
        <v>49213</v>
      </c>
      <c r="P18" s="1152">
        <v>15779</v>
      </c>
      <c r="Q18" s="1152">
        <v>9114</v>
      </c>
      <c r="R18" s="1152">
        <v>6087</v>
      </c>
      <c r="S18" s="1152">
        <v>578</v>
      </c>
      <c r="T18" s="1152">
        <v>15779</v>
      </c>
    </row>
    <row r="19" spans="1:20">
      <c r="A19" s="856">
        <v>0</v>
      </c>
      <c r="B19" s="856" t="s">
        <v>1162</v>
      </c>
      <c r="C19" s="856" t="s">
        <v>1169</v>
      </c>
      <c r="D19" s="856" t="s">
        <v>640</v>
      </c>
      <c r="E19" s="1152">
        <v>100594</v>
      </c>
      <c r="F19" s="1152" t="s">
        <v>706</v>
      </c>
      <c r="G19" s="1152">
        <v>43769</v>
      </c>
      <c r="H19" s="1152">
        <v>6552</v>
      </c>
      <c r="I19" s="1152">
        <v>37217</v>
      </c>
      <c r="J19" s="1152">
        <v>56825</v>
      </c>
      <c r="K19" s="1152">
        <v>29225</v>
      </c>
      <c r="L19" s="1152">
        <v>18150</v>
      </c>
      <c r="M19" s="1152">
        <v>9450</v>
      </c>
      <c r="N19" s="1152">
        <v>56825</v>
      </c>
      <c r="O19" s="1152">
        <v>64899</v>
      </c>
      <c r="P19" s="1152">
        <v>21130</v>
      </c>
      <c r="Q19" s="1152">
        <v>7314</v>
      </c>
      <c r="R19" s="1152">
        <v>12159</v>
      </c>
      <c r="S19" s="1152">
        <v>1657</v>
      </c>
      <c r="T19" s="1152">
        <v>21130</v>
      </c>
    </row>
    <row r="20" spans="1:20">
      <c r="A20" s="856">
        <v>0</v>
      </c>
      <c r="B20" s="856" t="s">
        <v>1162</v>
      </c>
      <c r="C20" s="856" t="s">
        <v>1170</v>
      </c>
      <c r="D20" s="856" t="s">
        <v>640</v>
      </c>
      <c r="E20" s="1152">
        <v>70129</v>
      </c>
      <c r="F20" s="1152" t="s">
        <v>706</v>
      </c>
      <c r="G20" s="1152">
        <v>42671</v>
      </c>
      <c r="H20" s="1152">
        <v>4916</v>
      </c>
      <c r="I20" s="1152">
        <v>37755</v>
      </c>
      <c r="J20" s="1152">
        <v>27458</v>
      </c>
      <c r="K20" s="1152">
        <v>13136</v>
      </c>
      <c r="L20" s="1152">
        <v>5873</v>
      </c>
      <c r="M20" s="1152">
        <v>8449</v>
      </c>
      <c r="N20" s="1152">
        <v>27458</v>
      </c>
      <c r="O20" s="1152">
        <v>221791</v>
      </c>
      <c r="P20" s="1152">
        <v>179120</v>
      </c>
      <c r="Q20" s="1152">
        <v>98507</v>
      </c>
      <c r="R20" s="1152">
        <v>59220</v>
      </c>
      <c r="S20" s="1152">
        <v>21393</v>
      </c>
      <c r="T20" s="1152">
        <v>179120</v>
      </c>
    </row>
    <row r="21" spans="1:20">
      <c r="A21" s="856">
        <v>0</v>
      </c>
      <c r="B21" s="856" t="s">
        <v>1162</v>
      </c>
      <c r="C21" s="856" t="s">
        <v>1171</v>
      </c>
      <c r="D21" s="856" t="s">
        <v>640</v>
      </c>
      <c r="E21" s="1152">
        <v>114052</v>
      </c>
      <c r="F21" s="1152" t="s">
        <v>706</v>
      </c>
      <c r="G21" s="1152">
        <v>51877</v>
      </c>
      <c r="H21" s="1152">
        <v>7706</v>
      </c>
      <c r="I21" s="1152">
        <v>44171</v>
      </c>
      <c r="J21" s="1152">
        <v>62175</v>
      </c>
      <c r="K21" s="1152">
        <v>31748</v>
      </c>
      <c r="L21" s="1152">
        <v>22906</v>
      </c>
      <c r="M21" s="1152">
        <v>7521</v>
      </c>
      <c r="N21" s="1152">
        <v>62175</v>
      </c>
      <c r="O21" s="1152">
        <v>102432</v>
      </c>
      <c r="P21" s="1152">
        <v>50555</v>
      </c>
      <c r="Q21" s="1152">
        <v>21613</v>
      </c>
      <c r="R21" s="1152">
        <v>26869</v>
      </c>
      <c r="S21" s="1152">
        <v>2073</v>
      </c>
      <c r="T21" s="1152">
        <v>50555</v>
      </c>
    </row>
    <row r="22" spans="1:20">
      <c r="A22" s="856">
        <v>2</v>
      </c>
      <c r="B22" s="856" t="s">
        <v>1162</v>
      </c>
      <c r="C22" s="856" t="s">
        <v>667</v>
      </c>
      <c r="D22" s="856" t="s">
        <v>640</v>
      </c>
      <c r="E22" s="1152">
        <v>255726</v>
      </c>
      <c r="F22" s="1152" t="s">
        <v>706</v>
      </c>
      <c r="G22" s="1152">
        <v>202179</v>
      </c>
      <c r="H22" s="1152">
        <v>18197</v>
      </c>
      <c r="I22" s="1152">
        <v>183982</v>
      </c>
      <c r="J22" s="1152">
        <v>53547</v>
      </c>
      <c r="K22" s="1152" t="s">
        <v>706</v>
      </c>
      <c r="L22" s="1152">
        <v>47982</v>
      </c>
      <c r="M22" s="1152">
        <v>5565</v>
      </c>
      <c r="N22" s="1152">
        <v>53547</v>
      </c>
      <c r="O22" s="1152">
        <v>261312</v>
      </c>
      <c r="P22" s="1152">
        <v>59133</v>
      </c>
      <c r="Q22" s="1152" t="s">
        <v>706</v>
      </c>
      <c r="R22" s="1152">
        <v>56287</v>
      </c>
      <c r="S22" s="1152">
        <v>2846</v>
      </c>
      <c r="T22" s="1152">
        <v>59133</v>
      </c>
    </row>
    <row r="23" spans="1:20">
      <c r="A23" s="856">
        <v>2</v>
      </c>
      <c r="B23" s="856" t="s">
        <v>1162</v>
      </c>
      <c r="C23" s="856" t="s">
        <v>668</v>
      </c>
      <c r="D23" s="856" t="s">
        <v>640</v>
      </c>
      <c r="E23" s="1152">
        <v>218140</v>
      </c>
      <c r="F23" s="1152" t="s">
        <v>706</v>
      </c>
      <c r="G23" s="1152">
        <v>110837</v>
      </c>
      <c r="H23" s="1152">
        <v>13861</v>
      </c>
      <c r="I23" s="1152">
        <v>96976</v>
      </c>
      <c r="J23" s="1152">
        <v>107303</v>
      </c>
      <c r="K23" s="1152" t="s">
        <v>706</v>
      </c>
      <c r="L23" s="1152">
        <v>37386</v>
      </c>
      <c r="M23" s="1152">
        <v>69917</v>
      </c>
      <c r="N23" s="1152">
        <v>107303</v>
      </c>
      <c r="O23" s="1152">
        <v>202868</v>
      </c>
      <c r="P23" s="1152">
        <v>92031</v>
      </c>
      <c r="Q23" s="1152" t="s">
        <v>706</v>
      </c>
      <c r="R23" s="1152">
        <v>55563</v>
      </c>
      <c r="S23" s="1152">
        <v>36468</v>
      </c>
      <c r="T23" s="1152">
        <v>92031</v>
      </c>
    </row>
    <row r="24" spans="1:20">
      <c r="A24" s="856">
        <v>2</v>
      </c>
      <c r="B24" s="856" t="s">
        <v>1162</v>
      </c>
      <c r="C24" s="856" t="s">
        <v>669</v>
      </c>
      <c r="D24" s="856" t="s">
        <v>640</v>
      </c>
      <c r="E24" s="1152">
        <v>136346</v>
      </c>
      <c r="F24" s="1152" t="s">
        <v>706</v>
      </c>
      <c r="G24" s="1152">
        <v>61448</v>
      </c>
      <c r="H24" s="1152">
        <v>7710</v>
      </c>
      <c r="I24" s="1152">
        <v>53738</v>
      </c>
      <c r="J24" s="1152">
        <v>74898</v>
      </c>
      <c r="K24" s="1152" t="s">
        <v>706</v>
      </c>
      <c r="L24" s="1152">
        <v>65295</v>
      </c>
      <c r="M24" s="1152">
        <v>9603</v>
      </c>
      <c r="N24" s="1152">
        <v>74898</v>
      </c>
      <c r="O24" s="1152">
        <v>107017</v>
      </c>
      <c r="P24" s="1152">
        <v>45569</v>
      </c>
      <c r="Q24" s="1152" t="s">
        <v>706</v>
      </c>
      <c r="R24" s="1152">
        <v>44050</v>
      </c>
      <c r="S24" s="1152">
        <v>1519</v>
      </c>
      <c r="T24" s="1152">
        <v>45569</v>
      </c>
    </row>
    <row r="25" spans="1:20">
      <c r="A25" s="856">
        <v>2</v>
      </c>
      <c r="B25" s="856" t="s">
        <v>1162</v>
      </c>
      <c r="C25" s="856" t="s">
        <v>670</v>
      </c>
      <c r="D25" s="856" t="s">
        <v>640</v>
      </c>
      <c r="E25" s="1152">
        <v>231479</v>
      </c>
      <c r="F25" s="1152" t="s">
        <v>706</v>
      </c>
      <c r="G25" s="1152">
        <v>92601</v>
      </c>
      <c r="H25" s="1152">
        <v>13317</v>
      </c>
      <c r="I25" s="1152">
        <v>79284</v>
      </c>
      <c r="J25" s="1152">
        <v>138878</v>
      </c>
      <c r="K25" s="1152" t="s">
        <v>706</v>
      </c>
      <c r="L25" s="1152">
        <v>61927</v>
      </c>
      <c r="M25" s="1152">
        <v>76951</v>
      </c>
      <c r="N25" s="1152">
        <v>138878</v>
      </c>
      <c r="O25" s="1152">
        <v>161497</v>
      </c>
      <c r="P25" s="1152">
        <v>68896</v>
      </c>
      <c r="Q25" s="1152" t="s">
        <v>706</v>
      </c>
      <c r="R25" s="1152">
        <v>50234</v>
      </c>
      <c r="S25" s="1152">
        <v>18662</v>
      </c>
      <c r="T25" s="1152">
        <v>68896</v>
      </c>
    </row>
    <row r="26" spans="1:20">
      <c r="A26" s="856">
        <v>2</v>
      </c>
      <c r="B26" s="856" t="s">
        <v>1162</v>
      </c>
      <c r="C26" s="856" t="s">
        <v>671</v>
      </c>
      <c r="D26" s="856" t="s">
        <v>640</v>
      </c>
      <c r="E26" s="1152">
        <v>21616</v>
      </c>
      <c r="F26" s="1152" t="s">
        <v>706</v>
      </c>
      <c r="G26" s="1152">
        <v>16556</v>
      </c>
      <c r="H26" s="1152">
        <v>4364</v>
      </c>
      <c r="I26" s="1152">
        <v>12192</v>
      </c>
      <c r="J26" s="1152">
        <v>5060</v>
      </c>
      <c r="K26" s="1152" t="s">
        <v>706</v>
      </c>
      <c r="L26" s="1152">
        <v>4814</v>
      </c>
      <c r="M26" s="1152">
        <v>246</v>
      </c>
      <c r="N26" s="1152">
        <v>5060</v>
      </c>
      <c r="O26" s="1152">
        <v>22935</v>
      </c>
      <c r="P26" s="1152">
        <v>6379</v>
      </c>
      <c r="Q26" s="1152" t="s">
        <v>706</v>
      </c>
      <c r="R26" s="1152">
        <v>6090</v>
      </c>
      <c r="S26" s="1152">
        <v>289</v>
      </c>
      <c r="T26" s="1152">
        <v>6379</v>
      </c>
    </row>
    <row r="27" spans="1:20">
      <c r="A27" s="856">
        <v>2</v>
      </c>
      <c r="B27" s="856" t="s">
        <v>1162</v>
      </c>
      <c r="C27" s="856" t="s">
        <v>672</v>
      </c>
      <c r="D27" s="856" t="s">
        <v>640</v>
      </c>
      <c r="E27" s="1152">
        <v>42896</v>
      </c>
      <c r="F27" s="1152" t="s">
        <v>706</v>
      </c>
      <c r="G27" s="1152">
        <v>11072</v>
      </c>
      <c r="H27" s="1152">
        <v>3339</v>
      </c>
      <c r="I27" s="1152">
        <v>7733</v>
      </c>
      <c r="J27" s="1152">
        <v>31824</v>
      </c>
      <c r="K27" s="1152" t="s">
        <v>706</v>
      </c>
      <c r="L27" s="1152">
        <v>16567</v>
      </c>
      <c r="M27" s="1152">
        <v>15257</v>
      </c>
      <c r="N27" s="1152">
        <v>31824</v>
      </c>
      <c r="O27" s="1152">
        <v>25725</v>
      </c>
      <c r="P27" s="1152">
        <v>14653</v>
      </c>
      <c r="Q27" s="1152" t="s">
        <v>706</v>
      </c>
      <c r="R27" s="1152">
        <v>12235</v>
      </c>
      <c r="S27" s="1152">
        <v>2418</v>
      </c>
      <c r="T27" s="1152">
        <v>14653</v>
      </c>
    </row>
    <row r="28" spans="1:20">
      <c r="A28" s="856">
        <v>2</v>
      </c>
      <c r="B28" s="856" t="s">
        <v>1162</v>
      </c>
      <c r="C28" s="856" t="s">
        <v>673</v>
      </c>
      <c r="D28" s="856" t="s">
        <v>640</v>
      </c>
      <c r="E28" s="1152">
        <v>93182</v>
      </c>
      <c r="F28" s="1152" t="s">
        <v>706</v>
      </c>
      <c r="G28" s="1152">
        <v>41504</v>
      </c>
      <c r="H28" s="1152">
        <v>5303</v>
      </c>
      <c r="I28" s="1152">
        <v>36201</v>
      </c>
      <c r="J28" s="1152">
        <v>51678</v>
      </c>
      <c r="K28" s="1152" t="s">
        <v>706</v>
      </c>
      <c r="L28" s="1152">
        <v>26930</v>
      </c>
      <c r="M28" s="1152">
        <v>24748</v>
      </c>
      <c r="N28" s="1152">
        <v>51678</v>
      </c>
      <c r="O28" s="1152">
        <v>78114</v>
      </c>
      <c r="P28" s="1152">
        <v>36610</v>
      </c>
      <c r="Q28" s="1152" t="s">
        <v>706</v>
      </c>
      <c r="R28" s="1152">
        <v>26093</v>
      </c>
      <c r="S28" s="1152">
        <v>10517</v>
      </c>
      <c r="T28" s="1152">
        <v>36610</v>
      </c>
    </row>
    <row r="29" spans="1:20">
      <c r="A29" s="856">
        <v>2</v>
      </c>
      <c r="B29" s="856" t="s">
        <v>1162</v>
      </c>
      <c r="C29" s="856" t="s">
        <v>674</v>
      </c>
      <c r="D29" s="856" t="s">
        <v>640</v>
      </c>
      <c r="E29" s="1152">
        <v>13057</v>
      </c>
      <c r="F29" s="1152" t="s">
        <v>706</v>
      </c>
      <c r="G29" s="1152">
        <v>6872</v>
      </c>
      <c r="H29" s="1152">
        <v>993</v>
      </c>
      <c r="I29" s="1152">
        <v>5879</v>
      </c>
      <c r="J29" s="1152">
        <v>6185</v>
      </c>
      <c r="K29" s="1152" t="s">
        <v>706</v>
      </c>
      <c r="L29" s="1152">
        <v>5887</v>
      </c>
      <c r="M29" s="1152">
        <v>298</v>
      </c>
      <c r="N29" s="1152">
        <v>6185</v>
      </c>
      <c r="O29" s="1152">
        <v>12717</v>
      </c>
      <c r="P29" s="1152">
        <v>5845</v>
      </c>
      <c r="Q29" s="1152" t="s">
        <v>706</v>
      </c>
      <c r="R29" s="1152">
        <v>5608</v>
      </c>
      <c r="S29" s="1152">
        <v>237</v>
      </c>
      <c r="T29" s="1152">
        <v>5845</v>
      </c>
    </row>
    <row r="30" spans="1:20">
      <c r="A30" s="856">
        <v>2</v>
      </c>
      <c r="B30" s="856" t="s">
        <v>1162</v>
      </c>
      <c r="C30" s="856" t="s">
        <v>675</v>
      </c>
      <c r="D30" s="856" t="s">
        <v>640</v>
      </c>
      <c r="E30" s="1152">
        <v>41467</v>
      </c>
      <c r="F30" s="1152" t="s">
        <v>706</v>
      </c>
      <c r="G30" s="1152">
        <v>37613</v>
      </c>
      <c r="H30" s="1152">
        <v>6432</v>
      </c>
      <c r="I30" s="1152">
        <v>31181</v>
      </c>
      <c r="J30" s="1152">
        <v>3854</v>
      </c>
      <c r="K30" s="1152" t="s">
        <v>706</v>
      </c>
      <c r="L30" s="1152">
        <v>2937</v>
      </c>
      <c r="M30" s="1152">
        <v>917</v>
      </c>
      <c r="N30" s="1152">
        <v>3854</v>
      </c>
      <c r="O30" s="1152">
        <v>43036</v>
      </c>
      <c r="P30" s="1152">
        <v>5423</v>
      </c>
      <c r="Q30" s="1152" t="s">
        <v>706</v>
      </c>
      <c r="R30" s="1152">
        <v>3733</v>
      </c>
      <c r="S30" s="1152">
        <v>1690</v>
      </c>
      <c r="T30" s="1152">
        <v>5423</v>
      </c>
    </row>
    <row r="31" spans="1:20">
      <c r="A31" s="856">
        <v>2</v>
      </c>
      <c r="B31" s="856" t="s">
        <v>1162</v>
      </c>
      <c r="C31" s="856" t="s">
        <v>676</v>
      </c>
      <c r="D31" s="856" t="s">
        <v>640</v>
      </c>
      <c r="E31" s="1152">
        <v>124563</v>
      </c>
      <c r="F31" s="1152" t="s">
        <v>706</v>
      </c>
      <c r="G31" s="1152">
        <v>62802</v>
      </c>
      <c r="H31" s="1152">
        <v>7035</v>
      </c>
      <c r="I31" s="1152">
        <v>55767</v>
      </c>
      <c r="J31" s="1152">
        <v>61761</v>
      </c>
      <c r="K31" s="1152" t="s">
        <v>706</v>
      </c>
      <c r="L31" s="1152">
        <v>57044</v>
      </c>
      <c r="M31" s="1152">
        <v>4717</v>
      </c>
      <c r="N31" s="1152">
        <v>61761</v>
      </c>
      <c r="O31" s="1152">
        <v>97968</v>
      </c>
      <c r="P31" s="1152">
        <v>35166</v>
      </c>
      <c r="Q31" s="1152" t="s">
        <v>706</v>
      </c>
      <c r="R31" s="1152">
        <v>34257</v>
      </c>
      <c r="S31" s="1152">
        <v>909</v>
      </c>
      <c r="T31" s="1152">
        <v>35166</v>
      </c>
    </row>
    <row r="32" spans="1:20">
      <c r="A32" s="856">
        <v>2</v>
      </c>
      <c r="B32" s="856" t="s">
        <v>1162</v>
      </c>
      <c r="C32" s="856" t="s">
        <v>677</v>
      </c>
      <c r="D32" s="856" t="s">
        <v>640</v>
      </c>
      <c r="E32" s="1152">
        <v>21709</v>
      </c>
      <c r="F32" s="1152" t="s">
        <v>706</v>
      </c>
      <c r="G32" s="1152">
        <v>15791</v>
      </c>
      <c r="H32" s="1152">
        <v>1678</v>
      </c>
      <c r="I32" s="1152">
        <v>14113</v>
      </c>
      <c r="J32" s="1152">
        <v>5918</v>
      </c>
      <c r="K32" s="1152" t="s">
        <v>706</v>
      </c>
      <c r="L32" s="1152">
        <v>4700</v>
      </c>
      <c r="M32" s="1152">
        <v>1218</v>
      </c>
      <c r="N32" s="1152">
        <v>5918</v>
      </c>
      <c r="O32" s="1152">
        <v>20355</v>
      </c>
      <c r="P32" s="1152">
        <v>4564</v>
      </c>
      <c r="Q32" s="1152" t="s">
        <v>706</v>
      </c>
      <c r="R32" s="1152">
        <v>3731</v>
      </c>
      <c r="S32" s="1152">
        <v>833</v>
      </c>
      <c r="T32" s="1152">
        <v>4564</v>
      </c>
    </row>
    <row r="33" spans="1:20">
      <c r="A33" s="856">
        <v>2</v>
      </c>
      <c r="B33" s="856" t="s">
        <v>1162</v>
      </c>
      <c r="C33" s="856" t="s">
        <v>678</v>
      </c>
      <c r="D33" s="856" t="s">
        <v>640</v>
      </c>
      <c r="E33" s="1152">
        <v>20637</v>
      </c>
      <c r="F33" s="1152" t="s">
        <v>706</v>
      </c>
      <c r="G33" s="1152">
        <v>12055</v>
      </c>
      <c r="H33" s="1152">
        <v>2653</v>
      </c>
      <c r="I33" s="1152">
        <v>9402</v>
      </c>
      <c r="J33" s="1152">
        <v>8582</v>
      </c>
      <c r="K33" s="1152" t="s">
        <v>706</v>
      </c>
      <c r="L33" s="1152">
        <v>8377</v>
      </c>
      <c r="M33" s="1152">
        <v>205</v>
      </c>
      <c r="N33" s="1152">
        <v>8582</v>
      </c>
      <c r="O33" s="1152">
        <v>18466</v>
      </c>
      <c r="P33" s="1152">
        <v>6411</v>
      </c>
      <c r="Q33" s="1152" t="s">
        <v>706</v>
      </c>
      <c r="R33" s="1152">
        <v>6248</v>
      </c>
      <c r="S33" s="1152">
        <v>163</v>
      </c>
      <c r="T33" s="1152">
        <v>6411</v>
      </c>
    </row>
    <row r="34" spans="1:20">
      <c r="A34" s="856">
        <v>2</v>
      </c>
      <c r="B34" s="856" t="s">
        <v>1162</v>
      </c>
      <c r="C34" s="856" t="s">
        <v>679</v>
      </c>
      <c r="D34" s="856" t="s">
        <v>640</v>
      </c>
      <c r="E34" s="1152">
        <v>100522</v>
      </c>
      <c r="F34" s="1152" t="s">
        <v>706</v>
      </c>
      <c r="G34" s="1152">
        <v>34471</v>
      </c>
      <c r="H34" s="1152">
        <v>6213</v>
      </c>
      <c r="I34" s="1152">
        <v>28258</v>
      </c>
      <c r="J34" s="1152">
        <v>66051</v>
      </c>
      <c r="K34" s="1152" t="s">
        <v>706</v>
      </c>
      <c r="L34" s="1152">
        <v>31403</v>
      </c>
      <c r="M34" s="1152">
        <v>34648</v>
      </c>
      <c r="N34" s="1152">
        <v>66051</v>
      </c>
      <c r="O34" s="1152">
        <v>58063</v>
      </c>
      <c r="P34" s="1152">
        <v>23592</v>
      </c>
      <c r="Q34" s="1152" t="s">
        <v>706</v>
      </c>
      <c r="R34" s="1152">
        <v>18139</v>
      </c>
      <c r="S34" s="1152">
        <v>5453</v>
      </c>
      <c r="T34" s="1152">
        <v>23592</v>
      </c>
    </row>
    <row r="35" spans="1:20">
      <c r="A35" s="856">
        <v>2</v>
      </c>
      <c r="B35" s="856" t="s">
        <v>1162</v>
      </c>
      <c r="C35" s="856" t="s">
        <v>680</v>
      </c>
      <c r="D35" s="856" t="s">
        <v>640</v>
      </c>
      <c r="E35" s="1152">
        <v>35906</v>
      </c>
      <c r="F35" s="1152" t="s">
        <v>706</v>
      </c>
      <c r="G35" s="1152">
        <v>19937</v>
      </c>
      <c r="H35" s="1152">
        <v>3801</v>
      </c>
      <c r="I35" s="1152">
        <v>16136</v>
      </c>
      <c r="J35" s="1152">
        <v>15969</v>
      </c>
      <c r="K35" s="1152" t="s">
        <v>706</v>
      </c>
      <c r="L35" s="1152">
        <v>15017</v>
      </c>
      <c r="M35" s="1152">
        <v>952</v>
      </c>
      <c r="N35" s="1152">
        <v>15969</v>
      </c>
      <c r="O35" s="1152">
        <v>37066</v>
      </c>
      <c r="P35" s="1152">
        <v>17129</v>
      </c>
      <c r="Q35" s="1152" t="s">
        <v>706</v>
      </c>
      <c r="R35" s="1152">
        <v>16688</v>
      </c>
      <c r="S35" s="1152">
        <v>441</v>
      </c>
      <c r="T35" s="1152">
        <v>17129</v>
      </c>
    </row>
    <row r="36" spans="1:20">
      <c r="A36" s="856">
        <v>2</v>
      </c>
      <c r="B36" s="856" t="s">
        <v>1162</v>
      </c>
      <c r="C36" s="856" t="s">
        <v>681</v>
      </c>
      <c r="D36" s="856" t="s">
        <v>640</v>
      </c>
      <c r="E36" s="1152">
        <v>42077</v>
      </c>
      <c r="F36" s="1152" t="s">
        <v>706</v>
      </c>
      <c r="G36" s="1152">
        <v>20424</v>
      </c>
      <c r="H36" s="1152">
        <v>2325</v>
      </c>
      <c r="I36" s="1152">
        <v>18099</v>
      </c>
      <c r="J36" s="1152">
        <v>21653</v>
      </c>
      <c r="K36" s="1152" t="s">
        <v>706</v>
      </c>
      <c r="L36" s="1152">
        <v>20538</v>
      </c>
      <c r="M36" s="1152">
        <v>1115</v>
      </c>
      <c r="N36" s="1152">
        <v>21653</v>
      </c>
      <c r="O36" s="1152">
        <v>44515</v>
      </c>
      <c r="P36" s="1152">
        <v>24091</v>
      </c>
      <c r="Q36" s="1152" t="s">
        <v>706</v>
      </c>
      <c r="R36" s="1152">
        <v>23731</v>
      </c>
      <c r="S36" s="1152">
        <v>360</v>
      </c>
      <c r="T36" s="1152">
        <v>24091</v>
      </c>
    </row>
    <row r="37" spans="1:20">
      <c r="A37" s="856">
        <v>2</v>
      </c>
      <c r="B37" s="856" t="s">
        <v>1162</v>
      </c>
      <c r="C37" s="856" t="s">
        <v>682</v>
      </c>
      <c r="D37" s="856" t="s">
        <v>640</v>
      </c>
      <c r="E37" s="1152">
        <v>66729</v>
      </c>
      <c r="F37" s="1152" t="s">
        <v>706</v>
      </c>
      <c r="G37" s="1152">
        <v>22414</v>
      </c>
      <c r="H37" s="1152">
        <v>4207</v>
      </c>
      <c r="I37" s="1152">
        <v>18207</v>
      </c>
      <c r="J37" s="1152">
        <v>44315</v>
      </c>
      <c r="K37" s="1152" t="s">
        <v>706</v>
      </c>
      <c r="L37" s="1152">
        <v>15241</v>
      </c>
      <c r="M37" s="1152">
        <v>29074</v>
      </c>
      <c r="N37" s="1152">
        <v>44315</v>
      </c>
      <c r="O37" s="1152">
        <v>39511</v>
      </c>
      <c r="P37" s="1152">
        <v>17097</v>
      </c>
      <c r="Q37" s="1152" t="s">
        <v>706</v>
      </c>
      <c r="R37" s="1152">
        <v>10287</v>
      </c>
      <c r="S37" s="1152">
        <v>6810</v>
      </c>
      <c r="T37" s="1152">
        <v>17097</v>
      </c>
    </row>
    <row r="38" spans="1:20">
      <c r="A38" s="856">
        <v>2</v>
      </c>
      <c r="B38" s="856" t="s">
        <v>1162</v>
      </c>
      <c r="C38" s="856" t="s">
        <v>683</v>
      </c>
      <c r="D38" s="856" t="s">
        <v>640</v>
      </c>
      <c r="E38" s="1152">
        <v>24302</v>
      </c>
      <c r="F38" s="1152" t="s">
        <v>706</v>
      </c>
      <c r="G38" s="1152">
        <v>12946</v>
      </c>
      <c r="H38" s="1152">
        <v>2431</v>
      </c>
      <c r="I38" s="1152">
        <v>10515</v>
      </c>
      <c r="J38" s="1152">
        <v>11356</v>
      </c>
      <c r="K38" s="1152" t="s">
        <v>706</v>
      </c>
      <c r="L38" s="1152">
        <v>11050</v>
      </c>
      <c r="M38" s="1152">
        <v>306</v>
      </c>
      <c r="N38" s="1152">
        <v>11356</v>
      </c>
      <c r="O38" s="1152">
        <v>25493</v>
      </c>
      <c r="P38" s="1152">
        <v>12547</v>
      </c>
      <c r="Q38" s="1152" t="s">
        <v>706</v>
      </c>
      <c r="R38" s="1152">
        <v>12360</v>
      </c>
      <c r="S38" s="1152">
        <v>187</v>
      </c>
      <c r="T38" s="1152">
        <v>12547</v>
      </c>
    </row>
    <row r="39" spans="1:20">
      <c r="A39" s="856">
        <v>2</v>
      </c>
      <c r="B39" s="856" t="s">
        <v>1162</v>
      </c>
      <c r="C39" s="856" t="s">
        <v>684</v>
      </c>
      <c r="D39" s="856" t="s">
        <v>640</v>
      </c>
      <c r="E39" s="1152">
        <v>56075</v>
      </c>
      <c r="F39" s="1152" t="s">
        <v>706</v>
      </c>
      <c r="G39" s="1152">
        <v>26902</v>
      </c>
      <c r="H39" s="1152">
        <v>3794</v>
      </c>
      <c r="I39" s="1152">
        <v>23108</v>
      </c>
      <c r="J39" s="1152">
        <v>29173</v>
      </c>
      <c r="K39" s="1152" t="s">
        <v>706</v>
      </c>
      <c r="L39" s="1152">
        <v>18206</v>
      </c>
      <c r="M39" s="1152">
        <v>10967</v>
      </c>
      <c r="N39" s="1152">
        <v>29173</v>
      </c>
      <c r="O39" s="1152">
        <v>45140</v>
      </c>
      <c r="P39" s="1152">
        <v>18238</v>
      </c>
      <c r="Q39" s="1152" t="s">
        <v>706</v>
      </c>
      <c r="R39" s="1152">
        <v>15726</v>
      </c>
      <c r="S39" s="1152">
        <v>2512</v>
      </c>
      <c r="T39" s="1152">
        <v>18238</v>
      </c>
    </row>
    <row r="40" spans="1:20">
      <c r="A40" s="856">
        <v>2</v>
      </c>
      <c r="B40" s="856" t="s">
        <v>1162</v>
      </c>
      <c r="C40" s="856" t="s">
        <v>685</v>
      </c>
      <c r="D40" s="856" t="s">
        <v>640</v>
      </c>
      <c r="E40" s="1152">
        <v>21505</v>
      </c>
      <c r="F40" s="1152" t="s">
        <v>706</v>
      </c>
      <c r="G40" s="1152">
        <v>13602</v>
      </c>
      <c r="H40" s="1152">
        <v>2656</v>
      </c>
      <c r="I40" s="1152">
        <v>10946</v>
      </c>
      <c r="J40" s="1152">
        <v>7903</v>
      </c>
      <c r="K40" s="1152" t="s">
        <v>706</v>
      </c>
      <c r="L40" s="1152">
        <v>7698</v>
      </c>
      <c r="M40" s="1152">
        <v>205</v>
      </c>
      <c r="N40" s="1152">
        <v>7903</v>
      </c>
      <c r="O40" s="1152">
        <v>25431</v>
      </c>
      <c r="P40" s="1152">
        <v>11829</v>
      </c>
      <c r="Q40" s="1152" t="s">
        <v>706</v>
      </c>
      <c r="R40" s="1152">
        <v>11399</v>
      </c>
      <c r="S40" s="1152">
        <v>430</v>
      </c>
      <c r="T40" s="1152">
        <v>11829</v>
      </c>
    </row>
    <row r="41" spans="1:20">
      <c r="A41" s="856">
        <v>2</v>
      </c>
      <c r="B41" s="856" t="s">
        <v>1162</v>
      </c>
      <c r="C41" s="856" t="s">
        <v>1257</v>
      </c>
      <c r="D41" s="856" t="s">
        <v>640</v>
      </c>
      <c r="E41" s="1152">
        <v>21937</v>
      </c>
      <c r="F41" s="1152" t="s">
        <v>706</v>
      </c>
      <c r="G41" s="1152">
        <v>15610</v>
      </c>
      <c r="H41" s="1152">
        <v>4245</v>
      </c>
      <c r="I41" s="1152">
        <v>11365</v>
      </c>
      <c r="J41" s="1152">
        <v>6327</v>
      </c>
      <c r="K41" s="1152" t="s">
        <v>706</v>
      </c>
      <c r="L41" s="1152">
        <v>4797</v>
      </c>
      <c r="M41" s="1152">
        <v>1530</v>
      </c>
      <c r="N41" s="1152">
        <v>6327</v>
      </c>
      <c r="O41" s="1152">
        <v>19871</v>
      </c>
      <c r="P41" s="1152">
        <v>4261</v>
      </c>
      <c r="Q41" s="1152" t="s">
        <v>706</v>
      </c>
      <c r="R41" s="1152">
        <v>3667</v>
      </c>
      <c r="S41" s="1152">
        <v>594</v>
      </c>
      <c r="T41" s="1152">
        <v>4261</v>
      </c>
    </row>
    <row r="42" spans="1:20">
      <c r="A42" s="856">
        <v>2</v>
      </c>
      <c r="B42" s="856" t="s">
        <v>1162</v>
      </c>
      <c r="C42" s="856" t="s">
        <v>687</v>
      </c>
      <c r="D42" s="856" t="s">
        <v>640</v>
      </c>
      <c r="E42" s="1152">
        <v>11258</v>
      </c>
      <c r="F42" s="1152" t="s">
        <v>706</v>
      </c>
      <c r="G42" s="1152">
        <v>7909</v>
      </c>
      <c r="H42" s="1152">
        <v>1666</v>
      </c>
      <c r="I42" s="1152">
        <v>6243</v>
      </c>
      <c r="J42" s="1152">
        <v>3349</v>
      </c>
      <c r="K42" s="1152" t="s">
        <v>706</v>
      </c>
      <c r="L42" s="1152">
        <v>3208</v>
      </c>
      <c r="M42" s="1152">
        <v>141</v>
      </c>
      <c r="N42" s="1152">
        <v>3349</v>
      </c>
      <c r="O42" s="1152">
        <v>11196</v>
      </c>
      <c r="P42" s="1152">
        <v>3287</v>
      </c>
      <c r="Q42" s="1152" t="s">
        <v>706</v>
      </c>
      <c r="R42" s="1152">
        <v>3163</v>
      </c>
      <c r="S42" s="1152">
        <v>124</v>
      </c>
      <c r="T42" s="1152">
        <v>3287</v>
      </c>
    </row>
    <row r="43" spans="1:20">
      <c r="A43" s="856">
        <v>2</v>
      </c>
      <c r="B43" s="856" t="s">
        <v>1162</v>
      </c>
      <c r="C43" s="856" t="s">
        <v>688</v>
      </c>
      <c r="D43" s="856" t="s">
        <v>640</v>
      </c>
      <c r="E43" s="1152">
        <v>32635</v>
      </c>
      <c r="F43" s="1152" t="s">
        <v>706</v>
      </c>
      <c r="G43" s="1152">
        <v>26760</v>
      </c>
      <c r="H43" s="1152">
        <v>5010</v>
      </c>
      <c r="I43" s="1152">
        <v>21750</v>
      </c>
      <c r="J43" s="1152">
        <v>5875</v>
      </c>
      <c r="K43" s="1152" t="s">
        <v>706</v>
      </c>
      <c r="L43" s="1152">
        <v>3598</v>
      </c>
      <c r="M43" s="1152">
        <v>2277</v>
      </c>
      <c r="N43" s="1152">
        <v>5875</v>
      </c>
      <c r="O43" s="1152">
        <v>31834</v>
      </c>
      <c r="P43" s="1152">
        <v>5074</v>
      </c>
      <c r="Q43" s="1152" t="s">
        <v>706</v>
      </c>
      <c r="R43" s="1152">
        <v>3797</v>
      </c>
      <c r="S43" s="1152">
        <v>1277</v>
      </c>
      <c r="T43" s="1152">
        <v>5074</v>
      </c>
    </row>
    <row r="44" spans="1:20">
      <c r="A44" s="856">
        <v>2</v>
      </c>
      <c r="B44" s="856" t="s">
        <v>1162</v>
      </c>
      <c r="C44" s="856" t="s">
        <v>689</v>
      </c>
      <c r="D44" s="856" t="s">
        <v>640</v>
      </c>
      <c r="E44" s="1152">
        <v>25786</v>
      </c>
      <c r="F44" s="1152" t="s">
        <v>706</v>
      </c>
      <c r="G44" s="1152">
        <v>21283</v>
      </c>
      <c r="H44" s="1152">
        <v>8077</v>
      </c>
      <c r="I44" s="1152">
        <v>13206</v>
      </c>
      <c r="J44" s="1152">
        <v>4503</v>
      </c>
      <c r="K44" s="1152" t="s">
        <v>706</v>
      </c>
      <c r="L44" s="1152">
        <v>4194</v>
      </c>
      <c r="M44" s="1152">
        <v>309</v>
      </c>
      <c r="N44" s="1152">
        <v>4503</v>
      </c>
      <c r="O44" s="1152">
        <v>24901</v>
      </c>
      <c r="P44" s="1152">
        <v>3618</v>
      </c>
      <c r="Q44" s="1152" t="s">
        <v>706</v>
      </c>
      <c r="R44" s="1152">
        <v>3286</v>
      </c>
      <c r="S44" s="1152">
        <v>332</v>
      </c>
      <c r="T44" s="1152">
        <v>3618</v>
      </c>
    </row>
    <row r="45" spans="1:20">
      <c r="A45" s="856">
        <v>2</v>
      </c>
      <c r="B45" s="856" t="s">
        <v>1162</v>
      </c>
      <c r="C45" s="856" t="s">
        <v>690</v>
      </c>
      <c r="D45" s="856" t="s">
        <v>640</v>
      </c>
      <c r="E45" s="1152">
        <v>14878</v>
      </c>
      <c r="F45" s="1152" t="s">
        <v>706</v>
      </c>
      <c r="G45" s="1152">
        <v>11454</v>
      </c>
      <c r="H45" s="1152">
        <v>1931</v>
      </c>
      <c r="I45" s="1152">
        <v>9523</v>
      </c>
      <c r="J45" s="1152">
        <v>3424</v>
      </c>
      <c r="K45" s="1152" t="s">
        <v>706</v>
      </c>
      <c r="L45" s="1152">
        <v>2854</v>
      </c>
      <c r="M45" s="1152">
        <v>570</v>
      </c>
      <c r="N45" s="1152">
        <v>3424</v>
      </c>
      <c r="O45" s="1152">
        <v>15171</v>
      </c>
      <c r="P45" s="1152">
        <v>3717</v>
      </c>
      <c r="Q45" s="1152" t="s">
        <v>706</v>
      </c>
      <c r="R45" s="1152">
        <v>3382</v>
      </c>
      <c r="S45" s="1152">
        <v>335</v>
      </c>
      <c r="T45" s="1152">
        <v>3717</v>
      </c>
    </row>
    <row r="46" spans="1:20">
      <c r="A46" s="856">
        <v>2</v>
      </c>
      <c r="B46" s="856" t="s">
        <v>1162</v>
      </c>
      <c r="C46" s="856" t="s">
        <v>691</v>
      </c>
      <c r="D46" s="856" t="s">
        <v>640</v>
      </c>
      <c r="E46" s="1152">
        <v>21344</v>
      </c>
      <c r="F46" s="1152" t="s">
        <v>706</v>
      </c>
      <c r="G46" s="1152">
        <v>16919</v>
      </c>
      <c r="H46" s="1152">
        <v>4605</v>
      </c>
      <c r="I46" s="1152">
        <v>12314</v>
      </c>
      <c r="J46" s="1152">
        <v>4425</v>
      </c>
      <c r="K46" s="1152" t="s">
        <v>706</v>
      </c>
      <c r="L46" s="1152">
        <v>4192</v>
      </c>
      <c r="M46" s="1152">
        <v>233</v>
      </c>
      <c r="N46" s="1152">
        <v>4425</v>
      </c>
      <c r="O46" s="1152">
        <v>20720</v>
      </c>
      <c r="P46" s="1152">
        <v>3801</v>
      </c>
      <c r="Q46" s="1152" t="s">
        <v>706</v>
      </c>
      <c r="R46" s="1152">
        <v>3463</v>
      </c>
      <c r="S46" s="1152">
        <v>338</v>
      </c>
      <c r="T46" s="1152">
        <v>3801</v>
      </c>
    </row>
    <row r="47" spans="1:20">
      <c r="A47" s="856">
        <v>2</v>
      </c>
      <c r="B47" s="856" t="s">
        <v>1162</v>
      </c>
      <c r="C47" s="856" t="s">
        <v>692</v>
      </c>
      <c r="D47" s="856" t="s">
        <v>640</v>
      </c>
      <c r="E47" s="1152">
        <v>18805</v>
      </c>
      <c r="F47" s="1152" t="s">
        <v>706</v>
      </c>
      <c r="G47" s="1152">
        <v>14344</v>
      </c>
      <c r="H47" s="1152">
        <v>2922</v>
      </c>
      <c r="I47" s="1152">
        <v>11422</v>
      </c>
      <c r="J47" s="1152">
        <v>4461</v>
      </c>
      <c r="K47" s="1152" t="s">
        <v>706</v>
      </c>
      <c r="L47" s="1152">
        <v>4369</v>
      </c>
      <c r="M47" s="1152">
        <v>92</v>
      </c>
      <c r="N47" s="1152">
        <v>4461</v>
      </c>
      <c r="O47" s="1152">
        <v>16913</v>
      </c>
      <c r="P47" s="1152">
        <v>2569</v>
      </c>
      <c r="Q47" s="1152" t="s">
        <v>706</v>
      </c>
      <c r="R47" s="1152">
        <v>2487</v>
      </c>
      <c r="S47" s="1152">
        <v>82</v>
      </c>
      <c r="T47" s="1152">
        <v>2569</v>
      </c>
    </row>
    <row r="48" spans="1:20">
      <c r="A48" s="856">
        <v>2</v>
      </c>
      <c r="B48" s="856" t="s">
        <v>1162</v>
      </c>
      <c r="C48" s="856" t="s">
        <v>693</v>
      </c>
      <c r="D48" s="856" t="s">
        <v>640</v>
      </c>
      <c r="E48" s="1152">
        <v>20674</v>
      </c>
      <c r="F48" s="1152" t="s">
        <v>706</v>
      </c>
      <c r="G48" s="1152">
        <v>11969</v>
      </c>
      <c r="H48" s="1152">
        <v>2426</v>
      </c>
      <c r="I48" s="1152">
        <v>9543</v>
      </c>
      <c r="J48" s="1152">
        <v>8705</v>
      </c>
      <c r="K48" s="1152" t="s">
        <v>706</v>
      </c>
      <c r="L48" s="1152">
        <v>8420</v>
      </c>
      <c r="M48" s="1152">
        <v>285</v>
      </c>
      <c r="N48" s="1152">
        <v>8705</v>
      </c>
      <c r="O48" s="1152">
        <v>25391</v>
      </c>
      <c r="P48" s="1152">
        <v>13422</v>
      </c>
      <c r="Q48" s="1152" t="s">
        <v>706</v>
      </c>
      <c r="R48" s="1152">
        <v>12987</v>
      </c>
      <c r="S48" s="1152">
        <v>435</v>
      </c>
      <c r="T48" s="1152">
        <v>13422</v>
      </c>
    </row>
    <row r="49" spans="1:20">
      <c r="A49" s="856">
        <v>2</v>
      </c>
      <c r="B49" s="856" t="s">
        <v>1162</v>
      </c>
      <c r="C49" s="856" t="s">
        <v>694</v>
      </c>
      <c r="D49" s="856" t="s">
        <v>640</v>
      </c>
      <c r="E49" s="1152">
        <v>36096</v>
      </c>
      <c r="F49" s="1152" t="s">
        <v>706</v>
      </c>
      <c r="G49" s="1152">
        <v>20067</v>
      </c>
      <c r="H49" s="1152">
        <v>3498</v>
      </c>
      <c r="I49" s="1152">
        <v>16569</v>
      </c>
      <c r="J49" s="1152">
        <v>16029</v>
      </c>
      <c r="K49" s="1152" t="s">
        <v>706</v>
      </c>
      <c r="L49" s="1152">
        <v>15463</v>
      </c>
      <c r="M49" s="1152">
        <v>566</v>
      </c>
      <c r="N49" s="1152">
        <v>16029</v>
      </c>
      <c r="O49" s="1152">
        <v>34897</v>
      </c>
      <c r="P49" s="1152">
        <v>14830</v>
      </c>
      <c r="Q49" s="1152" t="s">
        <v>706</v>
      </c>
      <c r="R49" s="1152">
        <v>14613</v>
      </c>
      <c r="S49" s="1152">
        <v>217</v>
      </c>
      <c r="T49" s="1152">
        <v>14830</v>
      </c>
    </row>
    <row r="50" spans="1:20">
      <c r="A50" s="856">
        <v>3</v>
      </c>
      <c r="B50" s="856" t="s">
        <v>1162</v>
      </c>
      <c r="C50" s="856" t="s">
        <v>695</v>
      </c>
      <c r="D50" s="856" t="s">
        <v>640</v>
      </c>
      <c r="E50" s="1152">
        <v>13711</v>
      </c>
      <c r="F50" s="1152" t="s">
        <v>706</v>
      </c>
      <c r="G50" s="1152">
        <v>4271</v>
      </c>
      <c r="H50" s="1152">
        <v>1025</v>
      </c>
      <c r="I50" s="1152">
        <v>3246</v>
      </c>
      <c r="J50" s="1152">
        <v>9440</v>
      </c>
      <c r="K50" s="1152" t="s">
        <v>706</v>
      </c>
      <c r="L50" s="1152">
        <v>4481</v>
      </c>
      <c r="M50" s="1152">
        <v>4959</v>
      </c>
      <c r="N50" s="1152">
        <v>9440</v>
      </c>
      <c r="O50" s="1152">
        <v>7590</v>
      </c>
      <c r="P50" s="1152">
        <v>3319</v>
      </c>
      <c r="Q50" s="1152" t="s">
        <v>706</v>
      </c>
      <c r="R50" s="1152">
        <v>2546</v>
      </c>
      <c r="S50" s="1152">
        <v>773</v>
      </c>
      <c r="T50" s="1152">
        <v>3319</v>
      </c>
    </row>
    <row r="51" spans="1:20">
      <c r="A51" s="856">
        <v>3</v>
      </c>
      <c r="B51" s="856" t="s">
        <v>1162</v>
      </c>
      <c r="C51" s="856" t="s">
        <v>696</v>
      </c>
      <c r="D51" s="856" t="s">
        <v>640</v>
      </c>
      <c r="E51" s="1152">
        <v>10884</v>
      </c>
      <c r="F51" s="1152" t="s">
        <v>706</v>
      </c>
      <c r="G51" s="1152">
        <v>6510</v>
      </c>
      <c r="H51" s="1152">
        <v>1813</v>
      </c>
      <c r="I51" s="1152">
        <v>4697</v>
      </c>
      <c r="J51" s="1152">
        <v>4374</v>
      </c>
      <c r="K51" s="1152" t="s">
        <v>706</v>
      </c>
      <c r="L51" s="1152">
        <v>4309</v>
      </c>
      <c r="M51" s="1152">
        <v>65</v>
      </c>
      <c r="N51" s="1152">
        <v>4374</v>
      </c>
      <c r="O51" s="1152">
        <v>9097</v>
      </c>
      <c r="P51" s="1152">
        <v>2587</v>
      </c>
      <c r="Q51" s="1152" t="s">
        <v>706</v>
      </c>
      <c r="R51" s="1152">
        <v>2569</v>
      </c>
      <c r="S51" s="1152">
        <v>18</v>
      </c>
      <c r="T51" s="1152">
        <v>2587</v>
      </c>
    </row>
    <row r="52" spans="1:20">
      <c r="A52" s="856">
        <v>3</v>
      </c>
      <c r="B52" s="856" t="s">
        <v>1162</v>
      </c>
      <c r="C52" s="856" t="s">
        <v>697</v>
      </c>
      <c r="D52" s="856" t="s">
        <v>640</v>
      </c>
      <c r="E52" s="1152">
        <v>14562</v>
      </c>
      <c r="F52" s="1152" t="s">
        <v>706</v>
      </c>
      <c r="G52" s="1152">
        <v>5577</v>
      </c>
      <c r="H52" s="1152">
        <v>1531</v>
      </c>
      <c r="I52" s="1152">
        <v>4046</v>
      </c>
      <c r="J52" s="1152">
        <v>8985</v>
      </c>
      <c r="K52" s="1152" t="s">
        <v>706</v>
      </c>
      <c r="L52" s="1152">
        <v>8578</v>
      </c>
      <c r="M52" s="1152">
        <v>407</v>
      </c>
      <c r="N52" s="1152">
        <v>8985</v>
      </c>
      <c r="O52" s="1152">
        <v>15357</v>
      </c>
      <c r="P52" s="1152">
        <v>9780</v>
      </c>
      <c r="Q52" s="1152" t="s">
        <v>706</v>
      </c>
      <c r="R52" s="1152">
        <v>9699</v>
      </c>
      <c r="S52" s="1152">
        <v>81</v>
      </c>
      <c r="T52" s="1152">
        <v>9780</v>
      </c>
    </row>
    <row r="53" spans="1:20">
      <c r="A53" s="856">
        <v>3</v>
      </c>
      <c r="B53" s="856" t="s">
        <v>1162</v>
      </c>
      <c r="C53" s="856" t="s">
        <v>698</v>
      </c>
      <c r="D53" s="856" t="s">
        <v>640</v>
      </c>
      <c r="E53" s="1152">
        <v>15691</v>
      </c>
      <c r="F53" s="1152" t="s">
        <v>706</v>
      </c>
      <c r="G53" s="1152">
        <v>4288</v>
      </c>
      <c r="H53" s="1152">
        <v>808</v>
      </c>
      <c r="I53" s="1152">
        <v>3480</v>
      </c>
      <c r="J53" s="1152">
        <v>11403</v>
      </c>
      <c r="K53" s="1152" t="s">
        <v>706</v>
      </c>
      <c r="L53" s="1152">
        <v>10817</v>
      </c>
      <c r="M53" s="1152">
        <v>586</v>
      </c>
      <c r="N53" s="1152">
        <v>11403</v>
      </c>
      <c r="O53" s="1152">
        <v>11678</v>
      </c>
      <c r="P53" s="1152">
        <v>7390</v>
      </c>
      <c r="Q53" s="1152" t="s">
        <v>706</v>
      </c>
      <c r="R53" s="1152">
        <v>7278</v>
      </c>
      <c r="S53" s="1152">
        <v>112</v>
      </c>
      <c r="T53" s="1152">
        <v>7390</v>
      </c>
    </row>
    <row r="54" spans="1:20">
      <c r="A54" s="856">
        <v>3</v>
      </c>
      <c r="B54" s="856" t="s">
        <v>1162</v>
      </c>
      <c r="C54" s="856" t="s">
        <v>1173</v>
      </c>
      <c r="D54" s="856" t="s">
        <v>640</v>
      </c>
      <c r="E54" s="1152">
        <v>5684</v>
      </c>
      <c r="F54" s="1152" t="s">
        <v>706</v>
      </c>
      <c r="G54" s="1152">
        <v>2167</v>
      </c>
      <c r="H54" s="1152">
        <v>536</v>
      </c>
      <c r="I54" s="1152">
        <v>1631</v>
      </c>
      <c r="J54" s="1152">
        <v>3517</v>
      </c>
      <c r="K54" s="1152" t="s">
        <v>706</v>
      </c>
      <c r="L54" s="1152">
        <v>3462</v>
      </c>
      <c r="M54" s="1152">
        <v>55</v>
      </c>
      <c r="N54" s="1152">
        <v>3517</v>
      </c>
      <c r="O54" s="1152">
        <v>4165</v>
      </c>
      <c r="P54" s="1152">
        <v>1998</v>
      </c>
      <c r="Q54" s="1152" t="s">
        <v>706</v>
      </c>
      <c r="R54" s="1152">
        <v>1990</v>
      </c>
      <c r="S54" s="1152">
        <v>8</v>
      </c>
      <c r="T54" s="1152">
        <v>1998</v>
      </c>
    </row>
    <row r="55" spans="1:20">
      <c r="A55" s="856">
        <v>3</v>
      </c>
      <c r="B55" s="856" t="s">
        <v>1162</v>
      </c>
      <c r="C55" s="856" t="s">
        <v>699</v>
      </c>
      <c r="D55" s="856" t="s">
        <v>640</v>
      </c>
      <c r="E55" s="1152">
        <v>9714</v>
      </c>
      <c r="F55" s="1152" t="s">
        <v>706</v>
      </c>
      <c r="G55" s="1152">
        <v>4620</v>
      </c>
      <c r="H55" s="1152">
        <v>827</v>
      </c>
      <c r="I55" s="1152">
        <v>3793</v>
      </c>
      <c r="J55" s="1152">
        <v>5094</v>
      </c>
      <c r="K55" s="1152" t="s">
        <v>706</v>
      </c>
      <c r="L55" s="1152">
        <v>4966</v>
      </c>
      <c r="M55" s="1152">
        <v>128</v>
      </c>
      <c r="N55" s="1152">
        <v>5094</v>
      </c>
      <c r="O55" s="1152">
        <v>12515</v>
      </c>
      <c r="P55" s="1152">
        <v>7895</v>
      </c>
      <c r="Q55" s="1152" t="s">
        <v>706</v>
      </c>
      <c r="R55" s="1152">
        <v>7793</v>
      </c>
      <c r="S55" s="1152">
        <v>102</v>
      </c>
      <c r="T55" s="1152">
        <v>7895</v>
      </c>
    </row>
    <row r="56" spans="1:20">
      <c r="A56" s="856">
        <v>3</v>
      </c>
      <c r="B56" s="856" t="s">
        <v>1162</v>
      </c>
      <c r="C56" s="856" t="s">
        <v>1174</v>
      </c>
      <c r="D56" s="856" t="s">
        <v>640</v>
      </c>
      <c r="E56" s="1152">
        <v>5415</v>
      </c>
      <c r="F56" s="1152" t="s">
        <v>706</v>
      </c>
      <c r="G56" s="1152">
        <v>2692</v>
      </c>
      <c r="H56" s="1152">
        <v>591</v>
      </c>
      <c r="I56" s="1152">
        <v>2101</v>
      </c>
      <c r="J56" s="1152">
        <v>2723</v>
      </c>
      <c r="K56" s="1152" t="s">
        <v>706</v>
      </c>
      <c r="L56" s="1152">
        <v>2678</v>
      </c>
      <c r="M56" s="1152">
        <v>45</v>
      </c>
      <c r="N56" s="1152">
        <v>2723</v>
      </c>
      <c r="O56" s="1152">
        <v>4048</v>
      </c>
      <c r="P56" s="1152">
        <v>1356</v>
      </c>
      <c r="Q56" s="1152" t="s">
        <v>706</v>
      </c>
      <c r="R56" s="1152">
        <v>1326</v>
      </c>
      <c r="S56" s="1152">
        <v>30</v>
      </c>
      <c r="T56" s="1152">
        <v>1356</v>
      </c>
    </row>
    <row r="57" spans="1:20">
      <c r="A57" s="856">
        <v>3</v>
      </c>
      <c r="B57" s="856" t="s">
        <v>1162</v>
      </c>
      <c r="C57" s="856" t="s">
        <v>700</v>
      </c>
      <c r="D57" s="856" t="s">
        <v>640</v>
      </c>
      <c r="E57" s="1152">
        <v>15318</v>
      </c>
      <c r="F57" s="1152" t="s">
        <v>706</v>
      </c>
      <c r="G57" s="1152">
        <v>4774</v>
      </c>
      <c r="H57" s="1152">
        <v>1086</v>
      </c>
      <c r="I57" s="1152">
        <v>3688</v>
      </c>
      <c r="J57" s="1152">
        <v>10544</v>
      </c>
      <c r="K57" s="1152" t="s">
        <v>706</v>
      </c>
      <c r="L57" s="1152">
        <v>10217</v>
      </c>
      <c r="M57" s="1152">
        <v>327</v>
      </c>
      <c r="N57" s="1152">
        <v>10544</v>
      </c>
      <c r="O57" s="1152">
        <v>10372</v>
      </c>
      <c r="P57" s="1152">
        <v>5598</v>
      </c>
      <c r="Q57" s="1152" t="s">
        <v>706</v>
      </c>
      <c r="R57" s="1152">
        <v>5527</v>
      </c>
      <c r="S57" s="1152">
        <v>71</v>
      </c>
      <c r="T57" s="1152">
        <v>5598</v>
      </c>
    </row>
    <row r="58" spans="1:20">
      <c r="A58" s="856">
        <v>3</v>
      </c>
      <c r="B58" s="856" t="s">
        <v>1162</v>
      </c>
      <c r="C58" s="856" t="s">
        <v>701</v>
      </c>
      <c r="D58" s="856" t="s">
        <v>640</v>
      </c>
      <c r="E58" s="1152">
        <v>6832</v>
      </c>
      <c r="F58" s="1152" t="s">
        <v>706</v>
      </c>
      <c r="G58" s="1152">
        <v>3194</v>
      </c>
      <c r="H58" s="1152">
        <v>671</v>
      </c>
      <c r="I58" s="1152">
        <v>2523</v>
      </c>
      <c r="J58" s="1152">
        <v>3638</v>
      </c>
      <c r="K58" s="1152" t="s">
        <v>706</v>
      </c>
      <c r="L58" s="1152">
        <v>3354</v>
      </c>
      <c r="M58" s="1152">
        <v>284</v>
      </c>
      <c r="N58" s="1152">
        <v>3638</v>
      </c>
      <c r="O58" s="1152">
        <v>5512</v>
      </c>
      <c r="P58" s="1152">
        <v>2318</v>
      </c>
      <c r="Q58" s="1152" t="s">
        <v>706</v>
      </c>
      <c r="R58" s="1152">
        <v>2223</v>
      </c>
      <c r="S58" s="1152">
        <v>95</v>
      </c>
      <c r="T58" s="1152">
        <v>2318</v>
      </c>
    </row>
    <row r="59" spans="1:20">
      <c r="A59" s="856">
        <v>3</v>
      </c>
      <c r="B59" s="856" t="s">
        <v>1162</v>
      </c>
      <c r="C59" s="856" t="s">
        <v>702</v>
      </c>
      <c r="D59" s="856" t="s">
        <v>640</v>
      </c>
      <c r="E59" s="1152">
        <v>8104</v>
      </c>
      <c r="F59" s="1152" t="s">
        <v>706</v>
      </c>
      <c r="G59" s="1152">
        <v>5783</v>
      </c>
      <c r="H59" s="1152">
        <v>1294</v>
      </c>
      <c r="I59" s="1152">
        <v>4489</v>
      </c>
      <c r="J59" s="1152">
        <v>2321</v>
      </c>
      <c r="K59" s="1152" t="s">
        <v>706</v>
      </c>
      <c r="L59" s="1152">
        <v>2108</v>
      </c>
      <c r="M59" s="1152">
        <v>213</v>
      </c>
      <c r="N59" s="1152">
        <v>2321</v>
      </c>
      <c r="O59" s="1152">
        <v>8187</v>
      </c>
      <c r="P59" s="1152">
        <v>2404</v>
      </c>
      <c r="Q59" s="1152" t="s">
        <v>706</v>
      </c>
      <c r="R59" s="1152">
        <v>2021</v>
      </c>
      <c r="S59" s="1152">
        <v>383</v>
      </c>
      <c r="T59" s="1152">
        <v>2404</v>
      </c>
    </row>
    <row r="60" spans="1:20">
      <c r="A60" s="856">
        <v>3</v>
      </c>
      <c r="B60" s="856" t="s">
        <v>1162</v>
      </c>
      <c r="C60" s="856" t="s">
        <v>703</v>
      </c>
      <c r="D60" s="856" t="s">
        <v>640</v>
      </c>
      <c r="E60" s="1152">
        <v>8836</v>
      </c>
      <c r="F60" s="1152" t="s">
        <v>706</v>
      </c>
      <c r="G60" s="1152">
        <v>6786</v>
      </c>
      <c r="H60" s="1152">
        <v>1828</v>
      </c>
      <c r="I60" s="1152">
        <v>4958</v>
      </c>
      <c r="J60" s="1152">
        <v>2050</v>
      </c>
      <c r="K60" s="1152" t="s">
        <v>706</v>
      </c>
      <c r="L60" s="1152">
        <v>1993</v>
      </c>
      <c r="M60" s="1152">
        <v>57</v>
      </c>
      <c r="N60" s="1152">
        <v>2050</v>
      </c>
      <c r="O60" s="1152">
        <v>7899</v>
      </c>
      <c r="P60" s="1152">
        <v>1113</v>
      </c>
      <c r="Q60" s="1152" t="s">
        <v>706</v>
      </c>
      <c r="R60" s="1152">
        <v>1031</v>
      </c>
      <c r="S60" s="1152">
        <v>82</v>
      </c>
      <c r="T60" s="1152">
        <v>1113</v>
      </c>
    </row>
    <row r="61" spans="1:20">
      <c r="A61" s="856">
        <v>3</v>
      </c>
      <c r="B61" s="856" t="s">
        <v>1162</v>
      </c>
      <c r="C61" s="856" t="s">
        <v>1175</v>
      </c>
      <c r="D61" s="856" t="s">
        <v>640</v>
      </c>
      <c r="E61" s="1152">
        <v>7420</v>
      </c>
      <c r="F61" s="1152" t="s">
        <v>706</v>
      </c>
      <c r="G61" s="1152">
        <v>6083</v>
      </c>
      <c r="H61" s="1152">
        <v>1612</v>
      </c>
      <c r="I61" s="1152">
        <v>4471</v>
      </c>
      <c r="J61" s="1152">
        <v>1337</v>
      </c>
      <c r="K61" s="1152" t="s">
        <v>706</v>
      </c>
      <c r="L61" s="1152">
        <v>758</v>
      </c>
      <c r="M61" s="1152">
        <v>579</v>
      </c>
      <c r="N61" s="1152">
        <v>1337</v>
      </c>
      <c r="O61" s="1152">
        <v>6936</v>
      </c>
      <c r="P61" s="1152">
        <v>853</v>
      </c>
      <c r="Q61" s="1152" t="s">
        <v>706</v>
      </c>
      <c r="R61" s="1152">
        <v>541</v>
      </c>
      <c r="S61" s="1152">
        <v>312</v>
      </c>
      <c r="T61" s="1152">
        <v>853</v>
      </c>
    </row>
    <row r="62" spans="1:20">
      <c r="A62" s="856" t="s">
        <v>328</v>
      </c>
      <c r="B62" s="856" t="s">
        <v>1162</v>
      </c>
      <c r="C62" s="856" t="s">
        <v>656</v>
      </c>
      <c r="D62" s="856" t="s">
        <v>1160</v>
      </c>
      <c r="E62" s="1152">
        <v>1474969</v>
      </c>
      <c r="F62" s="1152" t="s">
        <v>706</v>
      </c>
      <c r="G62" s="1152">
        <v>650185</v>
      </c>
      <c r="H62" s="1152">
        <v>115655</v>
      </c>
      <c r="I62" s="1152">
        <v>534530</v>
      </c>
      <c r="J62" s="1152">
        <v>824784</v>
      </c>
      <c r="K62" s="1152">
        <v>138423</v>
      </c>
      <c r="L62" s="1152">
        <v>418050</v>
      </c>
      <c r="M62" s="1152">
        <v>268311</v>
      </c>
      <c r="N62" s="1152">
        <v>268311</v>
      </c>
      <c r="O62" s="1152">
        <v>1307409</v>
      </c>
      <c r="P62" s="1152">
        <v>657224</v>
      </c>
      <c r="Q62" s="1152">
        <v>138423</v>
      </c>
      <c r="R62" s="1152">
        <v>418050</v>
      </c>
      <c r="S62" s="1152">
        <v>100751</v>
      </c>
      <c r="T62" s="1152">
        <v>100751</v>
      </c>
    </row>
    <row r="63" spans="1:20">
      <c r="A63" s="856">
        <v>1</v>
      </c>
      <c r="B63" s="856" t="s">
        <v>1162</v>
      </c>
      <c r="C63" s="856" t="s">
        <v>657</v>
      </c>
      <c r="D63" s="856" t="s">
        <v>1160</v>
      </c>
      <c r="E63" s="1152">
        <v>401605</v>
      </c>
      <c r="F63" s="1152" t="s">
        <v>706</v>
      </c>
      <c r="G63" s="1152">
        <v>141458</v>
      </c>
      <c r="H63" s="1152">
        <v>25636</v>
      </c>
      <c r="I63" s="1152">
        <v>115822</v>
      </c>
      <c r="J63" s="1152">
        <v>260147</v>
      </c>
      <c r="K63" s="1152">
        <v>138423</v>
      </c>
      <c r="L63" s="1152">
        <v>62727</v>
      </c>
      <c r="M63" s="1152">
        <v>58997</v>
      </c>
      <c r="N63" s="1152">
        <v>121724</v>
      </c>
      <c r="O63" s="1152">
        <v>407929</v>
      </c>
      <c r="P63" s="1152">
        <v>266471</v>
      </c>
      <c r="Q63" s="1152">
        <v>138423</v>
      </c>
      <c r="R63" s="1152">
        <v>97926</v>
      </c>
      <c r="S63" s="1152">
        <v>30122</v>
      </c>
      <c r="T63" s="1152">
        <v>128048</v>
      </c>
    </row>
    <row r="64" spans="1:20">
      <c r="A64" s="856">
        <v>0</v>
      </c>
      <c r="B64" s="856" t="s">
        <v>1162</v>
      </c>
      <c r="C64" s="856" t="s">
        <v>1163</v>
      </c>
      <c r="D64" s="856" t="s">
        <v>1160</v>
      </c>
      <c r="E64" s="1152">
        <v>58229</v>
      </c>
      <c r="F64" s="1152" t="s">
        <v>706</v>
      </c>
      <c r="G64" s="1152">
        <v>18874</v>
      </c>
      <c r="H64" s="1152">
        <v>3149</v>
      </c>
      <c r="I64" s="1152">
        <v>15725</v>
      </c>
      <c r="J64" s="1152">
        <v>39355</v>
      </c>
      <c r="K64" s="1152">
        <v>14108</v>
      </c>
      <c r="L64" s="1152">
        <v>8050</v>
      </c>
      <c r="M64" s="1152">
        <v>17197</v>
      </c>
      <c r="N64" s="1152">
        <v>39355</v>
      </c>
      <c r="O64" s="1152">
        <v>49365</v>
      </c>
      <c r="P64" s="1152">
        <v>30491</v>
      </c>
      <c r="Q64" s="1152">
        <v>13391</v>
      </c>
      <c r="R64" s="1152">
        <v>12020</v>
      </c>
      <c r="S64" s="1152">
        <v>5080</v>
      </c>
      <c r="T64" s="1152">
        <v>30491</v>
      </c>
    </row>
    <row r="65" spans="1:20">
      <c r="A65" s="856">
        <v>0</v>
      </c>
      <c r="B65" s="856" t="s">
        <v>1162</v>
      </c>
      <c r="C65" s="856" t="s">
        <v>1164</v>
      </c>
      <c r="D65" s="856" t="s">
        <v>1160</v>
      </c>
      <c r="E65" s="1152">
        <v>36435</v>
      </c>
      <c r="F65" s="1152" t="s">
        <v>706</v>
      </c>
      <c r="G65" s="1152">
        <v>11966</v>
      </c>
      <c r="H65" s="1152">
        <v>2252</v>
      </c>
      <c r="I65" s="1152">
        <v>9714</v>
      </c>
      <c r="J65" s="1152">
        <v>24469</v>
      </c>
      <c r="K65" s="1152">
        <v>13162</v>
      </c>
      <c r="L65" s="1152">
        <v>4143</v>
      </c>
      <c r="M65" s="1152">
        <v>7164</v>
      </c>
      <c r="N65" s="1152">
        <v>24469</v>
      </c>
      <c r="O65" s="1152">
        <v>29852</v>
      </c>
      <c r="P65" s="1152">
        <v>17886</v>
      </c>
      <c r="Q65" s="1152">
        <v>9827</v>
      </c>
      <c r="R65" s="1152">
        <v>5630</v>
      </c>
      <c r="S65" s="1152">
        <v>2429</v>
      </c>
      <c r="T65" s="1152">
        <v>17886</v>
      </c>
    </row>
    <row r="66" spans="1:20">
      <c r="A66" s="856">
        <v>0</v>
      </c>
      <c r="B66" s="856" t="s">
        <v>1162</v>
      </c>
      <c r="C66" s="856" t="s">
        <v>1165</v>
      </c>
      <c r="D66" s="856" t="s">
        <v>1160</v>
      </c>
      <c r="E66" s="1152">
        <v>28777</v>
      </c>
      <c r="F66" s="1152" t="s">
        <v>706</v>
      </c>
      <c r="G66" s="1152">
        <v>12613</v>
      </c>
      <c r="H66" s="1152">
        <v>2260</v>
      </c>
      <c r="I66" s="1152">
        <v>10353</v>
      </c>
      <c r="J66" s="1152">
        <v>16164</v>
      </c>
      <c r="K66" s="1152">
        <v>10749</v>
      </c>
      <c r="L66" s="1152">
        <v>2771</v>
      </c>
      <c r="M66" s="1152">
        <v>2644</v>
      </c>
      <c r="N66" s="1152">
        <v>16164</v>
      </c>
      <c r="O66" s="1152">
        <v>47196</v>
      </c>
      <c r="P66" s="1152">
        <v>34583</v>
      </c>
      <c r="Q66" s="1152">
        <v>21822</v>
      </c>
      <c r="R66" s="1152">
        <v>10271</v>
      </c>
      <c r="S66" s="1152">
        <v>2490</v>
      </c>
      <c r="T66" s="1152">
        <v>34583</v>
      </c>
    </row>
    <row r="67" spans="1:20">
      <c r="A67" s="856">
        <v>0</v>
      </c>
      <c r="B67" s="856" t="s">
        <v>1162</v>
      </c>
      <c r="C67" s="856" t="s">
        <v>1166</v>
      </c>
      <c r="D67" s="856" t="s">
        <v>1160</v>
      </c>
      <c r="E67" s="1152">
        <v>24447</v>
      </c>
      <c r="F67" s="1152" t="s">
        <v>706</v>
      </c>
      <c r="G67" s="1152">
        <v>9284</v>
      </c>
      <c r="H67" s="1152">
        <v>2067</v>
      </c>
      <c r="I67" s="1152">
        <v>7217</v>
      </c>
      <c r="J67" s="1152">
        <v>15163</v>
      </c>
      <c r="K67" s="1152">
        <v>10946</v>
      </c>
      <c r="L67" s="1152">
        <v>2167</v>
      </c>
      <c r="M67" s="1152">
        <v>2050</v>
      </c>
      <c r="N67" s="1152">
        <v>15163</v>
      </c>
      <c r="O67" s="1152">
        <v>23418</v>
      </c>
      <c r="P67" s="1152">
        <v>14134</v>
      </c>
      <c r="Q67" s="1152">
        <v>9775</v>
      </c>
      <c r="R67" s="1152">
        <v>3526</v>
      </c>
      <c r="S67" s="1152">
        <v>833</v>
      </c>
      <c r="T67" s="1152">
        <v>14134</v>
      </c>
    </row>
    <row r="68" spans="1:20">
      <c r="A68" s="856">
        <v>0</v>
      </c>
      <c r="B68" s="856" t="s">
        <v>1162</v>
      </c>
      <c r="C68" s="856" t="s">
        <v>1167</v>
      </c>
      <c r="D68" s="856" t="s">
        <v>1160</v>
      </c>
      <c r="E68" s="1152">
        <v>39936</v>
      </c>
      <c r="F68" s="1152" t="s">
        <v>706</v>
      </c>
      <c r="G68" s="1152">
        <v>10744</v>
      </c>
      <c r="H68" s="1152">
        <v>2389</v>
      </c>
      <c r="I68" s="1152">
        <v>8355</v>
      </c>
      <c r="J68" s="1152">
        <v>29192</v>
      </c>
      <c r="K68" s="1152">
        <v>19374</v>
      </c>
      <c r="L68" s="1152">
        <v>5030</v>
      </c>
      <c r="M68" s="1152">
        <v>4788</v>
      </c>
      <c r="N68" s="1152">
        <v>29192</v>
      </c>
      <c r="O68" s="1152">
        <v>22507</v>
      </c>
      <c r="P68" s="1152">
        <v>11763</v>
      </c>
      <c r="Q68" s="1152">
        <v>7639</v>
      </c>
      <c r="R68" s="1152">
        <v>3332</v>
      </c>
      <c r="S68" s="1152">
        <v>792</v>
      </c>
      <c r="T68" s="1152">
        <v>11763</v>
      </c>
    </row>
    <row r="69" spans="1:20">
      <c r="A69" s="856">
        <v>0</v>
      </c>
      <c r="B69" s="856" t="s">
        <v>1162</v>
      </c>
      <c r="C69" s="856" t="s">
        <v>1168</v>
      </c>
      <c r="D69" s="856" t="s">
        <v>1160</v>
      </c>
      <c r="E69" s="1152">
        <v>55070</v>
      </c>
      <c r="F69" s="1152" t="s">
        <v>706</v>
      </c>
      <c r="G69" s="1152">
        <v>13590</v>
      </c>
      <c r="H69" s="1152">
        <v>2849</v>
      </c>
      <c r="I69" s="1152">
        <v>10741</v>
      </c>
      <c r="J69" s="1152">
        <v>41480</v>
      </c>
      <c r="K69" s="1152">
        <v>24927</v>
      </c>
      <c r="L69" s="1152">
        <v>10369</v>
      </c>
      <c r="M69" s="1152">
        <v>6184</v>
      </c>
      <c r="N69" s="1152">
        <v>41480</v>
      </c>
      <c r="O69" s="1152">
        <v>22013</v>
      </c>
      <c r="P69" s="1152">
        <v>8423</v>
      </c>
      <c r="Q69" s="1152">
        <v>4711</v>
      </c>
      <c r="R69" s="1152">
        <v>3270</v>
      </c>
      <c r="S69" s="1152">
        <v>442</v>
      </c>
      <c r="T69" s="1152">
        <v>8423</v>
      </c>
    </row>
    <row r="70" spans="1:20">
      <c r="A70" s="856">
        <v>0</v>
      </c>
      <c r="B70" s="856" t="s">
        <v>1162</v>
      </c>
      <c r="C70" s="856" t="s">
        <v>1169</v>
      </c>
      <c r="D70" s="856" t="s">
        <v>1160</v>
      </c>
      <c r="E70" s="1152">
        <v>55888</v>
      </c>
      <c r="F70" s="1152" t="s">
        <v>706</v>
      </c>
      <c r="G70" s="1152">
        <v>18103</v>
      </c>
      <c r="H70" s="1152">
        <v>3745</v>
      </c>
      <c r="I70" s="1152">
        <v>14358</v>
      </c>
      <c r="J70" s="1152">
        <v>37785</v>
      </c>
      <c r="K70" s="1152">
        <v>18465</v>
      </c>
      <c r="L70" s="1152">
        <v>11754</v>
      </c>
      <c r="M70" s="1152">
        <v>7566</v>
      </c>
      <c r="N70" s="1152">
        <v>37785</v>
      </c>
      <c r="O70" s="1152">
        <v>30333</v>
      </c>
      <c r="P70" s="1152">
        <v>12230</v>
      </c>
      <c r="Q70" s="1152">
        <v>4428</v>
      </c>
      <c r="R70" s="1152">
        <v>6520</v>
      </c>
      <c r="S70" s="1152">
        <v>1282</v>
      </c>
      <c r="T70" s="1152">
        <v>12230</v>
      </c>
    </row>
    <row r="71" spans="1:20">
      <c r="A71" s="856">
        <v>0</v>
      </c>
      <c r="B71" s="856" t="s">
        <v>1162</v>
      </c>
      <c r="C71" s="856" t="s">
        <v>1170</v>
      </c>
      <c r="D71" s="856" t="s">
        <v>1160</v>
      </c>
      <c r="E71" s="1152">
        <v>37299</v>
      </c>
      <c r="F71" s="1152" t="s">
        <v>706</v>
      </c>
      <c r="G71" s="1152">
        <v>21238</v>
      </c>
      <c r="H71" s="1152">
        <v>2641</v>
      </c>
      <c r="I71" s="1152">
        <v>18597</v>
      </c>
      <c r="J71" s="1152">
        <v>16061</v>
      </c>
      <c r="K71" s="1152">
        <v>7205</v>
      </c>
      <c r="L71" s="1152">
        <v>3483</v>
      </c>
      <c r="M71" s="1152">
        <v>5373</v>
      </c>
      <c r="N71" s="1152">
        <v>16061</v>
      </c>
      <c r="O71" s="1152">
        <v>125625</v>
      </c>
      <c r="P71" s="1152">
        <v>104387</v>
      </c>
      <c r="Q71" s="1152">
        <v>53097</v>
      </c>
      <c r="R71" s="1152">
        <v>36130</v>
      </c>
      <c r="S71" s="1152">
        <v>15160</v>
      </c>
      <c r="T71" s="1152">
        <v>104387</v>
      </c>
    </row>
    <row r="72" spans="1:20">
      <c r="A72" s="856">
        <v>0</v>
      </c>
      <c r="B72" s="856" t="s">
        <v>1162</v>
      </c>
      <c r="C72" s="856" t="s">
        <v>1171</v>
      </c>
      <c r="D72" s="856" t="s">
        <v>1160</v>
      </c>
      <c r="E72" s="1152">
        <v>65524</v>
      </c>
      <c r="F72" s="1152" t="s">
        <v>706</v>
      </c>
      <c r="G72" s="1152">
        <v>25046</v>
      </c>
      <c r="H72" s="1152">
        <v>4284</v>
      </c>
      <c r="I72" s="1152">
        <v>20762</v>
      </c>
      <c r="J72" s="1152">
        <v>40478</v>
      </c>
      <c r="K72" s="1152">
        <v>19487</v>
      </c>
      <c r="L72" s="1152">
        <v>14960</v>
      </c>
      <c r="M72" s="1152">
        <v>6031</v>
      </c>
      <c r="N72" s="1152">
        <v>40478</v>
      </c>
      <c r="O72" s="1152">
        <v>57620</v>
      </c>
      <c r="P72" s="1152">
        <v>32574</v>
      </c>
      <c r="Q72" s="1152">
        <v>13733</v>
      </c>
      <c r="R72" s="1152">
        <v>17227</v>
      </c>
      <c r="S72" s="1152">
        <v>1614</v>
      </c>
      <c r="T72" s="1152">
        <v>32574</v>
      </c>
    </row>
    <row r="73" spans="1:20">
      <c r="A73" s="856">
        <v>2</v>
      </c>
      <c r="B73" s="856" t="s">
        <v>1162</v>
      </c>
      <c r="C73" s="856" t="s">
        <v>667</v>
      </c>
      <c r="D73" s="856" t="s">
        <v>1160</v>
      </c>
      <c r="E73" s="1152">
        <v>146803</v>
      </c>
      <c r="F73" s="1152" t="s">
        <v>706</v>
      </c>
      <c r="G73" s="1152">
        <v>109668</v>
      </c>
      <c r="H73" s="1152">
        <v>10424</v>
      </c>
      <c r="I73" s="1152">
        <v>99244</v>
      </c>
      <c r="J73" s="1152">
        <v>37135</v>
      </c>
      <c r="K73" s="1152" t="s">
        <v>706</v>
      </c>
      <c r="L73" s="1152">
        <v>32619</v>
      </c>
      <c r="M73" s="1152">
        <v>4516</v>
      </c>
      <c r="N73" s="1152">
        <v>37135</v>
      </c>
      <c r="O73" s="1152">
        <v>150051</v>
      </c>
      <c r="P73" s="1152">
        <v>40383</v>
      </c>
      <c r="Q73" s="1152" t="s">
        <v>706</v>
      </c>
      <c r="R73" s="1152">
        <v>37859</v>
      </c>
      <c r="S73" s="1152">
        <v>2524</v>
      </c>
      <c r="T73" s="1152">
        <v>40383</v>
      </c>
    </row>
    <row r="74" spans="1:20">
      <c r="A74" s="856">
        <v>2</v>
      </c>
      <c r="B74" s="856" t="s">
        <v>1162</v>
      </c>
      <c r="C74" s="856" t="s">
        <v>668</v>
      </c>
      <c r="D74" s="856" t="s">
        <v>1160</v>
      </c>
      <c r="E74" s="1152">
        <v>123911</v>
      </c>
      <c r="F74" s="1152" t="s">
        <v>706</v>
      </c>
      <c r="G74" s="1152">
        <v>56511</v>
      </c>
      <c r="H74" s="1152">
        <v>8025</v>
      </c>
      <c r="I74" s="1152">
        <v>48486</v>
      </c>
      <c r="J74" s="1152">
        <v>67400</v>
      </c>
      <c r="K74" s="1152" t="s">
        <v>706</v>
      </c>
      <c r="L74" s="1152">
        <v>22175</v>
      </c>
      <c r="M74" s="1152">
        <v>45225</v>
      </c>
      <c r="N74" s="1152">
        <v>67400</v>
      </c>
      <c r="O74" s="1152">
        <v>122523</v>
      </c>
      <c r="P74" s="1152">
        <v>66012</v>
      </c>
      <c r="Q74" s="1152" t="s">
        <v>706</v>
      </c>
      <c r="R74" s="1152">
        <v>38387</v>
      </c>
      <c r="S74" s="1152">
        <v>27625</v>
      </c>
      <c r="T74" s="1152">
        <v>66012</v>
      </c>
    </row>
    <row r="75" spans="1:20">
      <c r="A75" s="856">
        <v>2</v>
      </c>
      <c r="B75" s="856" t="s">
        <v>1162</v>
      </c>
      <c r="C75" s="856" t="s">
        <v>669</v>
      </c>
      <c r="D75" s="856" t="s">
        <v>1160</v>
      </c>
      <c r="E75" s="1152">
        <v>78392</v>
      </c>
      <c r="F75" s="1152" t="s">
        <v>706</v>
      </c>
      <c r="G75" s="1152">
        <v>28913</v>
      </c>
      <c r="H75" s="1152">
        <v>4309</v>
      </c>
      <c r="I75" s="1152">
        <v>24604</v>
      </c>
      <c r="J75" s="1152">
        <v>49479</v>
      </c>
      <c r="K75" s="1152" t="s">
        <v>706</v>
      </c>
      <c r="L75" s="1152">
        <v>41986</v>
      </c>
      <c r="M75" s="1152">
        <v>7493</v>
      </c>
      <c r="N75" s="1152">
        <v>49479</v>
      </c>
      <c r="O75" s="1152">
        <v>58572</v>
      </c>
      <c r="P75" s="1152">
        <v>29659</v>
      </c>
      <c r="Q75" s="1152" t="s">
        <v>706</v>
      </c>
      <c r="R75" s="1152">
        <v>28348</v>
      </c>
      <c r="S75" s="1152">
        <v>1311</v>
      </c>
      <c r="T75" s="1152">
        <v>29659</v>
      </c>
    </row>
    <row r="76" spans="1:20">
      <c r="A76" s="856">
        <v>2</v>
      </c>
      <c r="B76" s="856" t="s">
        <v>1162</v>
      </c>
      <c r="C76" s="856" t="s">
        <v>670</v>
      </c>
      <c r="D76" s="856" t="s">
        <v>1160</v>
      </c>
      <c r="E76" s="1152">
        <v>129139</v>
      </c>
      <c r="F76" s="1152" t="s">
        <v>706</v>
      </c>
      <c r="G76" s="1152">
        <v>38132</v>
      </c>
      <c r="H76" s="1152">
        <v>6948</v>
      </c>
      <c r="I76" s="1152">
        <v>31184</v>
      </c>
      <c r="J76" s="1152">
        <v>91007</v>
      </c>
      <c r="K76" s="1152" t="s">
        <v>706</v>
      </c>
      <c r="L76" s="1152">
        <v>37166</v>
      </c>
      <c r="M76" s="1152">
        <v>53841</v>
      </c>
      <c r="N76" s="1152">
        <v>91007</v>
      </c>
      <c r="O76" s="1152">
        <v>77241</v>
      </c>
      <c r="P76" s="1152">
        <v>39109</v>
      </c>
      <c r="Q76" s="1152" t="s">
        <v>706</v>
      </c>
      <c r="R76" s="1152">
        <v>27668</v>
      </c>
      <c r="S76" s="1152">
        <v>11441</v>
      </c>
      <c r="T76" s="1152">
        <v>39109</v>
      </c>
    </row>
    <row r="77" spans="1:20">
      <c r="A77" s="856">
        <v>2</v>
      </c>
      <c r="B77" s="856" t="s">
        <v>1162</v>
      </c>
      <c r="C77" s="856" t="s">
        <v>671</v>
      </c>
      <c r="D77" s="856" t="s">
        <v>1160</v>
      </c>
      <c r="E77" s="1152">
        <v>11751</v>
      </c>
      <c r="F77" s="1152" t="s">
        <v>706</v>
      </c>
      <c r="G77" s="1152">
        <v>8634</v>
      </c>
      <c r="H77" s="1152">
        <v>2510</v>
      </c>
      <c r="I77" s="1152">
        <v>6124</v>
      </c>
      <c r="J77" s="1152">
        <v>3117</v>
      </c>
      <c r="K77" s="1152" t="s">
        <v>706</v>
      </c>
      <c r="L77" s="1152">
        <v>2914</v>
      </c>
      <c r="M77" s="1152">
        <v>203</v>
      </c>
      <c r="N77" s="1152">
        <v>3117</v>
      </c>
      <c r="O77" s="1152">
        <v>12409</v>
      </c>
      <c r="P77" s="1152">
        <v>3775</v>
      </c>
      <c r="Q77" s="1152" t="s">
        <v>706</v>
      </c>
      <c r="R77" s="1152">
        <v>3537</v>
      </c>
      <c r="S77" s="1152">
        <v>238</v>
      </c>
      <c r="T77" s="1152">
        <v>3775</v>
      </c>
    </row>
    <row r="78" spans="1:20">
      <c r="A78" s="856">
        <v>2</v>
      </c>
      <c r="B78" s="856" t="s">
        <v>1162</v>
      </c>
      <c r="C78" s="856" t="s">
        <v>672</v>
      </c>
      <c r="D78" s="856" t="s">
        <v>1160</v>
      </c>
      <c r="E78" s="1152">
        <v>23803</v>
      </c>
      <c r="F78" s="1152" t="s">
        <v>706</v>
      </c>
      <c r="G78" s="1152">
        <v>4340</v>
      </c>
      <c r="H78" s="1152">
        <v>1621</v>
      </c>
      <c r="I78" s="1152">
        <v>2719</v>
      </c>
      <c r="J78" s="1152">
        <v>19463</v>
      </c>
      <c r="K78" s="1152" t="s">
        <v>706</v>
      </c>
      <c r="L78" s="1152">
        <v>9046</v>
      </c>
      <c r="M78" s="1152">
        <v>10417</v>
      </c>
      <c r="N78" s="1152">
        <v>19463</v>
      </c>
      <c r="O78" s="1152">
        <v>11394</v>
      </c>
      <c r="P78" s="1152">
        <v>7054</v>
      </c>
      <c r="Q78" s="1152" t="s">
        <v>706</v>
      </c>
      <c r="R78" s="1152">
        <v>5644</v>
      </c>
      <c r="S78" s="1152">
        <v>1410</v>
      </c>
      <c r="T78" s="1152">
        <v>7054</v>
      </c>
    </row>
    <row r="79" spans="1:20">
      <c r="A79" s="856">
        <v>2</v>
      </c>
      <c r="B79" s="856" t="s">
        <v>1162</v>
      </c>
      <c r="C79" s="856" t="s">
        <v>673</v>
      </c>
      <c r="D79" s="856" t="s">
        <v>1160</v>
      </c>
      <c r="E79" s="1152">
        <v>54084</v>
      </c>
      <c r="F79" s="1152" t="s">
        <v>706</v>
      </c>
      <c r="G79" s="1152">
        <v>20140</v>
      </c>
      <c r="H79" s="1152">
        <v>3011</v>
      </c>
      <c r="I79" s="1152">
        <v>17129</v>
      </c>
      <c r="J79" s="1152">
        <v>33944</v>
      </c>
      <c r="K79" s="1152" t="s">
        <v>706</v>
      </c>
      <c r="L79" s="1152">
        <v>16692</v>
      </c>
      <c r="M79" s="1152">
        <v>17252</v>
      </c>
      <c r="N79" s="1152">
        <v>33944</v>
      </c>
      <c r="O79" s="1152">
        <v>44329</v>
      </c>
      <c r="P79" s="1152">
        <v>24189</v>
      </c>
      <c r="Q79" s="1152" t="s">
        <v>706</v>
      </c>
      <c r="R79" s="1152">
        <v>16072</v>
      </c>
      <c r="S79" s="1152">
        <v>8117</v>
      </c>
      <c r="T79" s="1152">
        <v>24189</v>
      </c>
    </row>
    <row r="80" spans="1:20">
      <c r="A80" s="856">
        <v>2</v>
      </c>
      <c r="B80" s="856" t="s">
        <v>1162</v>
      </c>
      <c r="C80" s="856" t="s">
        <v>674</v>
      </c>
      <c r="D80" s="856" t="s">
        <v>1160</v>
      </c>
      <c r="E80" s="1152">
        <v>7524</v>
      </c>
      <c r="F80" s="1152" t="s">
        <v>706</v>
      </c>
      <c r="G80" s="1152">
        <v>3519</v>
      </c>
      <c r="H80" s="1152">
        <v>544</v>
      </c>
      <c r="I80" s="1152">
        <v>2975</v>
      </c>
      <c r="J80" s="1152">
        <v>4005</v>
      </c>
      <c r="K80" s="1152" t="s">
        <v>706</v>
      </c>
      <c r="L80" s="1152">
        <v>3755</v>
      </c>
      <c r="M80" s="1152">
        <v>250</v>
      </c>
      <c r="N80" s="1152">
        <v>4005</v>
      </c>
      <c r="O80" s="1152">
        <v>7322</v>
      </c>
      <c r="P80" s="1152">
        <v>3803</v>
      </c>
      <c r="Q80" s="1152" t="s">
        <v>706</v>
      </c>
      <c r="R80" s="1152">
        <v>3595</v>
      </c>
      <c r="S80" s="1152">
        <v>208</v>
      </c>
      <c r="T80" s="1152">
        <v>3803</v>
      </c>
    </row>
    <row r="81" spans="1:20">
      <c r="A81" s="856">
        <v>2</v>
      </c>
      <c r="B81" s="856" t="s">
        <v>1162</v>
      </c>
      <c r="C81" s="856" t="s">
        <v>675</v>
      </c>
      <c r="D81" s="856" t="s">
        <v>1160</v>
      </c>
      <c r="E81" s="1152">
        <v>22965</v>
      </c>
      <c r="F81" s="1152" t="s">
        <v>706</v>
      </c>
      <c r="G81" s="1152">
        <v>20154</v>
      </c>
      <c r="H81" s="1152">
        <v>3650</v>
      </c>
      <c r="I81" s="1152">
        <v>16504</v>
      </c>
      <c r="J81" s="1152">
        <v>2811</v>
      </c>
      <c r="K81" s="1152" t="s">
        <v>706</v>
      </c>
      <c r="L81" s="1152">
        <v>2092</v>
      </c>
      <c r="M81" s="1152">
        <v>719</v>
      </c>
      <c r="N81" s="1152">
        <v>2811</v>
      </c>
      <c r="O81" s="1152">
        <v>23831</v>
      </c>
      <c r="P81" s="1152">
        <v>3677</v>
      </c>
      <c r="Q81" s="1152" t="s">
        <v>706</v>
      </c>
      <c r="R81" s="1152">
        <v>2550</v>
      </c>
      <c r="S81" s="1152">
        <v>1127</v>
      </c>
      <c r="T81" s="1152">
        <v>3677</v>
      </c>
    </row>
    <row r="82" spans="1:20">
      <c r="A82" s="856">
        <v>2</v>
      </c>
      <c r="B82" s="856" t="s">
        <v>1162</v>
      </c>
      <c r="C82" s="856" t="s">
        <v>676</v>
      </c>
      <c r="D82" s="856" t="s">
        <v>1160</v>
      </c>
      <c r="E82" s="1152">
        <v>72842</v>
      </c>
      <c r="F82" s="1152" t="s">
        <v>706</v>
      </c>
      <c r="G82" s="1152">
        <v>30819</v>
      </c>
      <c r="H82" s="1152">
        <v>3936</v>
      </c>
      <c r="I82" s="1152">
        <v>26883</v>
      </c>
      <c r="J82" s="1152">
        <v>42023</v>
      </c>
      <c r="K82" s="1152" t="s">
        <v>706</v>
      </c>
      <c r="L82" s="1152">
        <v>38229</v>
      </c>
      <c r="M82" s="1152">
        <v>3794</v>
      </c>
      <c r="N82" s="1152">
        <v>42023</v>
      </c>
      <c r="O82" s="1152">
        <v>53624</v>
      </c>
      <c r="P82" s="1152">
        <v>22805</v>
      </c>
      <c r="Q82" s="1152" t="s">
        <v>706</v>
      </c>
      <c r="R82" s="1152">
        <v>21985</v>
      </c>
      <c r="S82" s="1152">
        <v>820</v>
      </c>
      <c r="T82" s="1152">
        <v>22805</v>
      </c>
    </row>
    <row r="83" spans="1:20">
      <c r="A83" s="856">
        <v>2</v>
      </c>
      <c r="B83" s="856" t="s">
        <v>1162</v>
      </c>
      <c r="C83" s="856" t="s">
        <v>677</v>
      </c>
      <c r="D83" s="856" t="s">
        <v>1160</v>
      </c>
      <c r="E83" s="1152">
        <v>12438</v>
      </c>
      <c r="F83" s="1152" t="s">
        <v>706</v>
      </c>
      <c r="G83" s="1152">
        <v>8269</v>
      </c>
      <c r="H83" s="1152">
        <v>939</v>
      </c>
      <c r="I83" s="1152">
        <v>7330</v>
      </c>
      <c r="J83" s="1152">
        <v>4169</v>
      </c>
      <c r="K83" s="1152" t="s">
        <v>706</v>
      </c>
      <c r="L83" s="1152">
        <v>3218</v>
      </c>
      <c r="M83" s="1152">
        <v>951</v>
      </c>
      <c r="N83" s="1152">
        <v>4169</v>
      </c>
      <c r="O83" s="1152">
        <v>11219</v>
      </c>
      <c r="P83" s="1152">
        <v>2950</v>
      </c>
      <c r="Q83" s="1152" t="s">
        <v>706</v>
      </c>
      <c r="R83" s="1152">
        <v>2390</v>
      </c>
      <c r="S83" s="1152">
        <v>560</v>
      </c>
      <c r="T83" s="1152">
        <v>2950</v>
      </c>
    </row>
    <row r="84" spans="1:20">
      <c r="A84" s="856">
        <v>2</v>
      </c>
      <c r="B84" s="856" t="s">
        <v>1162</v>
      </c>
      <c r="C84" s="856" t="s">
        <v>678</v>
      </c>
      <c r="D84" s="856" t="s">
        <v>1160</v>
      </c>
      <c r="E84" s="1152">
        <v>11384</v>
      </c>
      <c r="F84" s="1152" t="s">
        <v>706</v>
      </c>
      <c r="G84" s="1152">
        <v>6001</v>
      </c>
      <c r="H84" s="1152">
        <v>1486</v>
      </c>
      <c r="I84" s="1152">
        <v>4515</v>
      </c>
      <c r="J84" s="1152">
        <v>5383</v>
      </c>
      <c r="K84" s="1152" t="s">
        <v>706</v>
      </c>
      <c r="L84" s="1152">
        <v>5217</v>
      </c>
      <c r="M84" s="1152">
        <v>166</v>
      </c>
      <c r="N84" s="1152">
        <v>5383</v>
      </c>
      <c r="O84" s="1152">
        <v>9686</v>
      </c>
      <c r="P84" s="1152">
        <v>3685</v>
      </c>
      <c r="Q84" s="1152" t="s">
        <v>706</v>
      </c>
      <c r="R84" s="1152">
        <v>3534</v>
      </c>
      <c r="S84" s="1152">
        <v>151</v>
      </c>
      <c r="T84" s="1152">
        <v>3685</v>
      </c>
    </row>
    <row r="85" spans="1:20">
      <c r="A85" s="856">
        <v>2</v>
      </c>
      <c r="B85" s="856" t="s">
        <v>1162</v>
      </c>
      <c r="C85" s="856" t="s">
        <v>679</v>
      </c>
      <c r="D85" s="856" t="s">
        <v>1160</v>
      </c>
      <c r="E85" s="1152">
        <v>56714</v>
      </c>
      <c r="F85" s="1152" t="s">
        <v>706</v>
      </c>
      <c r="G85" s="1152">
        <v>13802</v>
      </c>
      <c r="H85" s="1152">
        <v>3448</v>
      </c>
      <c r="I85" s="1152">
        <v>10354</v>
      </c>
      <c r="J85" s="1152">
        <v>42912</v>
      </c>
      <c r="K85" s="1152" t="s">
        <v>706</v>
      </c>
      <c r="L85" s="1152">
        <v>18873</v>
      </c>
      <c r="M85" s="1152">
        <v>24039</v>
      </c>
      <c r="N85" s="1152">
        <v>42912</v>
      </c>
      <c r="O85" s="1152">
        <v>26769</v>
      </c>
      <c r="P85" s="1152">
        <v>12967</v>
      </c>
      <c r="Q85" s="1152" t="s">
        <v>706</v>
      </c>
      <c r="R85" s="1152">
        <v>9404</v>
      </c>
      <c r="S85" s="1152">
        <v>3563</v>
      </c>
      <c r="T85" s="1152">
        <v>12967</v>
      </c>
    </row>
    <row r="86" spans="1:20">
      <c r="A86" s="856">
        <v>2</v>
      </c>
      <c r="B86" s="856" t="s">
        <v>1162</v>
      </c>
      <c r="C86" s="856" t="s">
        <v>680</v>
      </c>
      <c r="D86" s="856" t="s">
        <v>1160</v>
      </c>
      <c r="E86" s="1152">
        <v>19954</v>
      </c>
      <c r="F86" s="1152" t="s">
        <v>706</v>
      </c>
      <c r="G86" s="1152">
        <v>9618</v>
      </c>
      <c r="H86" s="1152">
        <v>2269</v>
      </c>
      <c r="I86" s="1152">
        <v>7349</v>
      </c>
      <c r="J86" s="1152">
        <v>10336</v>
      </c>
      <c r="K86" s="1152" t="s">
        <v>706</v>
      </c>
      <c r="L86" s="1152">
        <v>9557</v>
      </c>
      <c r="M86" s="1152">
        <v>779</v>
      </c>
      <c r="N86" s="1152">
        <v>10336</v>
      </c>
      <c r="O86" s="1152">
        <v>20153</v>
      </c>
      <c r="P86" s="1152">
        <v>10535</v>
      </c>
      <c r="Q86" s="1152" t="s">
        <v>706</v>
      </c>
      <c r="R86" s="1152">
        <v>10159</v>
      </c>
      <c r="S86" s="1152">
        <v>376</v>
      </c>
      <c r="T86" s="1152">
        <v>10535</v>
      </c>
    </row>
    <row r="87" spans="1:20">
      <c r="A87" s="856">
        <v>2</v>
      </c>
      <c r="B87" s="856" t="s">
        <v>1162</v>
      </c>
      <c r="C87" s="856" t="s">
        <v>681</v>
      </c>
      <c r="D87" s="856" t="s">
        <v>1160</v>
      </c>
      <c r="E87" s="1152">
        <v>24660</v>
      </c>
      <c r="F87" s="1152" t="s">
        <v>706</v>
      </c>
      <c r="G87" s="1152">
        <v>11557</v>
      </c>
      <c r="H87" s="1152">
        <v>1371</v>
      </c>
      <c r="I87" s="1152">
        <v>10186</v>
      </c>
      <c r="J87" s="1152">
        <v>13103</v>
      </c>
      <c r="K87" s="1152" t="s">
        <v>706</v>
      </c>
      <c r="L87" s="1152">
        <v>12225</v>
      </c>
      <c r="M87" s="1152">
        <v>878</v>
      </c>
      <c r="N87" s="1152">
        <v>13103</v>
      </c>
      <c r="O87" s="1152">
        <v>29530</v>
      </c>
      <c r="P87" s="1152">
        <v>17973</v>
      </c>
      <c r="Q87" s="1152" t="s">
        <v>706</v>
      </c>
      <c r="R87" s="1152">
        <v>17636</v>
      </c>
      <c r="S87" s="1152">
        <v>337</v>
      </c>
      <c r="T87" s="1152">
        <v>17973</v>
      </c>
    </row>
    <row r="88" spans="1:20">
      <c r="A88" s="856">
        <v>2</v>
      </c>
      <c r="B88" s="856" t="s">
        <v>1162</v>
      </c>
      <c r="C88" s="856" t="s">
        <v>682</v>
      </c>
      <c r="D88" s="856" t="s">
        <v>1160</v>
      </c>
      <c r="E88" s="1152">
        <v>37864</v>
      </c>
      <c r="F88" s="1152" t="s">
        <v>706</v>
      </c>
      <c r="G88" s="1152">
        <v>9166</v>
      </c>
      <c r="H88" s="1152">
        <v>2412</v>
      </c>
      <c r="I88" s="1152">
        <v>6754</v>
      </c>
      <c r="J88" s="1152">
        <v>28698</v>
      </c>
      <c r="K88" s="1152" t="s">
        <v>706</v>
      </c>
      <c r="L88" s="1152">
        <v>9351</v>
      </c>
      <c r="M88" s="1152">
        <v>19347</v>
      </c>
      <c r="N88" s="1152">
        <v>28698</v>
      </c>
      <c r="O88" s="1152">
        <v>18482</v>
      </c>
      <c r="P88" s="1152">
        <v>9316</v>
      </c>
      <c r="Q88" s="1152" t="s">
        <v>706</v>
      </c>
      <c r="R88" s="1152">
        <v>5493</v>
      </c>
      <c r="S88" s="1152">
        <v>3823</v>
      </c>
      <c r="T88" s="1152">
        <v>9316</v>
      </c>
    </row>
    <row r="89" spans="1:20">
      <c r="A89" s="856">
        <v>2</v>
      </c>
      <c r="B89" s="856" t="s">
        <v>1162</v>
      </c>
      <c r="C89" s="856" t="s">
        <v>683</v>
      </c>
      <c r="D89" s="856" t="s">
        <v>1160</v>
      </c>
      <c r="E89" s="1152">
        <v>13660</v>
      </c>
      <c r="F89" s="1152" t="s">
        <v>706</v>
      </c>
      <c r="G89" s="1152">
        <v>6493</v>
      </c>
      <c r="H89" s="1152">
        <v>1434</v>
      </c>
      <c r="I89" s="1152">
        <v>5059</v>
      </c>
      <c r="J89" s="1152">
        <v>7167</v>
      </c>
      <c r="K89" s="1152" t="s">
        <v>706</v>
      </c>
      <c r="L89" s="1152">
        <v>6906</v>
      </c>
      <c r="M89" s="1152">
        <v>261</v>
      </c>
      <c r="N89" s="1152">
        <v>7167</v>
      </c>
      <c r="O89" s="1152">
        <v>14105</v>
      </c>
      <c r="P89" s="1152">
        <v>7612</v>
      </c>
      <c r="Q89" s="1152" t="s">
        <v>706</v>
      </c>
      <c r="R89" s="1152">
        <v>7438</v>
      </c>
      <c r="S89" s="1152">
        <v>174</v>
      </c>
      <c r="T89" s="1152">
        <v>7612</v>
      </c>
    </row>
    <row r="90" spans="1:20">
      <c r="A90" s="856">
        <v>2</v>
      </c>
      <c r="B90" s="856" t="s">
        <v>1162</v>
      </c>
      <c r="C90" s="856" t="s">
        <v>684</v>
      </c>
      <c r="D90" s="856" t="s">
        <v>1160</v>
      </c>
      <c r="E90" s="1152">
        <v>31451</v>
      </c>
      <c r="F90" s="1152" t="s">
        <v>706</v>
      </c>
      <c r="G90" s="1152">
        <v>11506</v>
      </c>
      <c r="H90" s="1152">
        <v>2072</v>
      </c>
      <c r="I90" s="1152">
        <v>9434</v>
      </c>
      <c r="J90" s="1152">
        <v>19945</v>
      </c>
      <c r="K90" s="1152" t="s">
        <v>706</v>
      </c>
      <c r="L90" s="1152">
        <v>11225</v>
      </c>
      <c r="M90" s="1152">
        <v>8720</v>
      </c>
      <c r="N90" s="1152">
        <v>19945</v>
      </c>
      <c r="O90" s="1152">
        <v>23535</v>
      </c>
      <c r="P90" s="1152">
        <v>12029</v>
      </c>
      <c r="Q90" s="1152" t="s">
        <v>706</v>
      </c>
      <c r="R90" s="1152">
        <v>9959</v>
      </c>
      <c r="S90" s="1152">
        <v>2070</v>
      </c>
      <c r="T90" s="1152">
        <v>12029</v>
      </c>
    </row>
    <row r="91" spans="1:20">
      <c r="A91" s="856">
        <v>2</v>
      </c>
      <c r="B91" s="856" t="s">
        <v>1162</v>
      </c>
      <c r="C91" s="856" t="s">
        <v>685</v>
      </c>
      <c r="D91" s="856" t="s">
        <v>1160</v>
      </c>
      <c r="E91" s="1152">
        <v>12333</v>
      </c>
      <c r="F91" s="1152" t="s">
        <v>706</v>
      </c>
      <c r="G91" s="1152">
        <v>7341</v>
      </c>
      <c r="H91" s="1152">
        <v>1651</v>
      </c>
      <c r="I91" s="1152">
        <v>5690</v>
      </c>
      <c r="J91" s="1152">
        <v>4992</v>
      </c>
      <c r="K91" s="1152" t="s">
        <v>706</v>
      </c>
      <c r="L91" s="1152">
        <v>4817</v>
      </c>
      <c r="M91" s="1152">
        <v>175</v>
      </c>
      <c r="N91" s="1152">
        <v>4992</v>
      </c>
      <c r="O91" s="1152">
        <v>15485</v>
      </c>
      <c r="P91" s="1152">
        <v>8144</v>
      </c>
      <c r="Q91" s="1152" t="s">
        <v>706</v>
      </c>
      <c r="R91" s="1152">
        <v>7746</v>
      </c>
      <c r="S91" s="1152">
        <v>398</v>
      </c>
      <c r="T91" s="1152">
        <v>8144</v>
      </c>
    </row>
    <row r="92" spans="1:20">
      <c r="A92" s="856">
        <v>2</v>
      </c>
      <c r="B92" s="856" t="s">
        <v>1162</v>
      </c>
      <c r="C92" s="856" t="s">
        <v>1257</v>
      </c>
      <c r="D92" s="856" t="s">
        <v>1160</v>
      </c>
      <c r="E92" s="1152">
        <v>12091</v>
      </c>
      <c r="F92" s="1152" t="s">
        <v>706</v>
      </c>
      <c r="G92" s="1152">
        <v>7641</v>
      </c>
      <c r="H92" s="1152">
        <v>2450</v>
      </c>
      <c r="I92" s="1152">
        <v>5191</v>
      </c>
      <c r="J92" s="1152">
        <v>4450</v>
      </c>
      <c r="K92" s="1152" t="s">
        <v>706</v>
      </c>
      <c r="L92" s="1152">
        <v>3222</v>
      </c>
      <c r="M92" s="1152">
        <v>1228</v>
      </c>
      <c r="N92" s="1152">
        <v>4450</v>
      </c>
      <c r="O92" s="1152">
        <v>10518</v>
      </c>
      <c r="P92" s="1152">
        <v>2877</v>
      </c>
      <c r="Q92" s="1152" t="s">
        <v>706</v>
      </c>
      <c r="R92" s="1152">
        <v>2410</v>
      </c>
      <c r="S92" s="1152">
        <v>467</v>
      </c>
      <c r="T92" s="1152">
        <v>2877</v>
      </c>
    </row>
    <row r="93" spans="1:20">
      <c r="A93" s="856">
        <v>2</v>
      </c>
      <c r="B93" s="856" t="s">
        <v>1162</v>
      </c>
      <c r="C93" s="856" t="s">
        <v>687</v>
      </c>
      <c r="D93" s="856" t="s">
        <v>1160</v>
      </c>
      <c r="E93" s="1152">
        <v>6296</v>
      </c>
      <c r="F93" s="1152" t="s">
        <v>706</v>
      </c>
      <c r="G93" s="1152">
        <v>4263</v>
      </c>
      <c r="H93" s="1152">
        <v>1006</v>
      </c>
      <c r="I93" s="1152">
        <v>3257</v>
      </c>
      <c r="J93" s="1152">
        <v>2033</v>
      </c>
      <c r="K93" s="1152" t="s">
        <v>706</v>
      </c>
      <c r="L93" s="1152">
        <v>1912</v>
      </c>
      <c r="M93" s="1152">
        <v>121</v>
      </c>
      <c r="N93" s="1152">
        <v>2033</v>
      </c>
      <c r="O93" s="1152">
        <v>6390</v>
      </c>
      <c r="P93" s="1152">
        <v>2127</v>
      </c>
      <c r="Q93" s="1152" t="s">
        <v>706</v>
      </c>
      <c r="R93" s="1152">
        <v>2022</v>
      </c>
      <c r="S93" s="1152">
        <v>105</v>
      </c>
      <c r="T93" s="1152">
        <v>2127</v>
      </c>
    </row>
    <row r="94" spans="1:20">
      <c r="A94" s="856">
        <v>2</v>
      </c>
      <c r="B94" s="856" t="s">
        <v>1162</v>
      </c>
      <c r="C94" s="856" t="s">
        <v>688</v>
      </c>
      <c r="D94" s="856" t="s">
        <v>1160</v>
      </c>
      <c r="E94" s="1152">
        <v>17931</v>
      </c>
      <c r="F94" s="1152" t="s">
        <v>706</v>
      </c>
      <c r="G94" s="1152">
        <v>14009</v>
      </c>
      <c r="H94" s="1152">
        <v>2938</v>
      </c>
      <c r="I94" s="1152">
        <v>11071</v>
      </c>
      <c r="J94" s="1152">
        <v>3922</v>
      </c>
      <c r="K94" s="1152" t="s">
        <v>706</v>
      </c>
      <c r="L94" s="1152">
        <v>2334</v>
      </c>
      <c r="M94" s="1152">
        <v>1588</v>
      </c>
      <c r="N94" s="1152">
        <v>3922</v>
      </c>
      <c r="O94" s="1152">
        <v>17844</v>
      </c>
      <c r="P94" s="1152">
        <v>3835</v>
      </c>
      <c r="Q94" s="1152" t="s">
        <v>706</v>
      </c>
      <c r="R94" s="1152">
        <v>2818</v>
      </c>
      <c r="S94" s="1152">
        <v>1017</v>
      </c>
      <c r="T94" s="1152">
        <v>3835</v>
      </c>
    </row>
    <row r="95" spans="1:20">
      <c r="A95" s="856">
        <v>2</v>
      </c>
      <c r="B95" s="856" t="s">
        <v>1162</v>
      </c>
      <c r="C95" s="856" t="s">
        <v>689</v>
      </c>
      <c r="D95" s="856" t="s">
        <v>1160</v>
      </c>
      <c r="E95" s="1152">
        <v>13907</v>
      </c>
      <c r="F95" s="1152" t="s">
        <v>706</v>
      </c>
      <c r="G95" s="1152">
        <v>11245</v>
      </c>
      <c r="H95" s="1152">
        <v>4339</v>
      </c>
      <c r="I95" s="1152">
        <v>6906</v>
      </c>
      <c r="J95" s="1152">
        <v>2662</v>
      </c>
      <c r="K95" s="1152" t="s">
        <v>706</v>
      </c>
      <c r="L95" s="1152">
        <v>2428</v>
      </c>
      <c r="M95" s="1152">
        <v>234</v>
      </c>
      <c r="N95" s="1152">
        <v>2662</v>
      </c>
      <c r="O95" s="1152">
        <v>13560</v>
      </c>
      <c r="P95" s="1152">
        <v>2315</v>
      </c>
      <c r="Q95" s="1152" t="s">
        <v>706</v>
      </c>
      <c r="R95" s="1152">
        <v>2103</v>
      </c>
      <c r="S95" s="1152">
        <v>212</v>
      </c>
      <c r="T95" s="1152">
        <v>2315</v>
      </c>
    </row>
    <row r="96" spans="1:20">
      <c r="A96" s="856">
        <v>2</v>
      </c>
      <c r="B96" s="856" t="s">
        <v>1162</v>
      </c>
      <c r="C96" s="856" t="s">
        <v>690</v>
      </c>
      <c r="D96" s="856" t="s">
        <v>1160</v>
      </c>
      <c r="E96" s="1152">
        <v>8281</v>
      </c>
      <c r="F96" s="1152" t="s">
        <v>706</v>
      </c>
      <c r="G96" s="1152">
        <v>5929</v>
      </c>
      <c r="H96" s="1152">
        <v>1187</v>
      </c>
      <c r="I96" s="1152">
        <v>4742</v>
      </c>
      <c r="J96" s="1152">
        <v>2352</v>
      </c>
      <c r="K96" s="1152" t="s">
        <v>706</v>
      </c>
      <c r="L96" s="1152">
        <v>1932</v>
      </c>
      <c r="M96" s="1152">
        <v>420</v>
      </c>
      <c r="N96" s="1152">
        <v>2352</v>
      </c>
      <c r="O96" s="1152">
        <v>8396</v>
      </c>
      <c r="P96" s="1152">
        <v>2467</v>
      </c>
      <c r="Q96" s="1152" t="s">
        <v>706</v>
      </c>
      <c r="R96" s="1152">
        <v>2235</v>
      </c>
      <c r="S96" s="1152">
        <v>232</v>
      </c>
      <c r="T96" s="1152">
        <v>2467</v>
      </c>
    </row>
    <row r="97" spans="1:20">
      <c r="A97" s="856">
        <v>2</v>
      </c>
      <c r="B97" s="856" t="s">
        <v>1162</v>
      </c>
      <c r="C97" s="856" t="s">
        <v>691</v>
      </c>
      <c r="D97" s="856" t="s">
        <v>1160</v>
      </c>
      <c r="E97" s="1152">
        <v>11768</v>
      </c>
      <c r="F97" s="1152" t="s">
        <v>706</v>
      </c>
      <c r="G97" s="1152">
        <v>8938</v>
      </c>
      <c r="H97" s="1152">
        <v>2728</v>
      </c>
      <c r="I97" s="1152">
        <v>6210</v>
      </c>
      <c r="J97" s="1152">
        <v>2830</v>
      </c>
      <c r="K97" s="1152" t="s">
        <v>706</v>
      </c>
      <c r="L97" s="1152">
        <v>2638</v>
      </c>
      <c r="M97" s="1152">
        <v>192</v>
      </c>
      <c r="N97" s="1152">
        <v>2830</v>
      </c>
      <c r="O97" s="1152">
        <v>11376</v>
      </c>
      <c r="P97" s="1152">
        <v>2438</v>
      </c>
      <c r="Q97" s="1152" t="s">
        <v>706</v>
      </c>
      <c r="R97" s="1152">
        <v>2184</v>
      </c>
      <c r="S97" s="1152">
        <v>254</v>
      </c>
      <c r="T97" s="1152">
        <v>2438</v>
      </c>
    </row>
    <row r="98" spans="1:20">
      <c r="A98" s="856">
        <v>2</v>
      </c>
      <c r="B98" s="856" t="s">
        <v>1162</v>
      </c>
      <c r="C98" s="856" t="s">
        <v>692</v>
      </c>
      <c r="D98" s="856" t="s">
        <v>1160</v>
      </c>
      <c r="E98" s="1152">
        <v>10274</v>
      </c>
      <c r="F98" s="1152" t="s">
        <v>706</v>
      </c>
      <c r="G98" s="1152">
        <v>7199</v>
      </c>
      <c r="H98" s="1152">
        <v>1752</v>
      </c>
      <c r="I98" s="1152">
        <v>5447</v>
      </c>
      <c r="J98" s="1152">
        <v>3075</v>
      </c>
      <c r="K98" s="1152" t="s">
        <v>706</v>
      </c>
      <c r="L98" s="1152">
        <v>3000</v>
      </c>
      <c r="M98" s="1152">
        <v>75</v>
      </c>
      <c r="N98" s="1152">
        <v>3075</v>
      </c>
      <c r="O98" s="1152">
        <v>8847</v>
      </c>
      <c r="P98" s="1152">
        <v>1648</v>
      </c>
      <c r="Q98" s="1152" t="s">
        <v>706</v>
      </c>
      <c r="R98" s="1152">
        <v>1581</v>
      </c>
      <c r="S98" s="1152">
        <v>67</v>
      </c>
      <c r="T98" s="1152">
        <v>1648</v>
      </c>
    </row>
    <row r="99" spans="1:20">
      <c r="A99" s="856">
        <v>2</v>
      </c>
      <c r="B99" s="856" t="s">
        <v>1162</v>
      </c>
      <c r="C99" s="856" t="s">
        <v>693</v>
      </c>
      <c r="D99" s="856" t="s">
        <v>1160</v>
      </c>
      <c r="E99" s="1152">
        <v>11585</v>
      </c>
      <c r="F99" s="1152" t="s">
        <v>706</v>
      </c>
      <c r="G99" s="1152">
        <v>6393</v>
      </c>
      <c r="H99" s="1152">
        <v>1470</v>
      </c>
      <c r="I99" s="1152">
        <v>4923</v>
      </c>
      <c r="J99" s="1152">
        <v>5192</v>
      </c>
      <c r="K99" s="1152" t="s">
        <v>706</v>
      </c>
      <c r="L99" s="1152">
        <v>4969</v>
      </c>
      <c r="M99" s="1152">
        <v>223</v>
      </c>
      <c r="N99" s="1152">
        <v>5192</v>
      </c>
      <c r="O99" s="1152">
        <v>15087</v>
      </c>
      <c r="P99" s="1152">
        <v>8694</v>
      </c>
      <c r="Q99" s="1152" t="s">
        <v>706</v>
      </c>
      <c r="R99" s="1152">
        <v>8306</v>
      </c>
      <c r="S99" s="1152">
        <v>388</v>
      </c>
      <c r="T99" s="1152">
        <v>8694</v>
      </c>
    </row>
    <row r="100" spans="1:20">
      <c r="A100" s="856">
        <v>2</v>
      </c>
      <c r="B100" s="856" t="s">
        <v>1162</v>
      </c>
      <c r="C100" s="856" t="s">
        <v>694</v>
      </c>
      <c r="D100" s="856" t="s">
        <v>1160</v>
      </c>
      <c r="E100" s="1152">
        <v>20500</v>
      </c>
      <c r="F100" s="1152" t="s">
        <v>706</v>
      </c>
      <c r="G100" s="1152">
        <v>10183</v>
      </c>
      <c r="H100" s="1152">
        <v>2059</v>
      </c>
      <c r="I100" s="1152">
        <v>8124</v>
      </c>
      <c r="J100" s="1152">
        <v>10317</v>
      </c>
      <c r="K100" s="1152" t="s">
        <v>706</v>
      </c>
      <c r="L100" s="1152">
        <v>9843</v>
      </c>
      <c r="M100" s="1152">
        <v>474</v>
      </c>
      <c r="N100" s="1152">
        <v>10317</v>
      </c>
      <c r="O100" s="1152">
        <v>19438</v>
      </c>
      <c r="P100" s="1152">
        <v>9255</v>
      </c>
      <c r="Q100" s="1152" t="s">
        <v>706</v>
      </c>
      <c r="R100" s="1152">
        <v>9065</v>
      </c>
      <c r="S100" s="1152">
        <v>190</v>
      </c>
      <c r="T100" s="1152">
        <v>9255</v>
      </c>
    </row>
    <row r="101" spans="1:20">
      <c r="A101" s="856">
        <v>3</v>
      </c>
      <c r="B101" s="856" t="s">
        <v>1162</v>
      </c>
      <c r="C101" s="856" t="s">
        <v>695</v>
      </c>
      <c r="D101" s="856" t="s">
        <v>1160</v>
      </c>
      <c r="E101" s="1152">
        <v>7803</v>
      </c>
      <c r="F101" s="1152" t="s">
        <v>706</v>
      </c>
      <c r="G101" s="1152">
        <v>1649</v>
      </c>
      <c r="H101" s="1152">
        <v>611</v>
      </c>
      <c r="I101" s="1152">
        <v>1038</v>
      </c>
      <c r="J101" s="1152">
        <v>6154</v>
      </c>
      <c r="K101" s="1152" t="s">
        <v>706</v>
      </c>
      <c r="L101" s="1152">
        <v>2534</v>
      </c>
      <c r="M101" s="1152">
        <v>3620</v>
      </c>
      <c r="N101" s="1152">
        <v>6154</v>
      </c>
      <c r="O101" s="1152">
        <v>3282</v>
      </c>
      <c r="P101" s="1152">
        <v>1633</v>
      </c>
      <c r="Q101" s="1152" t="s">
        <v>706</v>
      </c>
      <c r="R101" s="1152">
        <v>1182</v>
      </c>
      <c r="S101" s="1152">
        <v>451</v>
      </c>
      <c r="T101" s="1152">
        <v>1633</v>
      </c>
    </row>
    <row r="102" spans="1:20">
      <c r="A102" s="856">
        <v>3</v>
      </c>
      <c r="B102" s="856" t="s">
        <v>1162</v>
      </c>
      <c r="C102" s="856" t="s">
        <v>696</v>
      </c>
      <c r="D102" s="856" t="s">
        <v>1160</v>
      </c>
      <c r="E102" s="1152">
        <v>6022</v>
      </c>
      <c r="F102" s="1152" t="s">
        <v>706</v>
      </c>
      <c r="G102" s="1152">
        <v>3380</v>
      </c>
      <c r="H102" s="1152">
        <v>1045</v>
      </c>
      <c r="I102" s="1152">
        <v>2335</v>
      </c>
      <c r="J102" s="1152">
        <v>2642</v>
      </c>
      <c r="K102" s="1152" t="s">
        <v>706</v>
      </c>
      <c r="L102" s="1152">
        <v>2590</v>
      </c>
      <c r="M102" s="1152">
        <v>52</v>
      </c>
      <c r="N102" s="1152">
        <v>2642</v>
      </c>
      <c r="O102" s="1152">
        <v>4969</v>
      </c>
      <c r="P102" s="1152">
        <v>1589</v>
      </c>
      <c r="Q102" s="1152" t="s">
        <v>706</v>
      </c>
      <c r="R102" s="1152">
        <v>1574</v>
      </c>
      <c r="S102" s="1152">
        <v>15</v>
      </c>
      <c r="T102" s="1152">
        <v>1589</v>
      </c>
    </row>
    <row r="103" spans="1:20">
      <c r="A103" s="856">
        <v>3</v>
      </c>
      <c r="B103" s="856" t="s">
        <v>1162</v>
      </c>
      <c r="C103" s="856" t="s">
        <v>697</v>
      </c>
      <c r="D103" s="856" t="s">
        <v>1160</v>
      </c>
      <c r="E103" s="1152">
        <v>8358</v>
      </c>
      <c r="F103" s="1152" t="s">
        <v>706</v>
      </c>
      <c r="G103" s="1152">
        <v>2743</v>
      </c>
      <c r="H103" s="1152">
        <v>928</v>
      </c>
      <c r="I103" s="1152">
        <v>1815</v>
      </c>
      <c r="J103" s="1152">
        <v>5615</v>
      </c>
      <c r="K103" s="1152" t="s">
        <v>706</v>
      </c>
      <c r="L103" s="1152">
        <v>5296</v>
      </c>
      <c r="M103" s="1152">
        <v>319</v>
      </c>
      <c r="N103" s="1152">
        <v>5615</v>
      </c>
      <c r="O103" s="1152">
        <v>8976</v>
      </c>
      <c r="P103" s="1152">
        <v>6233</v>
      </c>
      <c r="Q103" s="1152" t="s">
        <v>706</v>
      </c>
      <c r="R103" s="1152">
        <v>6161</v>
      </c>
      <c r="S103" s="1152">
        <v>72</v>
      </c>
      <c r="T103" s="1152">
        <v>6233</v>
      </c>
    </row>
    <row r="104" spans="1:20">
      <c r="A104" s="856">
        <v>3</v>
      </c>
      <c r="B104" s="856" t="s">
        <v>1162</v>
      </c>
      <c r="C104" s="856" t="s">
        <v>698</v>
      </c>
      <c r="D104" s="856" t="s">
        <v>1160</v>
      </c>
      <c r="E104" s="1152">
        <v>9105</v>
      </c>
      <c r="F104" s="1152" t="s">
        <v>706</v>
      </c>
      <c r="G104" s="1152">
        <v>2244</v>
      </c>
      <c r="H104" s="1152">
        <v>469</v>
      </c>
      <c r="I104" s="1152">
        <v>1775</v>
      </c>
      <c r="J104" s="1152">
        <v>6861</v>
      </c>
      <c r="K104" s="1152" t="s">
        <v>706</v>
      </c>
      <c r="L104" s="1152">
        <v>6406</v>
      </c>
      <c r="M104" s="1152">
        <v>455</v>
      </c>
      <c r="N104" s="1152">
        <v>6861</v>
      </c>
      <c r="O104" s="1152">
        <v>7610</v>
      </c>
      <c r="P104" s="1152">
        <v>5366</v>
      </c>
      <c r="Q104" s="1152" t="s">
        <v>706</v>
      </c>
      <c r="R104" s="1152">
        <v>5260</v>
      </c>
      <c r="S104" s="1152">
        <v>106</v>
      </c>
      <c r="T104" s="1152">
        <v>5366</v>
      </c>
    </row>
    <row r="105" spans="1:20">
      <c r="A105" s="856">
        <v>3</v>
      </c>
      <c r="B105" s="856" t="s">
        <v>1162</v>
      </c>
      <c r="C105" s="856" t="s">
        <v>1173</v>
      </c>
      <c r="D105" s="856" t="s">
        <v>1160</v>
      </c>
      <c r="E105" s="1152">
        <v>3226</v>
      </c>
      <c r="F105" s="1152" t="s">
        <v>706</v>
      </c>
      <c r="G105" s="1152">
        <v>1175</v>
      </c>
      <c r="H105" s="1152">
        <v>345</v>
      </c>
      <c r="I105" s="1152">
        <v>830</v>
      </c>
      <c r="J105" s="1152">
        <v>2051</v>
      </c>
      <c r="K105" s="1152" t="s">
        <v>706</v>
      </c>
      <c r="L105" s="1152">
        <v>2005</v>
      </c>
      <c r="M105" s="1152">
        <v>46</v>
      </c>
      <c r="N105" s="1152">
        <v>2051</v>
      </c>
      <c r="O105" s="1152">
        <v>2421</v>
      </c>
      <c r="P105" s="1152">
        <v>1246</v>
      </c>
      <c r="Q105" s="1152" t="s">
        <v>706</v>
      </c>
      <c r="R105" s="1152">
        <v>1239</v>
      </c>
      <c r="S105" s="1152">
        <v>7</v>
      </c>
      <c r="T105" s="1152">
        <v>1246</v>
      </c>
    </row>
    <row r="106" spans="1:20">
      <c r="A106" s="856">
        <v>3</v>
      </c>
      <c r="B106" s="856" t="s">
        <v>1162</v>
      </c>
      <c r="C106" s="856" t="s">
        <v>699</v>
      </c>
      <c r="D106" s="856" t="s">
        <v>1160</v>
      </c>
      <c r="E106" s="1152">
        <v>5262</v>
      </c>
      <c r="F106" s="1152" t="s">
        <v>706</v>
      </c>
      <c r="G106" s="1152">
        <v>2213</v>
      </c>
      <c r="H106" s="1152">
        <v>453</v>
      </c>
      <c r="I106" s="1152">
        <v>1760</v>
      </c>
      <c r="J106" s="1152">
        <v>3049</v>
      </c>
      <c r="K106" s="1152" t="s">
        <v>706</v>
      </c>
      <c r="L106" s="1152">
        <v>2941</v>
      </c>
      <c r="M106" s="1152">
        <v>108</v>
      </c>
      <c r="N106" s="1152">
        <v>3049</v>
      </c>
      <c r="O106" s="1152">
        <v>6807</v>
      </c>
      <c r="P106" s="1152">
        <v>4594</v>
      </c>
      <c r="Q106" s="1152" t="s">
        <v>706</v>
      </c>
      <c r="R106" s="1152">
        <v>4500</v>
      </c>
      <c r="S106" s="1152">
        <v>94</v>
      </c>
      <c r="T106" s="1152">
        <v>4594</v>
      </c>
    </row>
    <row r="107" spans="1:20">
      <c r="A107" s="856">
        <v>3</v>
      </c>
      <c r="B107" s="856" t="s">
        <v>1162</v>
      </c>
      <c r="C107" s="856" t="s">
        <v>1174</v>
      </c>
      <c r="D107" s="856" t="s">
        <v>1160</v>
      </c>
      <c r="E107" s="1152">
        <v>2971</v>
      </c>
      <c r="F107" s="1152" t="s">
        <v>706</v>
      </c>
      <c r="G107" s="1152">
        <v>1318</v>
      </c>
      <c r="H107" s="1152">
        <v>350</v>
      </c>
      <c r="I107" s="1152">
        <v>968</v>
      </c>
      <c r="J107" s="1152">
        <v>1653</v>
      </c>
      <c r="K107" s="1152" t="s">
        <v>706</v>
      </c>
      <c r="L107" s="1152">
        <v>1617</v>
      </c>
      <c r="M107" s="1152">
        <v>36</v>
      </c>
      <c r="N107" s="1152">
        <v>1653</v>
      </c>
      <c r="O107" s="1152">
        <v>2135</v>
      </c>
      <c r="P107" s="1152">
        <v>817</v>
      </c>
      <c r="Q107" s="1152" t="s">
        <v>706</v>
      </c>
      <c r="R107" s="1152">
        <v>787</v>
      </c>
      <c r="S107" s="1152">
        <v>30</v>
      </c>
      <c r="T107" s="1152">
        <v>817</v>
      </c>
    </row>
    <row r="108" spans="1:20">
      <c r="A108" s="856">
        <v>3</v>
      </c>
      <c r="B108" s="856" t="s">
        <v>1162</v>
      </c>
      <c r="C108" s="856" t="s">
        <v>700</v>
      </c>
      <c r="D108" s="856" t="s">
        <v>1160</v>
      </c>
      <c r="E108" s="1152">
        <v>8824</v>
      </c>
      <c r="F108" s="1152" t="s">
        <v>706</v>
      </c>
      <c r="G108" s="1152">
        <v>2352</v>
      </c>
      <c r="H108" s="1152">
        <v>648</v>
      </c>
      <c r="I108" s="1152">
        <v>1704</v>
      </c>
      <c r="J108" s="1152">
        <v>6472</v>
      </c>
      <c r="K108" s="1152" t="s">
        <v>706</v>
      </c>
      <c r="L108" s="1152">
        <v>6182</v>
      </c>
      <c r="M108" s="1152">
        <v>290</v>
      </c>
      <c r="N108" s="1152">
        <v>6472</v>
      </c>
      <c r="O108" s="1152">
        <v>5823</v>
      </c>
      <c r="P108" s="1152">
        <v>3471</v>
      </c>
      <c r="Q108" s="1152" t="s">
        <v>706</v>
      </c>
      <c r="R108" s="1152">
        <v>3407</v>
      </c>
      <c r="S108" s="1152">
        <v>64</v>
      </c>
      <c r="T108" s="1152">
        <v>3471</v>
      </c>
    </row>
    <row r="109" spans="1:20">
      <c r="A109" s="856">
        <v>3</v>
      </c>
      <c r="B109" s="856" t="s">
        <v>1162</v>
      </c>
      <c r="C109" s="856" t="s">
        <v>701</v>
      </c>
      <c r="D109" s="856" t="s">
        <v>1160</v>
      </c>
      <c r="E109" s="1152">
        <v>3890</v>
      </c>
      <c r="F109" s="1152" t="s">
        <v>706</v>
      </c>
      <c r="G109" s="1152">
        <v>1544</v>
      </c>
      <c r="H109" s="1152">
        <v>394</v>
      </c>
      <c r="I109" s="1152">
        <v>1150</v>
      </c>
      <c r="J109" s="1152">
        <v>2346</v>
      </c>
      <c r="K109" s="1152" t="s">
        <v>706</v>
      </c>
      <c r="L109" s="1152">
        <v>2114</v>
      </c>
      <c r="M109" s="1152">
        <v>232</v>
      </c>
      <c r="N109" s="1152">
        <v>2346</v>
      </c>
      <c r="O109" s="1152">
        <v>3013</v>
      </c>
      <c r="P109" s="1152">
        <v>1469</v>
      </c>
      <c r="Q109" s="1152" t="s">
        <v>706</v>
      </c>
      <c r="R109" s="1152">
        <v>1400</v>
      </c>
      <c r="S109" s="1152">
        <v>69</v>
      </c>
      <c r="T109" s="1152">
        <v>1469</v>
      </c>
    </row>
    <row r="110" spans="1:20">
      <c r="A110" s="856">
        <v>3</v>
      </c>
      <c r="B110" s="856" t="s">
        <v>1162</v>
      </c>
      <c r="C110" s="856" t="s">
        <v>702</v>
      </c>
      <c r="D110" s="856" t="s">
        <v>1160</v>
      </c>
      <c r="E110" s="1152">
        <v>4477</v>
      </c>
      <c r="F110" s="1152" t="s">
        <v>706</v>
      </c>
      <c r="G110" s="1152">
        <v>2888</v>
      </c>
      <c r="H110" s="1152">
        <v>785</v>
      </c>
      <c r="I110" s="1152">
        <v>2103</v>
      </c>
      <c r="J110" s="1152">
        <v>1589</v>
      </c>
      <c r="K110" s="1152" t="s">
        <v>706</v>
      </c>
      <c r="L110" s="1152">
        <v>1436</v>
      </c>
      <c r="M110" s="1152">
        <v>153</v>
      </c>
      <c r="N110" s="1152">
        <v>1589</v>
      </c>
      <c r="O110" s="1152">
        <v>4506</v>
      </c>
      <c r="P110" s="1152">
        <v>1618</v>
      </c>
      <c r="Q110" s="1152" t="s">
        <v>706</v>
      </c>
      <c r="R110" s="1152">
        <v>1395</v>
      </c>
      <c r="S110" s="1152">
        <v>223</v>
      </c>
      <c r="T110" s="1152">
        <v>1618</v>
      </c>
    </row>
    <row r="111" spans="1:20">
      <c r="A111" s="856">
        <v>3</v>
      </c>
      <c r="B111" s="856" t="s">
        <v>1162</v>
      </c>
      <c r="C111" s="856" t="s">
        <v>703</v>
      </c>
      <c r="D111" s="856" t="s">
        <v>1160</v>
      </c>
      <c r="E111" s="1152">
        <v>4954</v>
      </c>
      <c r="F111" s="1152" t="s">
        <v>706</v>
      </c>
      <c r="G111" s="1152">
        <v>3589</v>
      </c>
      <c r="H111" s="1152">
        <v>1081</v>
      </c>
      <c r="I111" s="1152">
        <v>2508</v>
      </c>
      <c r="J111" s="1152">
        <v>1365</v>
      </c>
      <c r="K111" s="1152" t="s">
        <v>706</v>
      </c>
      <c r="L111" s="1152">
        <v>1315</v>
      </c>
      <c r="M111" s="1152">
        <v>50</v>
      </c>
      <c r="N111" s="1152">
        <v>1365</v>
      </c>
      <c r="O111" s="1152">
        <v>4367</v>
      </c>
      <c r="P111" s="1152">
        <v>778</v>
      </c>
      <c r="Q111" s="1152" t="s">
        <v>706</v>
      </c>
      <c r="R111" s="1152">
        <v>710</v>
      </c>
      <c r="S111" s="1152">
        <v>68</v>
      </c>
      <c r="T111" s="1152">
        <v>778</v>
      </c>
    </row>
    <row r="112" spans="1:20">
      <c r="A112" s="856">
        <v>3</v>
      </c>
      <c r="B112" s="856" t="s">
        <v>1162</v>
      </c>
      <c r="C112" s="856" t="s">
        <v>1175</v>
      </c>
      <c r="D112" s="856" t="s">
        <v>1160</v>
      </c>
      <c r="E112" s="1152">
        <v>4167</v>
      </c>
      <c r="F112" s="1152" t="s">
        <v>706</v>
      </c>
      <c r="G112" s="1152">
        <v>3249</v>
      </c>
      <c r="H112" s="1152">
        <v>921</v>
      </c>
      <c r="I112" s="1152">
        <v>2328</v>
      </c>
      <c r="J112" s="1152">
        <v>918</v>
      </c>
      <c r="K112" s="1152" t="s">
        <v>706</v>
      </c>
      <c r="L112" s="1152">
        <v>546</v>
      </c>
      <c r="M112" s="1152">
        <v>372</v>
      </c>
      <c r="N112" s="1152">
        <v>918</v>
      </c>
      <c r="O112" s="1152">
        <v>3855</v>
      </c>
      <c r="P112" s="1152">
        <v>606</v>
      </c>
      <c r="Q112" s="1152" t="s">
        <v>706</v>
      </c>
      <c r="R112" s="1152">
        <v>381</v>
      </c>
      <c r="S112" s="1152">
        <v>225</v>
      </c>
      <c r="T112" s="1152">
        <v>606</v>
      </c>
    </row>
    <row r="113" spans="1:20">
      <c r="A113" s="856" t="s">
        <v>328</v>
      </c>
      <c r="B113" s="856" t="s">
        <v>1162</v>
      </c>
      <c r="C113" s="856" t="s">
        <v>656</v>
      </c>
      <c r="D113" s="856" t="s">
        <v>1161</v>
      </c>
      <c r="E113" s="1152">
        <v>1138914</v>
      </c>
      <c r="F113" s="1152" t="s">
        <v>706</v>
      </c>
      <c r="G113" s="1152">
        <v>677357</v>
      </c>
      <c r="H113" s="1152">
        <v>88771</v>
      </c>
      <c r="I113" s="1152">
        <v>588586</v>
      </c>
      <c r="J113" s="1152">
        <v>461557</v>
      </c>
      <c r="K113" s="1152">
        <v>101803</v>
      </c>
      <c r="L113" s="1152">
        <v>245880</v>
      </c>
      <c r="M113" s="1152">
        <v>113874</v>
      </c>
      <c r="N113" s="1152">
        <v>113874</v>
      </c>
      <c r="O113" s="1152">
        <v>1064272</v>
      </c>
      <c r="P113" s="1152">
        <v>386915</v>
      </c>
      <c r="Q113" s="1152">
        <v>101803</v>
      </c>
      <c r="R113" s="1152">
        <v>245880</v>
      </c>
      <c r="S113" s="1152">
        <v>39232</v>
      </c>
      <c r="T113" s="1152">
        <v>39232</v>
      </c>
    </row>
    <row r="114" spans="1:20">
      <c r="A114" s="856">
        <v>1</v>
      </c>
      <c r="B114" s="856" t="s">
        <v>1162</v>
      </c>
      <c r="C114" s="856" t="s">
        <v>657</v>
      </c>
      <c r="D114" s="856" t="s">
        <v>1161</v>
      </c>
      <c r="E114" s="1152">
        <v>318760</v>
      </c>
      <c r="F114" s="1152" t="s">
        <v>706</v>
      </c>
      <c r="G114" s="1152">
        <v>160998</v>
      </c>
      <c r="H114" s="1152">
        <v>20479</v>
      </c>
      <c r="I114" s="1152">
        <v>140519</v>
      </c>
      <c r="J114" s="1152">
        <v>157762</v>
      </c>
      <c r="K114" s="1152">
        <v>101803</v>
      </c>
      <c r="L114" s="1152">
        <v>33388</v>
      </c>
      <c r="M114" s="1152">
        <v>22571</v>
      </c>
      <c r="N114" s="1152">
        <v>55959</v>
      </c>
      <c r="O114" s="1152">
        <v>332273</v>
      </c>
      <c r="P114" s="1152">
        <v>171275</v>
      </c>
      <c r="Q114" s="1152">
        <v>101803</v>
      </c>
      <c r="R114" s="1152">
        <v>58156</v>
      </c>
      <c r="S114" s="1152">
        <v>11316</v>
      </c>
      <c r="T114" s="1152">
        <v>69472</v>
      </c>
    </row>
    <row r="115" spans="1:20">
      <c r="A115" s="856">
        <v>0</v>
      </c>
      <c r="B115" s="856" t="s">
        <v>1162</v>
      </c>
      <c r="C115" s="856" t="s">
        <v>1163</v>
      </c>
      <c r="D115" s="856" t="s">
        <v>1161</v>
      </c>
      <c r="E115" s="1152">
        <v>45359</v>
      </c>
      <c r="F115" s="1152" t="s">
        <v>706</v>
      </c>
      <c r="G115" s="1152">
        <v>21476</v>
      </c>
      <c r="H115" s="1152">
        <v>2723</v>
      </c>
      <c r="I115" s="1152">
        <v>18753</v>
      </c>
      <c r="J115" s="1152">
        <v>23883</v>
      </c>
      <c r="K115" s="1152">
        <v>10928</v>
      </c>
      <c r="L115" s="1152">
        <v>5609</v>
      </c>
      <c r="M115" s="1152">
        <v>7346</v>
      </c>
      <c r="N115" s="1152">
        <v>23883</v>
      </c>
      <c r="O115" s="1152">
        <v>38873</v>
      </c>
      <c r="P115" s="1152">
        <v>17397</v>
      </c>
      <c r="Q115" s="1152">
        <v>8098</v>
      </c>
      <c r="R115" s="1152">
        <v>7207</v>
      </c>
      <c r="S115" s="1152">
        <v>2092</v>
      </c>
      <c r="T115" s="1152">
        <v>17397</v>
      </c>
    </row>
    <row r="116" spans="1:20">
      <c r="A116" s="856">
        <v>0</v>
      </c>
      <c r="B116" s="856" t="s">
        <v>1162</v>
      </c>
      <c r="C116" s="856" t="s">
        <v>1164</v>
      </c>
      <c r="D116" s="856" t="s">
        <v>1161</v>
      </c>
      <c r="E116" s="1152">
        <v>29755</v>
      </c>
      <c r="F116" s="1152" t="s">
        <v>706</v>
      </c>
      <c r="G116" s="1152">
        <v>12426</v>
      </c>
      <c r="H116" s="1152">
        <v>1964</v>
      </c>
      <c r="I116" s="1152">
        <v>10462</v>
      </c>
      <c r="J116" s="1152">
        <v>17329</v>
      </c>
      <c r="K116" s="1152">
        <v>11531</v>
      </c>
      <c r="L116" s="1152">
        <v>2476</v>
      </c>
      <c r="M116" s="1152">
        <v>3322</v>
      </c>
      <c r="N116" s="1152">
        <v>17329</v>
      </c>
      <c r="O116" s="1152">
        <v>23609</v>
      </c>
      <c r="P116" s="1152">
        <v>11183</v>
      </c>
      <c r="Q116" s="1152">
        <v>6870</v>
      </c>
      <c r="R116" s="1152">
        <v>3288</v>
      </c>
      <c r="S116" s="1152">
        <v>1025</v>
      </c>
      <c r="T116" s="1152">
        <v>11183</v>
      </c>
    </row>
    <row r="117" spans="1:20">
      <c r="A117" s="856">
        <v>0</v>
      </c>
      <c r="B117" s="856" t="s">
        <v>1162</v>
      </c>
      <c r="C117" s="856" t="s">
        <v>1165</v>
      </c>
      <c r="D117" s="856" t="s">
        <v>1161</v>
      </c>
      <c r="E117" s="1152">
        <v>22253</v>
      </c>
      <c r="F117" s="1152" t="s">
        <v>706</v>
      </c>
      <c r="G117" s="1152">
        <v>10414</v>
      </c>
      <c r="H117" s="1152">
        <v>1544</v>
      </c>
      <c r="I117" s="1152">
        <v>8870</v>
      </c>
      <c r="J117" s="1152">
        <v>11839</v>
      </c>
      <c r="K117" s="1152">
        <v>9490</v>
      </c>
      <c r="L117" s="1152">
        <v>1113</v>
      </c>
      <c r="M117" s="1152">
        <v>1236</v>
      </c>
      <c r="N117" s="1152">
        <v>11839</v>
      </c>
      <c r="O117" s="1152">
        <v>24089</v>
      </c>
      <c r="P117" s="1152">
        <v>13675</v>
      </c>
      <c r="Q117" s="1152">
        <v>10466</v>
      </c>
      <c r="R117" s="1152">
        <v>2805</v>
      </c>
      <c r="S117" s="1152">
        <v>404</v>
      </c>
      <c r="T117" s="1152">
        <v>13675</v>
      </c>
    </row>
    <row r="118" spans="1:20">
      <c r="A118" s="856">
        <v>0</v>
      </c>
      <c r="B118" s="856" t="s">
        <v>1162</v>
      </c>
      <c r="C118" s="856" t="s">
        <v>1166</v>
      </c>
      <c r="D118" s="856" t="s">
        <v>1161</v>
      </c>
      <c r="E118" s="1152">
        <v>19878</v>
      </c>
      <c r="F118" s="1152" t="s">
        <v>706</v>
      </c>
      <c r="G118" s="1152">
        <v>8974</v>
      </c>
      <c r="H118" s="1152">
        <v>1641</v>
      </c>
      <c r="I118" s="1152">
        <v>7333</v>
      </c>
      <c r="J118" s="1152">
        <v>10904</v>
      </c>
      <c r="K118" s="1152">
        <v>9178</v>
      </c>
      <c r="L118" s="1152">
        <v>914</v>
      </c>
      <c r="M118" s="1152">
        <v>812</v>
      </c>
      <c r="N118" s="1152">
        <v>10904</v>
      </c>
      <c r="O118" s="1152">
        <v>18178</v>
      </c>
      <c r="P118" s="1152">
        <v>9204</v>
      </c>
      <c r="Q118" s="1152">
        <v>7356</v>
      </c>
      <c r="R118" s="1152">
        <v>1634</v>
      </c>
      <c r="S118" s="1152">
        <v>214</v>
      </c>
      <c r="T118" s="1152">
        <v>9204</v>
      </c>
    </row>
    <row r="119" spans="1:20">
      <c r="A119" s="856">
        <v>0</v>
      </c>
      <c r="B119" s="856" t="s">
        <v>1162</v>
      </c>
      <c r="C119" s="856" t="s">
        <v>1167</v>
      </c>
      <c r="D119" s="856" t="s">
        <v>1161</v>
      </c>
      <c r="E119" s="1152">
        <v>32872</v>
      </c>
      <c r="F119" s="1152" t="s">
        <v>706</v>
      </c>
      <c r="G119" s="1152">
        <v>13934</v>
      </c>
      <c r="H119" s="1152">
        <v>1785</v>
      </c>
      <c r="I119" s="1152">
        <v>12149</v>
      </c>
      <c r="J119" s="1152">
        <v>18938</v>
      </c>
      <c r="K119" s="1152">
        <v>15469</v>
      </c>
      <c r="L119" s="1152">
        <v>1891</v>
      </c>
      <c r="M119" s="1152">
        <v>1578</v>
      </c>
      <c r="N119" s="1152">
        <v>18938</v>
      </c>
      <c r="O119" s="1152">
        <v>24780</v>
      </c>
      <c r="P119" s="1152">
        <v>10846</v>
      </c>
      <c r="Q119" s="1152">
        <v>8434</v>
      </c>
      <c r="R119" s="1152">
        <v>2034</v>
      </c>
      <c r="S119" s="1152">
        <v>378</v>
      </c>
      <c r="T119" s="1152">
        <v>10846</v>
      </c>
    </row>
    <row r="120" spans="1:20">
      <c r="A120" s="856">
        <v>0</v>
      </c>
      <c r="B120" s="856" t="s">
        <v>1162</v>
      </c>
      <c r="C120" s="856" t="s">
        <v>1168</v>
      </c>
      <c r="D120" s="856" t="s">
        <v>1161</v>
      </c>
      <c r="E120" s="1152">
        <v>42579</v>
      </c>
      <c r="F120" s="1152" t="s">
        <v>706</v>
      </c>
      <c r="G120" s="1152">
        <v>19844</v>
      </c>
      <c r="H120" s="1152">
        <v>2318</v>
      </c>
      <c r="I120" s="1152">
        <v>17526</v>
      </c>
      <c r="J120" s="1152">
        <v>22735</v>
      </c>
      <c r="K120" s="1152">
        <v>16255</v>
      </c>
      <c r="L120" s="1152">
        <v>4653</v>
      </c>
      <c r="M120" s="1152">
        <v>1827</v>
      </c>
      <c r="N120" s="1152">
        <v>22735</v>
      </c>
      <c r="O120" s="1152">
        <v>27200</v>
      </c>
      <c r="P120" s="1152">
        <v>7356</v>
      </c>
      <c r="Q120" s="1152">
        <v>4403</v>
      </c>
      <c r="R120" s="1152">
        <v>2817</v>
      </c>
      <c r="S120" s="1152">
        <v>136</v>
      </c>
      <c r="T120" s="1152">
        <v>7356</v>
      </c>
    </row>
    <row r="121" spans="1:20">
      <c r="A121" s="856">
        <v>0</v>
      </c>
      <c r="B121" s="856" t="s">
        <v>1162</v>
      </c>
      <c r="C121" s="856" t="s">
        <v>1169</v>
      </c>
      <c r="D121" s="856" t="s">
        <v>1161</v>
      </c>
      <c r="E121" s="1152">
        <v>44706</v>
      </c>
      <c r="F121" s="1152" t="s">
        <v>706</v>
      </c>
      <c r="G121" s="1152">
        <v>25666</v>
      </c>
      <c r="H121" s="1152">
        <v>2807</v>
      </c>
      <c r="I121" s="1152">
        <v>22859</v>
      </c>
      <c r="J121" s="1152">
        <v>19040</v>
      </c>
      <c r="K121" s="1152">
        <v>10760</v>
      </c>
      <c r="L121" s="1152">
        <v>6396</v>
      </c>
      <c r="M121" s="1152">
        <v>1884</v>
      </c>
      <c r="N121" s="1152">
        <v>19040</v>
      </c>
      <c r="O121" s="1152">
        <v>34566</v>
      </c>
      <c r="P121" s="1152">
        <v>8900</v>
      </c>
      <c r="Q121" s="1152">
        <v>2886</v>
      </c>
      <c r="R121" s="1152">
        <v>5639</v>
      </c>
      <c r="S121" s="1152">
        <v>375</v>
      </c>
      <c r="T121" s="1152">
        <v>8900</v>
      </c>
    </row>
    <row r="122" spans="1:20">
      <c r="A122" s="856">
        <v>0</v>
      </c>
      <c r="B122" s="856" t="s">
        <v>1162</v>
      </c>
      <c r="C122" s="856" t="s">
        <v>1170</v>
      </c>
      <c r="D122" s="856" t="s">
        <v>1161</v>
      </c>
      <c r="E122" s="1152">
        <v>32830</v>
      </c>
      <c r="F122" s="1152" t="s">
        <v>706</v>
      </c>
      <c r="G122" s="1152">
        <v>21433</v>
      </c>
      <c r="H122" s="1152">
        <v>2275</v>
      </c>
      <c r="I122" s="1152">
        <v>19158</v>
      </c>
      <c r="J122" s="1152">
        <v>11397</v>
      </c>
      <c r="K122" s="1152">
        <v>5931</v>
      </c>
      <c r="L122" s="1152">
        <v>2390</v>
      </c>
      <c r="M122" s="1152">
        <v>3076</v>
      </c>
      <c r="N122" s="1152">
        <v>11397</v>
      </c>
      <c r="O122" s="1152">
        <v>96166</v>
      </c>
      <c r="P122" s="1152">
        <v>74733</v>
      </c>
      <c r="Q122" s="1152">
        <v>45410</v>
      </c>
      <c r="R122" s="1152">
        <v>23090</v>
      </c>
      <c r="S122" s="1152">
        <v>6233</v>
      </c>
      <c r="T122" s="1152">
        <v>74733</v>
      </c>
    </row>
    <row r="123" spans="1:20">
      <c r="A123" s="856">
        <v>0</v>
      </c>
      <c r="B123" s="856" t="s">
        <v>1162</v>
      </c>
      <c r="C123" s="856" t="s">
        <v>1171</v>
      </c>
      <c r="D123" s="856" t="s">
        <v>1161</v>
      </c>
      <c r="E123" s="1152">
        <v>48528</v>
      </c>
      <c r="F123" s="1152" t="s">
        <v>706</v>
      </c>
      <c r="G123" s="1152">
        <v>26831</v>
      </c>
      <c r="H123" s="1152">
        <v>3422</v>
      </c>
      <c r="I123" s="1152">
        <v>23409</v>
      </c>
      <c r="J123" s="1152">
        <v>21697</v>
      </c>
      <c r="K123" s="1152">
        <v>12261</v>
      </c>
      <c r="L123" s="1152">
        <v>7946</v>
      </c>
      <c r="M123" s="1152">
        <v>1490</v>
      </c>
      <c r="N123" s="1152">
        <v>21697</v>
      </c>
      <c r="O123" s="1152">
        <v>44812</v>
      </c>
      <c r="P123" s="1152">
        <v>17981</v>
      </c>
      <c r="Q123" s="1152">
        <v>7880</v>
      </c>
      <c r="R123" s="1152">
        <v>9642</v>
      </c>
      <c r="S123" s="1152">
        <v>459</v>
      </c>
      <c r="T123" s="1152">
        <v>17981</v>
      </c>
    </row>
    <row r="124" spans="1:20">
      <c r="A124" s="856">
        <v>2</v>
      </c>
      <c r="B124" s="856" t="s">
        <v>1162</v>
      </c>
      <c r="C124" s="856" t="s">
        <v>667</v>
      </c>
      <c r="D124" s="856" t="s">
        <v>1161</v>
      </c>
      <c r="E124" s="1152">
        <v>108923</v>
      </c>
      <c r="F124" s="1152" t="s">
        <v>706</v>
      </c>
      <c r="G124" s="1152">
        <v>92511</v>
      </c>
      <c r="H124" s="1152">
        <v>7773</v>
      </c>
      <c r="I124" s="1152">
        <v>84738</v>
      </c>
      <c r="J124" s="1152">
        <v>16412</v>
      </c>
      <c r="K124" s="1152" t="s">
        <v>706</v>
      </c>
      <c r="L124" s="1152">
        <v>15363</v>
      </c>
      <c r="M124" s="1152">
        <v>1049</v>
      </c>
      <c r="N124" s="1152">
        <v>16412</v>
      </c>
      <c r="O124" s="1152">
        <v>111261</v>
      </c>
      <c r="P124" s="1152">
        <v>18750</v>
      </c>
      <c r="Q124" s="1152" t="s">
        <v>706</v>
      </c>
      <c r="R124" s="1152">
        <v>18428</v>
      </c>
      <c r="S124" s="1152">
        <v>322</v>
      </c>
      <c r="T124" s="1152">
        <v>18750</v>
      </c>
    </row>
    <row r="125" spans="1:20">
      <c r="A125" s="856">
        <v>2</v>
      </c>
      <c r="B125" s="856" t="s">
        <v>1162</v>
      </c>
      <c r="C125" s="856" t="s">
        <v>668</v>
      </c>
      <c r="D125" s="856" t="s">
        <v>1161</v>
      </c>
      <c r="E125" s="1152">
        <v>94229</v>
      </c>
      <c r="F125" s="1152" t="s">
        <v>706</v>
      </c>
      <c r="G125" s="1152">
        <v>54326</v>
      </c>
      <c r="H125" s="1152">
        <v>5836</v>
      </c>
      <c r="I125" s="1152">
        <v>48490</v>
      </c>
      <c r="J125" s="1152">
        <v>39903</v>
      </c>
      <c r="K125" s="1152" t="s">
        <v>706</v>
      </c>
      <c r="L125" s="1152">
        <v>15211</v>
      </c>
      <c r="M125" s="1152">
        <v>24692</v>
      </c>
      <c r="N125" s="1152">
        <v>39903</v>
      </c>
      <c r="O125" s="1152">
        <v>80345</v>
      </c>
      <c r="P125" s="1152">
        <v>26019</v>
      </c>
      <c r="Q125" s="1152" t="s">
        <v>706</v>
      </c>
      <c r="R125" s="1152">
        <v>17176</v>
      </c>
      <c r="S125" s="1152">
        <v>8843</v>
      </c>
      <c r="T125" s="1152">
        <v>26019</v>
      </c>
    </row>
    <row r="126" spans="1:20">
      <c r="A126" s="856">
        <v>2</v>
      </c>
      <c r="B126" s="856" t="s">
        <v>1162</v>
      </c>
      <c r="C126" s="856" t="s">
        <v>669</v>
      </c>
      <c r="D126" s="856" t="s">
        <v>1161</v>
      </c>
      <c r="E126" s="1152">
        <v>57954</v>
      </c>
      <c r="F126" s="1152" t="s">
        <v>706</v>
      </c>
      <c r="G126" s="1152">
        <v>32535</v>
      </c>
      <c r="H126" s="1152">
        <v>3401</v>
      </c>
      <c r="I126" s="1152">
        <v>29134</v>
      </c>
      <c r="J126" s="1152">
        <v>25419</v>
      </c>
      <c r="K126" s="1152" t="s">
        <v>706</v>
      </c>
      <c r="L126" s="1152">
        <v>23309</v>
      </c>
      <c r="M126" s="1152">
        <v>2110</v>
      </c>
      <c r="N126" s="1152">
        <v>25419</v>
      </c>
      <c r="O126" s="1152">
        <v>48445</v>
      </c>
      <c r="P126" s="1152">
        <v>15910</v>
      </c>
      <c r="Q126" s="1152" t="s">
        <v>706</v>
      </c>
      <c r="R126" s="1152">
        <v>15702</v>
      </c>
      <c r="S126" s="1152">
        <v>208</v>
      </c>
      <c r="T126" s="1152">
        <v>15910</v>
      </c>
    </row>
    <row r="127" spans="1:20">
      <c r="A127" s="856">
        <v>2</v>
      </c>
      <c r="B127" s="856" t="s">
        <v>1162</v>
      </c>
      <c r="C127" s="856" t="s">
        <v>670</v>
      </c>
      <c r="D127" s="856" t="s">
        <v>1161</v>
      </c>
      <c r="E127" s="1152">
        <v>102340</v>
      </c>
      <c r="F127" s="1152" t="s">
        <v>706</v>
      </c>
      <c r="G127" s="1152">
        <v>54469</v>
      </c>
      <c r="H127" s="1152">
        <v>6369</v>
      </c>
      <c r="I127" s="1152">
        <v>48100</v>
      </c>
      <c r="J127" s="1152">
        <v>47871</v>
      </c>
      <c r="K127" s="1152" t="s">
        <v>706</v>
      </c>
      <c r="L127" s="1152">
        <v>24761</v>
      </c>
      <c r="M127" s="1152">
        <v>23110</v>
      </c>
      <c r="N127" s="1152">
        <v>47871</v>
      </c>
      <c r="O127" s="1152">
        <v>84256</v>
      </c>
      <c r="P127" s="1152">
        <v>29787</v>
      </c>
      <c r="Q127" s="1152" t="s">
        <v>706</v>
      </c>
      <c r="R127" s="1152">
        <v>22566</v>
      </c>
      <c r="S127" s="1152">
        <v>7221</v>
      </c>
      <c r="T127" s="1152">
        <v>29787</v>
      </c>
    </row>
    <row r="128" spans="1:20">
      <c r="A128" s="856">
        <v>2</v>
      </c>
      <c r="B128" s="856" t="s">
        <v>1162</v>
      </c>
      <c r="C128" s="856" t="s">
        <v>671</v>
      </c>
      <c r="D128" s="856" t="s">
        <v>1161</v>
      </c>
      <c r="E128" s="1152">
        <v>9865</v>
      </c>
      <c r="F128" s="1152" t="s">
        <v>706</v>
      </c>
      <c r="G128" s="1152">
        <v>7922</v>
      </c>
      <c r="H128" s="1152">
        <v>1854</v>
      </c>
      <c r="I128" s="1152">
        <v>6068</v>
      </c>
      <c r="J128" s="1152">
        <v>1943</v>
      </c>
      <c r="K128" s="1152" t="s">
        <v>706</v>
      </c>
      <c r="L128" s="1152">
        <v>1900</v>
      </c>
      <c r="M128" s="1152">
        <v>43</v>
      </c>
      <c r="N128" s="1152">
        <v>1943</v>
      </c>
      <c r="O128" s="1152">
        <v>10526</v>
      </c>
      <c r="P128" s="1152">
        <v>2604</v>
      </c>
      <c r="Q128" s="1152" t="s">
        <v>706</v>
      </c>
      <c r="R128" s="1152">
        <v>2553</v>
      </c>
      <c r="S128" s="1152">
        <v>51</v>
      </c>
      <c r="T128" s="1152">
        <v>2604</v>
      </c>
    </row>
    <row r="129" spans="1:20">
      <c r="A129" s="856">
        <v>2</v>
      </c>
      <c r="B129" s="856" t="s">
        <v>1162</v>
      </c>
      <c r="C129" s="856" t="s">
        <v>672</v>
      </c>
      <c r="D129" s="856" t="s">
        <v>1161</v>
      </c>
      <c r="E129" s="1152">
        <v>19093</v>
      </c>
      <c r="F129" s="1152" t="s">
        <v>706</v>
      </c>
      <c r="G129" s="1152">
        <v>6732</v>
      </c>
      <c r="H129" s="1152">
        <v>1718</v>
      </c>
      <c r="I129" s="1152">
        <v>5014</v>
      </c>
      <c r="J129" s="1152">
        <v>12361</v>
      </c>
      <c r="K129" s="1152" t="s">
        <v>706</v>
      </c>
      <c r="L129" s="1152">
        <v>7521</v>
      </c>
      <c r="M129" s="1152">
        <v>4840</v>
      </c>
      <c r="N129" s="1152">
        <v>12361</v>
      </c>
      <c r="O129" s="1152">
        <v>14331</v>
      </c>
      <c r="P129" s="1152">
        <v>7599</v>
      </c>
      <c r="Q129" s="1152" t="s">
        <v>706</v>
      </c>
      <c r="R129" s="1152">
        <v>6591</v>
      </c>
      <c r="S129" s="1152">
        <v>1008</v>
      </c>
      <c r="T129" s="1152">
        <v>7599</v>
      </c>
    </row>
    <row r="130" spans="1:20">
      <c r="A130" s="856">
        <v>2</v>
      </c>
      <c r="B130" s="856" t="s">
        <v>1162</v>
      </c>
      <c r="C130" s="856" t="s">
        <v>673</v>
      </c>
      <c r="D130" s="856" t="s">
        <v>1161</v>
      </c>
      <c r="E130" s="1152">
        <v>39098</v>
      </c>
      <c r="F130" s="1152" t="s">
        <v>706</v>
      </c>
      <c r="G130" s="1152">
        <v>21364</v>
      </c>
      <c r="H130" s="1152">
        <v>2292</v>
      </c>
      <c r="I130" s="1152">
        <v>19072</v>
      </c>
      <c r="J130" s="1152">
        <v>17734</v>
      </c>
      <c r="K130" s="1152" t="s">
        <v>706</v>
      </c>
      <c r="L130" s="1152">
        <v>10238</v>
      </c>
      <c r="M130" s="1152">
        <v>7496</v>
      </c>
      <c r="N130" s="1152">
        <v>17734</v>
      </c>
      <c r="O130" s="1152">
        <v>33785</v>
      </c>
      <c r="P130" s="1152">
        <v>12421</v>
      </c>
      <c r="Q130" s="1152" t="s">
        <v>706</v>
      </c>
      <c r="R130" s="1152">
        <v>10021</v>
      </c>
      <c r="S130" s="1152">
        <v>2400</v>
      </c>
      <c r="T130" s="1152">
        <v>12421</v>
      </c>
    </row>
    <row r="131" spans="1:20">
      <c r="A131" s="856">
        <v>2</v>
      </c>
      <c r="B131" s="856" t="s">
        <v>1162</v>
      </c>
      <c r="C131" s="856" t="s">
        <v>674</v>
      </c>
      <c r="D131" s="856" t="s">
        <v>1161</v>
      </c>
      <c r="E131" s="1152">
        <v>5533</v>
      </c>
      <c r="F131" s="1152" t="s">
        <v>706</v>
      </c>
      <c r="G131" s="1152">
        <v>3353</v>
      </c>
      <c r="H131" s="1152">
        <v>449</v>
      </c>
      <c r="I131" s="1152">
        <v>2904</v>
      </c>
      <c r="J131" s="1152">
        <v>2180</v>
      </c>
      <c r="K131" s="1152" t="s">
        <v>706</v>
      </c>
      <c r="L131" s="1152">
        <v>2132</v>
      </c>
      <c r="M131" s="1152">
        <v>48</v>
      </c>
      <c r="N131" s="1152">
        <v>2180</v>
      </c>
      <c r="O131" s="1152">
        <v>5395</v>
      </c>
      <c r="P131" s="1152">
        <v>2042</v>
      </c>
      <c r="Q131" s="1152" t="s">
        <v>706</v>
      </c>
      <c r="R131" s="1152">
        <v>2013</v>
      </c>
      <c r="S131" s="1152">
        <v>29</v>
      </c>
      <c r="T131" s="1152">
        <v>2042</v>
      </c>
    </row>
    <row r="132" spans="1:20">
      <c r="A132" s="856">
        <v>2</v>
      </c>
      <c r="B132" s="856" t="s">
        <v>1162</v>
      </c>
      <c r="C132" s="856" t="s">
        <v>675</v>
      </c>
      <c r="D132" s="856" t="s">
        <v>1161</v>
      </c>
      <c r="E132" s="1152">
        <v>18502</v>
      </c>
      <c r="F132" s="1152" t="s">
        <v>706</v>
      </c>
      <c r="G132" s="1152">
        <v>17459</v>
      </c>
      <c r="H132" s="1152">
        <v>2782</v>
      </c>
      <c r="I132" s="1152">
        <v>14677</v>
      </c>
      <c r="J132" s="1152">
        <v>1043</v>
      </c>
      <c r="K132" s="1152" t="s">
        <v>706</v>
      </c>
      <c r="L132" s="1152">
        <v>845</v>
      </c>
      <c r="M132" s="1152">
        <v>198</v>
      </c>
      <c r="N132" s="1152">
        <v>1043</v>
      </c>
      <c r="O132" s="1152">
        <v>19205</v>
      </c>
      <c r="P132" s="1152">
        <v>1746</v>
      </c>
      <c r="Q132" s="1152" t="s">
        <v>706</v>
      </c>
      <c r="R132" s="1152">
        <v>1183</v>
      </c>
      <c r="S132" s="1152">
        <v>563</v>
      </c>
      <c r="T132" s="1152">
        <v>1746</v>
      </c>
    </row>
    <row r="133" spans="1:20">
      <c r="A133" s="856">
        <v>2</v>
      </c>
      <c r="B133" s="856" t="s">
        <v>1162</v>
      </c>
      <c r="C133" s="856" t="s">
        <v>676</v>
      </c>
      <c r="D133" s="856" t="s">
        <v>1161</v>
      </c>
      <c r="E133" s="1152">
        <v>51721</v>
      </c>
      <c r="F133" s="1152" t="s">
        <v>706</v>
      </c>
      <c r="G133" s="1152">
        <v>31983</v>
      </c>
      <c r="H133" s="1152">
        <v>3099</v>
      </c>
      <c r="I133" s="1152">
        <v>28884</v>
      </c>
      <c r="J133" s="1152">
        <v>19738</v>
      </c>
      <c r="K133" s="1152" t="s">
        <v>706</v>
      </c>
      <c r="L133" s="1152">
        <v>18815</v>
      </c>
      <c r="M133" s="1152">
        <v>923</v>
      </c>
      <c r="N133" s="1152">
        <v>19738</v>
      </c>
      <c r="O133" s="1152">
        <v>44344</v>
      </c>
      <c r="P133" s="1152">
        <v>12361</v>
      </c>
      <c r="Q133" s="1152" t="s">
        <v>706</v>
      </c>
      <c r="R133" s="1152">
        <v>12272</v>
      </c>
      <c r="S133" s="1152">
        <v>89</v>
      </c>
      <c r="T133" s="1152">
        <v>12361</v>
      </c>
    </row>
    <row r="134" spans="1:20">
      <c r="A134" s="856">
        <v>2</v>
      </c>
      <c r="B134" s="856" t="s">
        <v>1162</v>
      </c>
      <c r="C134" s="856" t="s">
        <v>677</v>
      </c>
      <c r="D134" s="856" t="s">
        <v>1161</v>
      </c>
      <c r="E134" s="1152">
        <v>9271</v>
      </c>
      <c r="F134" s="1152" t="s">
        <v>706</v>
      </c>
      <c r="G134" s="1152">
        <v>7522</v>
      </c>
      <c r="H134" s="1152">
        <v>739</v>
      </c>
      <c r="I134" s="1152">
        <v>6783</v>
      </c>
      <c r="J134" s="1152">
        <v>1749</v>
      </c>
      <c r="K134" s="1152" t="s">
        <v>706</v>
      </c>
      <c r="L134" s="1152">
        <v>1482</v>
      </c>
      <c r="M134" s="1152">
        <v>267</v>
      </c>
      <c r="N134" s="1152">
        <v>1749</v>
      </c>
      <c r="O134" s="1152">
        <v>9136</v>
      </c>
      <c r="P134" s="1152">
        <v>1614</v>
      </c>
      <c r="Q134" s="1152" t="s">
        <v>706</v>
      </c>
      <c r="R134" s="1152">
        <v>1341</v>
      </c>
      <c r="S134" s="1152">
        <v>273</v>
      </c>
      <c r="T134" s="1152">
        <v>1614</v>
      </c>
    </row>
    <row r="135" spans="1:20">
      <c r="A135" s="856">
        <v>2</v>
      </c>
      <c r="B135" s="856" t="s">
        <v>1162</v>
      </c>
      <c r="C135" s="856" t="s">
        <v>678</v>
      </c>
      <c r="D135" s="856" t="s">
        <v>1161</v>
      </c>
      <c r="E135" s="1152">
        <v>9253</v>
      </c>
      <c r="F135" s="1152" t="s">
        <v>706</v>
      </c>
      <c r="G135" s="1152">
        <v>6054</v>
      </c>
      <c r="H135" s="1152">
        <v>1167</v>
      </c>
      <c r="I135" s="1152">
        <v>4887</v>
      </c>
      <c r="J135" s="1152">
        <v>3199</v>
      </c>
      <c r="K135" s="1152" t="s">
        <v>706</v>
      </c>
      <c r="L135" s="1152">
        <v>3160</v>
      </c>
      <c r="M135" s="1152">
        <v>39</v>
      </c>
      <c r="N135" s="1152">
        <v>3199</v>
      </c>
      <c r="O135" s="1152">
        <v>8780</v>
      </c>
      <c r="P135" s="1152">
        <v>2726</v>
      </c>
      <c r="Q135" s="1152" t="s">
        <v>706</v>
      </c>
      <c r="R135" s="1152">
        <v>2714</v>
      </c>
      <c r="S135" s="1152">
        <v>12</v>
      </c>
      <c r="T135" s="1152">
        <v>2726</v>
      </c>
    </row>
    <row r="136" spans="1:20">
      <c r="A136" s="856">
        <v>2</v>
      </c>
      <c r="B136" s="856" t="s">
        <v>1162</v>
      </c>
      <c r="C136" s="856" t="s">
        <v>679</v>
      </c>
      <c r="D136" s="856" t="s">
        <v>1161</v>
      </c>
      <c r="E136" s="1152">
        <v>43808</v>
      </c>
      <c r="F136" s="1152" t="s">
        <v>706</v>
      </c>
      <c r="G136" s="1152">
        <v>20669</v>
      </c>
      <c r="H136" s="1152">
        <v>2765</v>
      </c>
      <c r="I136" s="1152">
        <v>17904</v>
      </c>
      <c r="J136" s="1152">
        <v>23139</v>
      </c>
      <c r="K136" s="1152" t="s">
        <v>706</v>
      </c>
      <c r="L136" s="1152">
        <v>12530</v>
      </c>
      <c r="M136" s="1152">
        <v>10609</v>
      </c>
      <c r="N136" s="1152">
        <v>23139</v>
      </c>
      <c r="O136" s="1152">
        <v>31294</v>
      </c>
      <c r="P136" s="1152">
        <v>10625</v>
      </c>
      <c r="Q136" s="1152" t="s">
        <v>706</v>
      </c>
      <c r="R136" s="1152">
        <v>8735</v>
      </c>
      <c r="S136" s="1152">
        <v>1890</v>
      </c>
      <c r="T136" s="1152">
        <v>10625</v>
      </c>
    </row>
    <row r="137" spans="1:20">
      <c r="A137" s="856">
        <v>2</v>
      </c>
      <c r="B137" s="856" t="s">
        <v>1162</v>
      </c>
      <c r="C137" s="856" t="s">
        <v>680</v>
      </c>
      <c r="D137" s="856" t="s">
        <v>1161</v>
      </c>
      <c r="E137" s="1152">
        <v>15952</v>
      </c>
      <c r="F137" s="1152" t="s">
        <v>706</v>
      </c>
      <c r="G137" s="1152">
        <v>10319</v>
      </c>
      <c r="H137" s="1152">
        <v>1532</v>
      </c>
      <c r="I137" s="1152">
        <v>8787</v>
      </c>
      <c r="J137" s="1152">
        <v>5633</v>
      </c>
      <c r="K137" s="1152" t="s">
        <v>706</v>
      </c>
      <c r="L137" s="1152">
        <v>5460</v>
      </c>
      <c r="M137" s="1152">
        <v>173</v>
      </c>
      <c r="N137" s="1152">
        <v>5633</v>
      </c>
      <c r="O137" s="1152">
        <v>16913</v>
      </c>
      <c r="P137" s="1152">
        <v>6594</v>
      </c>
      <c r="Q137" s="1152" t="s">
        <v>706</v>
      </c>
      <c r="R137" s="1152">
        <v>6529</v>
      </c>
      <c r="S137" s="1152">
        <v>65</v>
      </c>
      <c r="T137" s="1152">
        <v>6594</v>
      </c>
    </row>
    <row r="138" spans="1:20">
      <c r="A138" s="856">
        <v>2</v>
      </c>
      <c r="B138" s="856" t="s">
        <v>1162</v>
      </c>
      <c r="C138" s="856" t="s">
        <v>681</v>
      </c>
      <c r="D138" s="856" t="s">
        <v>1161</v>
      </c>
      <c r="E138" s="1152">
        <v>17417</v>
      </c>
      <c r="F138" s="1152" t="s">
        <v>706</v>
      </c>
      <c r="G138" s="1152">
        <v>8867</v>
      </c>
      <c r="H138" s="1152">
        <v>954</v>
      </c>
      <c r="I138" s="1152">
        <v>7913</v>
      </c>
      <c r="J138" s="1152">
        <v>8550</v>
      </c>
      <c r="K138" s="1152" t="s">
        <v>706</v>
      </c>
      <c r="L138" s="1152">
        <v>8313</v>
      </c>
      <c r="M138" s="1152">
        <v>237</v>
      </c>
      <c r="N138" s="1152">
        <v>8550</v>
      </c>
      <c r="O138" s="1152">
        <v>14985</v>
      </c>
      <c r="P138" s="1152">
        <v>6118</v>
      </c>
      <c r="Q138" s="1152" t="s">
        <v>706</v>
      </c>
      <c r="R138" s="1152">
        <v>6095</v>
      </c>
      <c r="S138" s="1152">
        <v>23</v>
      </c>
      <c r="T138" s="1152">
        <v>6118</v>
      </c>
    </row>
    <row r="139" spans="1:20">
      <c r="A139" s="856">
        <v>2</v>
      </c>
      <c r="B139" s="856" t="s">
        <v>1162</v>
      </c>
      <c r="C139" s="856" t="s">
        <v>682</v>
      </c>
      <c r="D139" s="856" t="s">
        <v>1161</v>
      </c>
      <c r="E139" s="1152">
        <v>28865</v>
      </c>
      <c r="F139" s="1152" t="s">
        <v>706</v>
      </c>
      <c r="G139" s="1152">
        <v>13248</v>
      </c>
      <c r="H139" s="1152">
        <v>1795</v>
      </c>
      <c r="I139" s="1152">
        <v>11453</v>
      </c>
      <c r="J139" s="1152">
        <v>15617</v>
      </c>
      <c r="K139" s="1152" t="s">
        <v>706</v>
      </c>
      <c r="L139" s="1152">
        <v>5890</v>
      </c>
      <c r="M139" s="1152">
        <v>9727</v>
      </c>
      <c r="N139" s="1152">
        <v>15617</v>
      </c>
      <c r="O139" s="1152">
        <v>21029</v>
      </c>
      <c r="P139" s="1152">
        <v>7781</v>
      </c>
      <c r="Q139" s="1152" t="s">
        <v>706</v>
      </c>
      <c r="R139" s="1152">
        <v>4794</v>
      </c>
      <c r="S139" s="1152">
        <v>2987</v>
      </c>
      <c r="T139" s="1152">
        <v>7781</v>
      </c>
    </row>
    <row r="140" spans="1:20">
      <c r="A140" s="856">
        <v>2</v>
      </c>
      <c r="B140" s="856" t="s">
        <v>1162</v>
      </c>
      <c r="C140" s="856" t="s">
        <v>683</v>
      </c>
      <c r="D140" s="856" t="s">
        <v>1161</v>
      </c>
      <c r="E140" s="1152">
        <v>10642</v>
      </c>
      <c r="F140" s="1152" t="s">
        <v>706</v>
      </c>
      <c r="G140" s="1152">
        <v>6453</v>
      </c>
      <c r="H140" s="1152">
        <v>997</v>
      </c>
      <c r="I140" s="1152">
        <v>5456</v>
      </c>
      <c r="J140" s="1152">
        <v>4189</v>
      </c>
      <c r="K140" s="1152" t="s">
        <v>706</v>
      </c>
      <c r="L140" s="1152">
        <v>4144</v>
      </c>
      <c r="M140" s="1152">
        <v>45</v>
      </c>
      <c r="N140" s="1152">
        <v>4189</v>
      </c>
      <c r="O140" s="1152">
        <v>11388</v>
      </c>
      <c r="P140" s="1152">
        <v>4935</v>
      </c>
      <c r="Q140" s="1152" t="s">
        <v>706</v>
      </c>
      <c r="R140" s="1152">
        <v>4922</v>
      </c>
      <c r="S140" s="1152">
        <v>13</v>
      </c>
      <c r="T140" s="1152">
        <v>4935</v>
      </c>
    </row>
    <row r="141" spans="1:20">
      <c r="A141" s="856">
        <v>2</v>
      </c>
      <c r="B141" s="856" t="s">
        <v>1162</v>
      </c>
      <c r="C141" s="856" t="s">
        <v>684</v>
      </c>
      <c r="D141" s="856" t="s">
        <v>1161</v>
      </c>
      <c r="E141" s="1152">
        <v>24624</v>
      </c>
      <c r="F141" s="1152" t="s">
        <v>706</v>
      </c>
      <c r="G141" s="1152">
        <v>15396</v>
      </c>
      <c r="H141" s="1152">
        <v>1722</v>
      </c>
      <c r="I141" s="1152">
        <v>13674</v>
      </c>
      <c r="J141" s="1152">
        <v>9228</v>
      </c>
      <c r="K141" s="1152" t="s">
        <v>706</v>
      </c>
      <c r="L141" s="1152">
        <v>6981</v>
      </c>
      <c r="M141" s="1152">
        <v>2247</v>
      </c>
      <c r="N141" s="1152">
        <v>9228</v>
      </c>
      <c r="O141" s="1152">
        <v>21605</v>
      </c>
      <c r="P141" s="1152">
        <v>6209</v>
      </c>
      <c r="Q141" s="1152" t="s">
        <v>706</v>
      </c>
      <c r="R141" s="1152">
        <v>5767</v>
      </c>
      <c r="S141" s="1152">
        <v>442</v>
      </c>
      <c r="T141" s="1152">
        <v>6209</v>
      </c>
    </row>
    <row r="142" spans="1:20">
      <c r="A142" s="856">
        <v>2</v>
      </c>
      <c r="B142" s="856" t="s">
        <v>1162</v>
      </c>
      <c r="C142" s="856" t="s">
        <v>685</v>
      </c>
      <c r="D142" s="856" t="s">
        <v>1161</v>
      </c>
      <c r="E142" s="1152">
        <v>9172</v>
      </c>
      <c r="F142" s="1152" t="s">
        <v>706</v>
      </c>
      <c r="G142" s="1152">
        <v>6261</v>
      </c>
      <c r="H142" s="1152">
        <v>1005</v>
      </c>
      <c r="I142" s="1152">
        <v>5256</v>
      </c>
      <c r="J142" s="1152">
        <v>2911</v>
      </c>
      <c r="K142" s="1152" t="s">
        <v>706</v>
      </c>
      <c r="L142" s="1152">
        <v>2881</v>
      </c>
      <c r="M142" s="1152">
        <v>30</v>
      </c>
      <c r="N142" s="1152">
        <v>2911</v>
      </c>
      <c r="O142" s="1152">
        <v>9946</v>
      </c>
      <c r="P142" s="1152">
        <v>3685</v>
      </c>
      <c r="Q142" s="1152" t="s">
        <v>706</v>
      </c>
      <c r="R142" s="1152">
        <v>3653</v>
      </c>
      <c r="S142" s="1152">
        <v>32</v>
      </c>
      <c r="T142" s="1152">
        <v>3685</v>
      </c>
    </row>
    <row r="143" spans="1:20">
      <c r="A143" s="856">
        <v>2</v>
      </c>
      <c r="B143" s="856" t="s">
        <v>1162</v>
      </c>
      <c r="C143" s="856" t="s">
        <v>1257</v>
      </c>
      <c r="D143" s="856" t="s">
        <v>1161</v>
      </c>
      <c r="E143" s="1152">
        <v>9846</v>
      </c>
      <c r="F143" s="1152" t="s">
        <v>706</v>
      </c>
      <c r="G143" s="1152">
        <v>7969</v>
      </c>
      <c r="H143" s="1152">
        <v>1795</v>
      </c>
      <c r="I143" s="1152">
        <v>6174</v>
      </c>
      <c r="J143" s="1152">
        <v>1877</v>
      </c>
      <c r="K143" s="1152" t="s">
        <v>706</v>
      </c>
      <c r="L143" s="1152">
        <v>1575</v>
      </c>
      <c r="M143" s="1152">
        <v>302</v>
      </c>
      <c r="N143" s="1152">
        <v>1877</v>
      </c>
      <c r="O143" s="1152">
        <v>9353</v>
      </c>
      <c r="P143" s="1152">
        <v>1384</v>
      </c>
      <c r="Q143" s="1152" t="s">
        <v>706</v>
      </c>
      <c r="R143" s="1152">
        <v>1257</v>
      </c>
      <c r="S143" s="1152">
        <v>127</v>
      </c>
      <c r="T143" s="1152">
        <v>1384</v>
      </c>
    </row>
    <row r="144" spans="1:20">
      <c r="A144" s="856">
        <v>2</v>
      </c>
      <c r="B144" s="856" t="s">
        <v>1162</v>
      </c>
      <c r="C144" s="856" t="s">
        <v>687</v>
      </c>
      <c r="D144" s="856" t="s">
        <v>1161</v>
      </c>
      <c r="E144" s="1152">
        <v>4962</v>
      </c>
      <c r="F144" s="1152" t="s">
        <v>706</v>
      </c>
      <c r="G144" s="1152">
        <v>3646</v>
      </c>
      <c r="H144" s="1152">
        <v>660</v>
      </c>
      <c r="I144" s="1152">
        <v>2986</v>
      </c>
      <c r="J144" s="1152">
        <v>1316</v>
      </c>
      <c r="K144" s="1152" t="s">
        <v>706</v>
      </c>
      <c r="L144" s="1152">
        <v>1296</v>
      </c>
      <c r="M144" s="1152">
        <v>20</v>
      </c>
      <c r="N144" s="1152">
        <v>1316</v>
      </c>
      <c r="O144" s="1152">
        <v>4806</v>
      </c>
      <c r="P144" s="1152">
        <v>1160</v>
      </c>
      <c r="Q144" s="1152" t="s">
        <v>706</v>
      </c>
      <c r="R144" s="1152">
        <v>1141</v>
      </c>
      <c r="S144" s="1152">
        <v>19</v>
      </c>
      <c r="T144" s="1152">
        <v>1160</v>
      </c>
    </row>
    <row r="145" spans="1:20">
      <c r="A145" s="856">
        <v>2</v>
      </c>
      <c r="B145" s="856" t="s">
        <v>1162</v>
      </c>
      <c r="C145" s="856" t="s">
        <v>688</v>
      </c>
      <c r="D145" s="856" t="s">
        <v>1161</v>
      </c>
      <c r="E145" s="1152">
        <v>14704</v>
      </c>
      <c r="F145" s="1152" t="s">
        <v>706</v>
      </c>
      <c r="G145" s="1152">
        <v>12751</v>
      </c>
      <c r="H145" s="1152">
        <v>2072</v>
      </c>
      <c r="I145" s="1152">
        <v>10679</v>
      </c>
      <c r="J145" s="1152">
        <v>1953</v>
      </c>
      <c r="K145" s="1152" t="s">
        <v>706</v>
      </c>
      <c r="L145" s="1152">
        <v>1264</v>
      </c>
      <c r="M145" s="1152">
        <v>689</v>
      </c>
      <c r="N145" s="1152">
        <v>1953</v>
      </c>
      <c r="O145" s="1152">
        <v>13990</v>
      </c>
      <c r="P145" s="1152">
        <v>1239</v>
      </c>
      <c r="Q145" s="1152" t="s">
        <v>706</v>
      </c>
      <c r="R145" s="1152">
        <v>979</v>
      </c>
      <c r="S145" s="1152">
        <v>260</v>
      </c>
      <c r="T145" s="1152">
        <v>1239</v>
      </c>
    </row>
    <row r="146" spans="1:20">
      <c r="A146" s="856">
        <v>2</v>
      </c>
      <c r="B146" s="856" t="s">
        <v>1162</v>
      </c>
      <c r="C146" s="856" t="s">
        <v>689</v>
      </c>
      <c r="D146" s="856" t="s">
        <v>1161</v>
      </c>
      <c r="E146" s="1152">
        <v>11879</v>
      </c>
      <c r="F146" s="1152" t="s">
        <v>706</v>
      </c>
      <c r="G146" s="1152">
        <v>10038</v>
      </c>
      <c r="H146" s="1152">
        <v>3738</v>
      </c>
      <c r="I146" s="1152">
        <v>6300</v>
      </c>
      <c r="J146" s="1152">
        <v>1841</v>
      </c>
      <c r="K146" s="1152" t="s">
        <v>706</v>
      </c>
      <c r="L146" s="1152">
        <v>1766</v>
      </c>
      <c r="M146" s="1152">
        <v>75</v>
      </c>
      <c r="N146" s="1152">
        <v>1841</v>
      </c>
      <c r="O146" s="1152">
        <v>11341</v>
      </c>
      <c r="P146" s="1152">
        <v>1303</v>
      </c>
      <c r="Q146" s="1152" t="s">
        <v>706</v>
      </c>
      <c r="R146" s="1152">
        <v>1183</v>
      </c>
      <c r="S146" s="1152">
        <v>120</v>
      </c>
      <c r="T146" s="1152">
        <v>1303</v>
      </c>
    </row>
    <row r="147" spans="1:20">
      <c r="A147" s="856">
        <v>2</v>
      </c>
      <c r="B147" s="856" t="s">
        <v>1162</v>
      </c>
      <c r="C147" s="856" t="s">
        <v>690</v>
      </c>
      <c r="D147" s="856" t="s">
        <v>1161</v>
      </c>
      <c r="E147" s="1152">
        <v>6597</v>
      </c>
      <c r="F147" s="1152" t="s">
        <v>706</v>
      </c>
      <c r="G147" s="1152">
        <v>5525</v>
      </c>
      <c r="H147" s="1152">
        <v>744</v>
      </c>
      <c r="I147" s="1152">
        <v>4781</v>
      </c>
      <c r="J147" s="1152">
        <v>1072</v>
      </c>
      <c r="K147" s="1152" t="s">
        <v>706</v>
      </c>
      <c r="L147" s="1152">
        <v>922</v>
      </c>
      <c r="M147" s="1152">
        <v>150</v>
      </c>
      <c r="N147" s="1152">
        <v>1072</v>
      </c>
      <c r="O147" s="1152">
        <v>6775</v>
      </c>
      <c r="P147" s="1152">
        <v>1250</v>
      </c>
      <c r="Q147" s="1152" t="s">
        <v>706</v>
      </c>
      <c r="R147" s="1152">
        <v>1147</v>
      </c>
      <c r="S147" s="1152">
        <v>103</v>
      </c>
      <c r="T147" s="1152">
        <v>1250</v>
      </c>
    </row>
    <row r="148" spans="1:20">
      <c r="A148" s="856">
        <v>2</v>
      </c>
      <c r="B148" s="856" t="s">
        <v>1162</v>
      </c>
      <c r="C148" s="856" t="s">
        <v>691</v>
      </c>
      <c r="D148" s="856" t="s">
        <v>1161</v>
      </c>
      <c r="E148" s="1152">
        <v>9576</v>
      </c>
      <c r="F148" s="1152" t="s">
        <v>706</v>
      </c>
      <c r="G148" s="1152">
        <v>7981</v>
      </c>
      <c r="H148" s="1152">
        <v>1877</v>
      </c>
      <c r="I148" s="1152">
        <v>6104</v>
      </c>
      <c r="J148" s="1152">
        <v>1595</v>
      </c>
      <c r="K148" s="1152" t="s">
        <v>706</v>
      </c>
      <c r="L148" s="1152">
        <v>1554</v>
      </c>
      <c r="M148" s="1152">
        <v>41</v>
      </c>
      <c r="N148" s="1152">
        <v>1595</v>
      </c>
      <c r="O148" s="1152">
        <v>9344</v>
      </c>
      <c r="P148" s="1152">
        <v>1363</v>
      </c>
      <c r="Q148" s="1152" t="s">
        <v>706</v>
      </c>
      <c r="R148" s="1152">
        <v>1279</v>
      </c>
      <c r="S148" s="1152">
        <v>84</v>
      </c>
      <c r="T148" s="1152">
        <v>1363</v>
      </c>
    </row>
    <row r="149" spans="1:20">
      <c r="A149" s="856">
        <v>2</v>
      </c>
      <c r="B149" s="856" t="s">
        <v>1162</v>
      </c>
      <c r="C149" s="856" t="s">
        <v>692</v>
      </c>
      <c r="D149" s="856" t="s">
        <v>1161</v>
      </c>
      <c r="E149" s="1152">
        <v>8531</v>
      </c>
      <c r="F149" s="1152" t="s">
        <v>706</v>
      </c>
      <c r="G149" s="1152">
        <v>7145</v>
      </c>
      <c r="H149" s="1152">
        <v>1170</v>
      </c>
      <c r="I149" s="1152">
        <v>5975</v>
      </c>
      <c r="J149" s="1152">
        <v>1386</v>
      </c>
      <c r="K149" s="1152" t="s">
        <v>706</v>
      </c>
      <c r="L149" s="1152">
        <v>1369</v>
      </c>
      <c r="M149" s="1152">
        <v>17</v>
      </c>
      <c r="N149" s="1152">
        <v>1386</v>
      </c>
      <c r="O149" s="1152">
        <v>8066</v>
      </c>
      <c r="P149" s="1152">
        <v>921</v>
      </c>
      <c r="Q149" s="1152" t="s">
        <v>706</v>
      </c>
      <c r="R149" s="1152">
        <v>906</v>
      </c>
      <c r="S149" s="1152">
        <v>15</v>
      </c>
      <c r="T149" s="1152">
        <v>921</v>
      </c>
    </row>
    <row r="150" spans="1:20">
      <c r="A150" s="856">
        <v>2</v>
      </c>
      <c r="B150" s="856" t="s">
        <v>1162</v>
      </c>
      <c r="C150" s="856" t="s">
        <v>693</v>
      </c>
      <c r="D150" s="856" t="s">
        <v>1161</v>
      </c>
      <c r="E150" s="1152">
        <v>9089</v>
      </c>
      <c r="F150" s="1152" t="s">
        <v>706</v>
      </c>
      <c r="G150" s="1152">
        <v>5576</v>
      </c>
      <c r="H150" s="1152">
        <v>956</v>
      </c>
      <c r="I150" s="1152">
        <v>4620</v>
      </c>
      <c r="J150" s="1152">
        <v>3513</v>
      </c>
      <c r="K150" s="1152" t="s">
        <v>706</v>
      </c>
      <c r="L150" s="1152">
        <v>3451</v>
      </c>
      <c r="M150" s="1152">
        <v>62</v>
      </c>
      <c r="N150" s="1152">
        <v>3513</v>
      </c>
      <c r="O150" s="1152">
        <v>10304</v>
      </c>
      <c r="P150" s="1152">
        <v>4728</v>
      </c>
      <c r="Q150" s="1152" t="s">
        <v>706</v>
      </c>
      <c r="R150" s="1152">
        <v>4681</v>
      </c>
      <c r="S150" s="1152">
        <v>47</v>
      </c>
      <c r="T150" s="1152">
        <v>4728</v>
      </c>
    </row>
    <row r="151" spans="1:20">
      <c r="A151" s="856">
        <v>2</v>
      </c>
      <c r="B151" s="856" t="s">
        <v>1162</v>
      </c>
      <c r="C151" s="856" t="s">
        <v>694</v>
      </c>
      <c r="D151" s="856" t="s">
        <v>1161</v>
      </c>
      <c r="E151" s="1152">
        <v>15596</v>
      </c>
      <c r="F151" s="1152" t="s">
        <v>706</v>
      </c>
      <c r="G151" s="1152">
        <v>9884</v>
      </c>
      <c r="H151" s="1152">
        <v>1439</v>
      </c>
      <c r="I151" s="1152">
        <v>8445</v>
      </c>
      <c r="J151" s="1152">
        <v>5712</v>
      </c>
      <c r="K151" s="1152" t="s">
        <v>706</v>
      </c>
      <c r="L151" s="1152">
        <v>5620</v>
      </c>
      <c r="M151" s="1152">
        <v>92</v>
      </c>
      <c r="N151" s="1152">
        <v>5712</v>
      </c>
      <c r="O151" s="1152">
        <v>15459</v>
      </c>
      <c r="P151" s="1152">
        <v>5575</v>
      </c>
      <c r="Q151" s="1152" t="s">
        <v>706</v>
      </c>
      <c r="R151" s="1152">
        <v>5548</v>
      </c>
      <c r="S151" s="1152">
        <v>27</v>
      </c>
      <c r="T151" s="1152">
        <v>5575</v>
      </c>
    </row>
    <row r="152" spans="1:20">
      <c r="A152" s="856">
        <v>3</v>
      </c>
      <c r="B152" s="856" t="s">
        <v>1162</v>
      </c>
      <c r="C152" s="856" t="s">
        <v>695</v>
      </c>
      <c r="D152" s="856" t="s">
        <v>1161</v>
      </c>
      <c r="E152" s="1152">
        <v>5908</v>
      </c>
      <c r="F152" s="1152" t="s">
        <v>706</v>
      </c>
      <c r="G152" s="1152">
        <v>2622</v>
      </c>
      <c r="H152" s="1152">
        <v>414</v>
      </c>
      <c r="I152" s="1152">
        <v>2208</v>
      </c>
      <c r="J152" s="1152">
        <v>3286</v>
      </c>
      <c r="K152" s="1152" t="s">
        <v>706</v>
      </c>
      <c r="L152" s="1152">
        <v>1947</v>
      </c>
      <c r="M152" s="1152">
        <v>1339</v>
      </c>
      <c r="N152" s="1152">
        <v>3286</v>
      </c>
      <c r="O152" s="1152">
        <v>4308</v>
      </c>
      <c r="P152" s="1152">
        <v>1686</v>
      </c>
      <c r="Q152" s="1152" t="s">
        <v>706</v>
      </c>
      <c r="R152" s="1152">
        <v>1364</v>
      </c>
      <c r="S152" s="1152">
        <v>322</v>
      </c>
      <c r="T152" s="1152">
        <v>1686</v>
      </c>
    </row>
    <row r="153" spans="1:20">
      <c r="A153" s="856">
        <v>3</v>
      </c>
      <c r="B153" s="856" t="s">
        <v>1162</v>
      </c>
      <c r="C153" s="856" t="s">
        <v>696</v>
      </c>
      <c r="D153" s="856" t="s">
        <v>1161</v>
      </c>
      <c r="E153" s="1152">
        <v>4862</v>
      </c>
      <c r="F153" s="1152" t="s">
        <v>706</v>
      </c>
      <c r="G153" s="1152">
        <v>3130</v>
      </c>
      <c r="H153" s="1152">
        <v>768</v>
      </c>
      <c r="I153" s="1152">
        <v>2362</v>
      </c>
      <c r="J153" s="1152">
        <v>1732</v>
      </c>
      <c r="K153" s="1152" t="s">
        <v>706</v>
      </c>
      <c r="L153" s="1152">
        <v>1719</v>
      </c>
      <c r="M153" s="1152">
        <v>13</v>
      </c>
      <c r="N153" s="1152">
        <v>1732</v>
      </c>
      <c r="O153" s="1152">
        <v>4128</v>
      </c>
      <c r="P153" s="1152">
        <v>998</v>
      </c>
      <c r="Q153" s="1152" t="s">
        <v>706</v>
      </c>
      <c r="R153" s="1152">
        <v>995</v>
      </c>
      <c r="S153" s="1152">
        <v>3</v>
      </c>
      <c r="T153" s="1152">
        <v>998</v>
      </c>
    </row>
    <row r="154" spans="1:20">
      <c r="A154" s="856">
        <v>3</v>
      </c>
      <c r="B154" s="856" t="s">
        <v>1162</v>
      </c>
      <c r="C154" s="856" t="s">
        <v>697</v>
      </c>
      <c r="D154" s="856" t="s">
        <v>1161</v>
      </c>
      <c r="E154" s="1152">
        <v>6204</v>
      </c>
      <c r="F154" s="1152" t="s">
        <v>706</v>
      </c>
      <c r="G154" s="1152">
        <v>2834</v>
      </c>
      <c r="H154" s="1152">
        <v>603</v>
      </c>
      <c r="I154" s="1152">
        <v>2231</v>
      </c>
      <c r="J154" s="1152">
        <v>3370</v>
      </c>
      <c r="K154" s="1152" t="s">
        <v>706</v>
      </c>
      <c r="L154" s="1152">
        <v>3282</v>
      </c>
      <c r="M154" s="1152">
        <v>88</v>
      </c>
      <c r="N154" s="1152">
        <v>3370</v>
      </c>
      <c r="O154" s="1152">
        <v>6381</v>
      </c>
      <c r="P154" s="1152">
        <v>3547</v>
      </c>
      <c r="Q154" s="1152" t="s">
        <v>706</v>
      </c>
      <c r="R154" s="1152">
        <v>3538</v>
      </c>
      <c r="S154" s="1152">
        <v>9</v>
      </c>
      <c r="T154" s="1152">
        <v>3547</v>
      </c>
    </row>
    <row r="155" spans="1:20">
      <c r="A155" s="856">
        <v>3</v>
      </c>
      <c r="B155" s="856" t="s">
        <v>1162</v>
      </c>
      <c r="C155" s="856" t="s">
        <v>698</v>
      </c>
      <c r="D155" s="856" t="s">
        <v>1161</v>
      </c>
      <c r="E155" s="1152">
        <v>6586</v>
      </c>
      <c r="F155" s="1152" t="s">
        <v>706</v>
      </c>
      <c r="G155" s="1152">
        <v>2044</v>
      </c>
      <c r="H155" s="1152">
        <v>339</v>
      </c>
      <c r="I155" s="1152">
        <v>1705</v>
      </c>
      <c r="J155" s="1152">
        <v>4542</v>
      </c>
      <c r="K155" s="1152" t="s">
        <v>706</v>
      </c>
      <c r="L155" s="1152">
        <v>4411</v>
      </c>
      <c r="M155" s="1152">
        <v>131</v>
      </c>
      <c r="N155" s="1152">
        <v>4542</v>
      </c>
      <c r="O155" s="1152">
        <v>4068</v>
      </c>
      <c r="P155" s="1152">
        <v>2024</v>
      </c>
      <c r="Q155" s="1152" t="s">
        <v>706</v>
      </c>
      <c r="R155" s="1152">
        <v>2018</v>
      </c>
      <c r="S155" s="1152">
        <v>6</v>
      </c>
      <c r="T155" s="1152">
        <v>2024</v>
      </c>
    </row>
    <row r="156" spans="1:20">
      <c r="A156" s="856">
        <v>3</v>
      </c>
      <c r="B156" s="856" t="s">
        <v>1162</v>
      </c>
      <c r="C156" s="856" t="s">
        <v>1173</v>
      </c>
      <c r="D156" s="856" t="s">
        <v>1161</v>
      </c>
      <c r="E156" s="1152">
        <v>2458</v>
      </c>
      <c r="F156" s="1152" t="s">
        <v>706</v>
      </c>
      <c r="G156" s="1152">
        <v>992</v>
      </c>
      <c r="H156" s="1152">
        <v>191</v>
      </c>
      <c r="I156" s="1152">
        <v>801</v>
      </c>
      <c r="J156" s="1152">
        <v>1466</v>
      </c>
      <c r="K156" s="1152" t="s">
        <v>706</v>
      </c>
      <c r="L156" s="1152">
        <v>1457</v>
      </c>
      <c r="M156" s="1152">
        <v>9</v>
      </c>
      <c r="N156" s="1152">
        <v>1466</v>
      </c>
      <c r="O156" s="1152">
        <v>1744</v>
      </c>
      <c r="P156" s="1152">
        <v>752</v>
      </c>
      <c r="Q156" s="1152" t="s">
        <v>706</v>
      </c>
      <c r="R156" s="1152">
        <v>751</v>
      </c>
      <c r="S156" s="1152">
        <v>1</v>
      </c>
      <c r="T156" s="1152">
        <v>752</v>
      </c>
    </row>
    <row r="157" spans="1:20">
      <c r="A157" s="856">
        <v>3</v>
      </c>
      <c r="B157" s="856" t="s">
        <v>1162</v>
      </c>
      <c r="C157" s="856" t="s">
        <v>699</v>
      </c>
      <c r="D157" s="856" t="s">
        <v>1161</v>
      </c>
      <c r="E157" s="1152">
        <v>4452</v>
      </c>
      <c r="F157" s="1152" t="s">
        <v>706</v>
      </c>
      <c r="G157" s="1152">
        <v>2407</v>
      </c>
      <c r="H157" s="1152">
        <v>374</v>
      </c>
      <c r="I157" s="1152">
        <v>2033</v>
      </c>
      <c r="J157" s="1152">
        <v>2045</v>
      </c>
      <c r="K157" s="1152" t="s">
        <v>706</v>
      </c>
      <c r="L157" s="1152">
        <v>2025</v>
      </c>
      <c r="M157" s="1152">
        <v>20</v>
      </c>
      <c r="N157" s="1152">
        <v>2045</v>
      </c>
      <c r="O157" s="1152">
        <v>5708</v>
      </c>
      <c r="P157" s="1152">
        <v>3301</v>
      </c>
      <c r="Q157" s="1152" t="s">
        <v>706</v>
      </c>
      <c r="R157" s="1152">
        <v>3293</v>
      </c>
      <c r="S157" s="1152">
        <v>8</v>
      </c>
      <c r="T157" s="1152">
        <v>3301</v>
      </c>
    </row>
    <row r="158" spans="1:20">
      <c r="A158" s="856">
        <v>3</v>
      </c>
      <c r="B158" s="856" t="s">
        <v>1162</v>
      </c>
      <c r="C158" s="856" t="s">
        <v>1174</v>
      </c>
      <c r="D158" s="856" t="s">
        <v>1161</v>
      </c>
      <c r="E158" s="1152">
        <v>2444</v>
      </c>
      <c r="F158" s="1152" t="s">
        <v>706</v>
      </c>
      <c r="G158" s="1152">
        <v>1374</v>
      </c>
      <c r="H158" s="1152">
        <v>241</v>
      </c>
      <c r="I158" s="1152">
        <v>1133</v>
      </c>
      <c r="J158" s="1152">
        <v>1070</v>
      </c>
      <c r="K158" s="1152" t="s">
        <v>706</v>
      </c>
      <c r="L158" s="1152">
        <v>1061</v>
      </c>
      <c r="M158" s="1152">
        <v>9</v>
      </c>
      <c r="N158" s="1152">
        <v>1070</v>
      </c>
      <c r="O158" s="1152">
        <v>1913</v>
      </c>
      <c r="P158" s="1152">
        <v>539</v>
      </c>
      <c r="Q158" s="1152" t="s">
        <v>706</v>
      </c>
      <c r="R158" s="1152">
        <v>539</v>
      </c>
      <c r="S158" s="1152" t="s">
        <v>706</v>
      </c>
      <c r="T158" s="1152">
        <v>539</v>
      </c>
    </row>
    <row r="159" spans="1:20">
      <c r="A159" s="856">
        <v>3</v>
      </c>
      <c r="B159" s="856" t="s">
        <v>1162</v>
      </c>
      <c r="C159" s="856" t="s">
        <v>700</v>
      </c>
      <c r="D159" s="856" t="s">
        <v>1161</v>
      </c>
      <c r="E159" s="1152">
        <v>6494</v>
      </c>
      <c r="F159" s="1152" t="s">
        <v>706</v>
      </c>
      <c r="G159" s="1152">
        <v>2422</v>
      </c>
      <c r="H159" s="1152">
        <v>438</v>
      </c>
      <c r="I159" s="1152">
        <v>1984</v>
      </c>
      <c r="J159" s="1152">
        <v>4072</v>
      </c>
      <c r="K159" s="1152" t="s">
        <v>706</v>
      </c>
      <c r="L159" s="1152">
        <v>4035</v>
      </c>
      <c r="M159" s="1152">
        <v>37</v>
      </c>
      <c r="N159" s="1152">
        <v>4072</v>
      </c>
      <c r="O159" s="1152">
        <v>4549</v>
      </c>
      <c r="P159" s="1152">
        <v>2127</v>
      </c>
      <c r="Q159" s="1152" t="s">
        <v>706</v>
      </c>
      <c r="R159" s="1152">
        <v>2120</v>
      </c>
      <c r="S159" s="1152">
        <v>7</v>
      </c>
      <c r="T159" s="1152">
        <v>2127</v>
      </c>
    </row>
    <row r="160" spans="1:20">
      <c r="A160" s="856">
        <v>3</v>
      </c>
      <c r="B160" s="856" t="s">
        <v>1162</v>
      </c>
      <c r="C160" s="856" t="s">
        <v>701</v>
      </c>
      <c r="D160" s="856" t="s">
        <v>1161</v>
      </c>
      <c r="E160" s="1152">
        <v>2942</v>
      </c>
      <c r="F160" s="1152" t="s">
        <v>706</v>
      </c>
      <c r="G160" s="1152">
        <v>1650</v>
      </c>
      <c r="H160" s="1152">
        <v>277</v>
      </c>
      <c r="I160" s="1152">
        <v>1373</v>
      </c>
      <c r="J160" s="1152">
        <v>1292</v>
      </c>
      <c r="K160" s="1152" t="s">
        <v>706</v>
      </c>
      <c r="L160" s="1152">
        <v>1240</v>
      </c>
      <c r="M160" s="1152">
        <v>52</v>
      </c>
      <c r="N160" s="1152">
        <v>1292</v>
      </c>
      <c r="O160" s="1152">
        <v>2499</v>
      </c>
      <c r="P160" s="1152">
        <v>849</v>
      </c>
      <c r="Q160" s="1152" t="s">
        <v>706</v>
      </c>
      <c r="R160" s="1152">
        <v>823</v>
      </c>
      <c r="S160" s="1152">
        <v>26</v>
      </c>
      <c r="T160" s="1152">
        <v>849</v>
      </c>
    </row>
    <row r="161" spans="1:20">
      <c r="A161" s="856">
        <v>3</v>
      </c>
      <c r="B161" s="856" t="s">
        <v>1162</v>
      </c>
      <c r="C161" s="856" t="s">
        <v>702</v>
      </c>
      <c r="D161" s="856" t="s">
        <v>1161</v>
      </c>
      <c r="E161" s="1152">
        <v>3627</v>
      </c>
      <c r="F161" s="1152" t="s">
        <v>706</v>
      </c>
      <c r="G161" s="1152">
        <v>2895</v>
      </c>
      <c r="H161" s="1152">
        <v>509</v>
      </c>
      <c r="I161" s="1152">
        <v>2386</v>
      </c>
      <c r="J161" s="1152">
        <v>732</v>
      </c>
      <c r="K161" s="1152" t="s">
        <v>706</v>
      </c>
      <c r="L161" s="1152">
        <v>672</v>
      </c>
      <c r="M161" s="1152">
        <v>60</v>
      </c>
      <c r="N161" s="1152">
        <v>732</v>
      </c>
      <c r="O161" s="1152">
        <v>3681</v>
      </c>
      <c r="P161" s="1152">
        <v>786</v>
      </c>
      <c r="Q161" s="1152" t="s">
        <v>706</v>
      </c>
      <c r="R161" s="1152">
        <v>626</v>
      </c>
      <c r="S161" s="1152">
        <v>160</v>
      </c>
      <c r="T161" s="1152">
        <v>786</v>
      </c>
    </row>
    <row r="162" spans="1:20">
      <c r="A162" s="856">
        <v>3</v>
      </c>
      <c r="B162" s="856" t="s">
        <v>1162</v>
      </c>
      <c r="C162" s="856" t="s">
        <v>703</v>
      </c>
      <c r="D162" s="856" t="s">
        <v>1161</v>
      </c>
      <c r="E162" s="1152">
        <v>3882</v>
      </c>
      <c r="F162" s="1152" t="s">
        <v>706</v>
      </c>
      <c r="G162" s="1152">
        <v>3197</v>
      </c>
      <c r="H162" s="1152">
        <v>747</v>
      </c>
      <c r="I162" s="1152">
        <v>2450</v>
      </c>
      <c r="J162" s="1152">
        <v>685</v>
      </c>
      <c r="K162" s="1152" t="s">
        <v>706</v>
      </c>
      <c r="L162" s="1152">
        <v>678</v>
      </c>
      <c r="M162" s="1152">
        <v>7</v>
      </c>
      <c r="N162" s="1152">
        <v>685</v>
      </c>
      <c r="O162" s="1152">
        <v>3532</v>
      </c>
      <c r="P162" s="1152">
        <v>335</v>
      </c>
      <c r="Q162" s="1152" t="s">
        <v>706</v>
      </c>
      <c r="R162" s="1152">
        <v>321</v>
      </c>
      <c r="S162" s="1152">
        <v>14</v>
      </c>
      <c r="T162" s="1152">
        <v>335</v>
      </c>
    </row>
    <row r="163" spans="1:20">
      <c r="A163" s="856">
        <v>3</v>
      </c>
      <c r="B163" s="856" t="s">
        <v>1162</v>
      </c>
      <c r="C163" s="856" t="s">
        <v>1175</v>
      </c>
      <c r="D163" s="856" t="s">
        <v>1161</v>
      </c>
      <c r="E163" s="1152">
        <v>3253</v>
      </c>
      <c r="F163" s="1152" t="s">
        <v>706</v>
      </c>
      <c r="G163" s="1152">
        <v>2834</v>
      </c>
      <c r="H163" s="1152">
        <v>691</v>
      </c>
      <c r="I163" s="1152">
        <v>2143</v>
      </c>
      <c r="J163" s="1152">
        <v>419</v>
      </c>
      <c r="K163" s="1152" t="s">
        <v>706</v>
      </c>
      <c r="L163" s="1152">
        <v>212</v>
      </c>
      <c r="M163" s="1152">
        <v>207</v>
      </c>
      <c r="N163" s="1152">
        <v>419</v>
      </c>
      <c r="O163" s="1152">
        <v>3081</v>
      </c>
      <c r="P163" s="1152">
        <v>247</v>
      </c>
      <c r="Q163" s="1152" t="s">
        <v>706</v>
      </c>
      <c r="R163" s="1152">
        <v>160</v>
      </c>
      <c r="S163" s="1152">
        <v>87</v>
      </c>
      <c r="T163" s="1152">
        <v>247</v>
      </c>
    </row>
  </sheetData>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A024-D218-43A1-ADEA-FCC579D0215B}">
  <dimension ref="A1:V163"/>
  <sheetViews>
    <sheetView workbookViewId="0">
      <pane xSplit="4" ySplit="10" topLeftCell="E11" activePane="bottomRight" state="frozen"/>
      <selection pane="topRight" activeCell="E1" sqref="E1"/>
      <selection pane="bottomLeft" activeCell="A11" sqref="A11"/>
      <selection pane="bottomRight" activeCell="K21" sqref="K21"/>
    </sheetView>
  </sheetViews>
  <sheetFormatPr defaultColWidth="12.625" defaultRowHeight="12"/>
  <cols>
    <col min="1" max="1" width="2.375" style="860" bestFit="1" customWidth="1"/>
    <col min="2" max="2" width="11.25" style="860" bestFit="1" customWidth="1"/>
    <col min="3" max="3" width="15.625" style="860" customWidth="1"/>
    <col min="4" max="16384" width="12.625" style="860"/>
  </cols>
  <sheetData>
    <row r="1" spans="1:22" s="850" customFormat="1" ht="12" customHeight="1">
      <c r="A1" s="850" t="s">
        <v>1136</v>
      </c>
    </row>
    <row r="2" spans="1:22" s="850" customFormat="1" ht="12" customHeight="1">
      <c r="A2" s="850" t="s">
        <v>1176</v>
      </c>
    </row>
    <row r="3" spans="1:22" s="850" customFormat="1"/>
    <row r="4" spans="1:22" s="850" customFormat="1" ht="12" customHeight="1">
      <c r="A4" s="909" t="s">
        <v>1137</v>
      </c>
      <c r="B4" s="909"/>
      <c r="C4" s="909"/>
      <c r="D4" s="909"/>
      <c r="E4" s="909"/>
      <c r="F4" s="909"/>
    </row>
    <row r="5" spans="1:22" s="850" customFormat="1">
      <c r="E5" s="851" t="s">
        <v>1138</v>
      </c>
      <c r="F5" s="851" t="s">
        <v>1138</v>
      </c>
      <c r="G5" s="851" t="s">
        <v>1138</v>
      </c>
      <c r="H5" s="851" t="s">
        <v>1138</v>
      </c>
      <c r="I5" s="851" t="s">
        <v>1138</v>
      </c>
      <c r="J5" s="851" t="s">
        <v>1138</v>
      </c>
      <c r="K5" s="851" t="s">
        <v>1138</v>
      </c>
      <c r="L5" s="851" t="s">
        <v>1138</v>
      </c>
      <c r="M5" s="851" t="s">
        <v>1138</v>
      </c>
      <c r="N5" s="851" t="s">
        <v>1138</v>
      </c>
      <c r="O5" s="851" t="s">
        <v>1138</v>
      </c>
      <c r="P5" s="851" t="s">
        <v>1138</v>
      </c>
      <c r="Q5" s="851" t="s">
        <v>1138</v>
      </c>
      <c r="R5" s="851" t="s">
        <v>1138</v>
      </c>
      <c r="S5" s="851" t="s">
        <v>1138</v>
      </c>
      <c r="T5" s="851" t="s">
        <v>1138</v>
      </c>
      <c r="U5" s="851" t="s">
        <v>1139</v>
      </c>
    </row>
    <row r="6" spans="1:22" s="850" customFormat="1" ht="24">
      <c r="E6" s="851" t="s">
        <v>1140</v>
      </c>
      <c r="F6" s="851" t="s">
        <v>1140</v>
      </c>
      <c r="G6" s="851" t="s">
        <v>1140</v>
      </c>
      <c r="H6" s="851" t="s">
        <v>1140</v>
      </c>
      <c r="I6" s="851" t="s">
        <v>1140</v>
      </c>
      <c r="J6" s="851" t="s">
        <v>1140</v>
      </c>
      <c r="K6" s="851" t="s">
        <v>1140</v>
      </c>
      <c r="L6" s="851" t="s">
        <v>1140</v>
      </c>
      <c r="M6" s="851" t="s">
        <v>1140</v>
      </c>
      <c r="N6" s="851" t="s">
        <v>1140</v>
      </c>
      <c r="O6" s="851" t="s">
        <v>1140</v>
      </c>
      <c r="P6" s="851" t="s">
        <v>1140</v>
      </c>
      <c r="Q6" s="851" t="s">
        <v>1140</v>
      </c>
      <c r="R6" s="851" t="s">
        <v>1140</v>
      </c>
      <c r="S6" s="851" t="s">
        <v>1140</v>
      </c>
      <c r="T6" s="851" t="s">
        <v>1140</v>
      </c>
      <c r="U6" s="851"/>
    </row>
    <row r="7" spans="1:22" s="850" customFormat="1">
      <c r="E7" s="851">
        <v>1</v>
      </c>
      <c r="F7" s="851">
        <v>2</v>
      </c>
      <c r="G7" s="851">
        <v>2</v>
      </c>
      <c r="H7" s="851">
        <v>3</v>
      </c>
      <c r="I7" s="851">
        <v>3</v>
      </c>
      <c r="J7" s="851">
        <v>2</v>
      </c>
      <c r="K7" s="851">
        <v>3</v>
      </c>
      <c r="L7" s="851">
        <v>3</v>
      </c>
      <c r="M7" s="851">
        <v>3</v>
      </c>
      <c r="N7" s="851">
        <v>2</v>
      </c>
      <c r="O7" s="851">
        <v>1</v>
      </c>
      <c r="P7" s="851">
        <v>2</v>
      </c>
      <c r="Q7" s="851">
        <v>3</v>
      </c>
      <c r="R7" s="851">
        <v>3</v>
      </c>
      <c r="S7" s="851">
        <v>3</v>
      </c>
      <c r="T7" s="851">
        <v>2</v>
      </c>
      <c r="U7" s="851"/>
    </row>
    <row r="8" spans="1:22" s="850" customFormat="1" ht="36">
      <c r="E8" s="852" t="s">
        <v>1141</v>
      </c>
      <c r="F8" s="851" t="s">
        <v>1142</v>
      </c>
      <c r="G8" s="851" t="s">
        <v>1143</v>
      </c>
      <c r="H8" s="851" t="s">
        <v>1144</v>
      </c>
      <c r="I8" s="851" t="s">
        <v>1145</v>
      </c>
      <c r="J8" s="851" t="s">
        <v>1146</v>
      </c>
      <c r="K8" s="851" t="s">
        <v>1147</v>
      </c>
      <c r="L8" s="851" t="s">
        <v>1148</v>
      </c>
      <c r="M8" s="851" t="s">
        <v>1149</v>
      </c>
      <c r="N8" s="852" t="s">
        <v>1150</v>
      </c>
      <c r="O8" s="852" t="s">
        <v>1151</v>
      </c>
      <c r="P8" s="851" t="s">
        <v>1152</v>
      </c>
      <c r="Q8" s="851" t="s">
        <v>1153</v>
      </c>
      <c r="R8" s="851" t="s">
        <v>1154</v>
      </c>
      <c r="S8" s="851" t="s">
        <v>1155</v>
      </c>
      <c r="T8" s="852" t="s">
        <v>1156</v>
      </c>
      <c r="U8" s="851"/>
      <c r="V8" s="853" t="s">
        <v>1189</v>
      </c>
    </row>
    <row r="9" spans="1:22" s="850" customFormat="1">
      <c r="E9" s="854" t="s">
        <v>379</v>
      </c>
      <c r="F9" s="854" t="s">
        <v>379</v>
      </c>
      <c r="G9" s="854" t="s">
        <v>379</v>
      </c>
      <c r="H9" s="854" t="s">
        <v>379</v>
      </c>
      <c r="I9" s="854" t="s">
        <v>379</v>
      </c>
      <c r="J9" s="854" t="s">
        <v>379</v>
      </c>
      <c r="K9" s="854" t="s">
        <v>379</v>
      </c>
      <c r="L9" s="854" t="s">
        <v>379</v>
      </c>
      <c r="M9" s="854" t="s">
        <v>379</v>
      </c>
      <c r="N9" s="854" t="s">
        <v>379</v>
      </c>
      <c r="O9" s="854" t="s">
        <v>379</v>
      </c>
      <c r="P9" s="854" t="s">
        <v>379</v>
      </c>
      <c r="Q9" s="854" t="s">
        <v>379</v>
      </c>
      <c r="R9" s="854" t="s">
        <v>379</v>
      </c>
      <c r="S9" s="854" t="s">
        <v>379</v>
      </c>
      <c r="T9" s="854" t="s">
        <v>379</v>
      </c>
      <c r="U9" s="854"/>
    </row>
    <row r="10" spans="1:22" s="850" customFormat="1">
      <c r="A10" s="855" t="s">
        <v>654</v>
      </c>
      <c r="B10" s="855" t="s">
        <v>1157</v>
      </c>
      <c r="C10" s="855" t="s">
        <v>1158</v>
      </c>
      <c r="D10" s="855" t="s">
        <v>1159</v>
      </c>
      <c r="E10" s="855" t="s">
        <v>655</v>
      </c>
      <c r="F10" s="855"/>
      <c r="G10" s="855"/>
      <c r="H10" s="855"/>
      <c r="I10" s="855"/>
      <c r="J10" s="855"/>
      <c r="K10" s="855"/>
      <c r="L10" s="855"/>
      <c r="M10" s="855"/>
      <c r="N10" s="855"/>
      <c r="O10" s="855"/>
      <c r="P10" s="855"/>
      <c r="Q10" s="855"/>
      <c r="R10" s="855"/>
      <c r="S10" s="855"/>
      <c r="T10" s="855"/>
      <c r="U10" s="855"/>
    </row>
    <row r="11" spans="1:22" ht="15.75" customHeight="1">
      <c r="A11" s="856" t="s">
        <v>328</v>
      </c>
      <c r="B11" s="856" t="s">
        <v>1162</v>
      </c>
      <c r="C11" s="856" t="s">
        <v>656</v>
      </c>
      <c r="D11" s="856" t="s">
        <v>640</v>
      </c>
      <c r="E11" s="857">
        <v>5465002</v>
      </c>
      <c r="F11" s="857">
        <v>2105676</v>
      </c>
      <c r="G11" s="857">
        <v>1878279</v>
      </c>
      <c r="H11" s="857">
        <v>211604</v>
      </c>
      <c r="I11" s="857">
        <v>1666675</v>
      </c>
      <c r="J11" s="857">
        <v>1481047</v>
      </c>
      <c r="K11" s="857">
        <v>278881</v>
      </c>
      <c r="L11" s="857">
        <v>780362</v>
      </c>
      <c r="M11" s="857">
        <v>421804</v>
      </c>
      <c r="N11" s="857">
        <v>421804</v>
      </c>
      <c r="O11" s="857">
        <v>5209889</v>
      </c>
      <c r="P11" s="857">
        <v>1225934</v>
      </c>
      <c r="Q11" s="857">
        <v>278881</v>
      </c>
      <c r="R11" s="857">
        <v>780362</v>
      </c>
      <c r="S11" s="857">
        <v>166691</v>
      </c>
      <c r="T11" s="857">
        <v>166691</v>
      </c>
      <c r="U11" s="858">
        <v>95.331879999999998</v>
      </c>
      <c r="V11" s="859">
        <f t="shared" ref="V11:V42" si="0">T11-N11</f>
        <v>-255113</v>
      </c>
    </row>
    <row r="12" spans="1:22" ht="15.75" customHeight="1">
      <c r="A12" s="856">
        <v>1</v>
      </c>
      <c r="B12" s="856" t="s">
        <v>1162</v>
      </c>
      <c r="C12" s="856" t="s">
        <v>657</v>
      </c>
      <c r="D12" s="856" t="s">
        <v>640</v>
      </c>
      <c r="E12" s="857">
        <v>1525152</v>
      </c>
      <c r="F12" s="857">
        <v>592103</v>
      </c>
      <c r="G12" s="857">
        <v>452507</v>
      </c>
      <c r="H12" s="857">
        <v>52069</v>
      </c>
      <c r="I12" s="857">
        <v>400438</v>
      </c>
      <c r="J12" s="857">
        <v>480542</v>
      </c>
      <c r="K12" s="857">
        <v>278881</v>
      </c>
      <c r="L12" s="857">
        <v>113310</v>
      </c>
      <c r="M12" s="857">
        <v>88351</v>
      </c>
      <c r="N12" s="857">
        <v>201661</v>
      </c>
      <c r="O12" s="857">
        <v>1564007</v>
      </c>
      <c r="P12" s="857">
        <v>519397</v>
      </c>
      <c r="Q12" s="857">
        <v>278881</v>
      </c>
      <c r="R12" s="857">
        <v>189279</v>
      </c>
      <c r="S12" s="857">
        <v>51237</v>
      </c>
      <c r="T12" s="857">
        <v>240516</v>
      </c>
      <c r="U12" s="858">
        <v>102.54761000000001</v>
      </c>
      <c r="V12" s="859">
        <f t="shared" si="0"/>
        <v>38855</v>
      </c>
    </row>
    <row r="13" spans="1:22" ht="15.75" customHeight="1">
      <c r="A13" s="856">
        <v>0</v>
      </c>
      <c r="B13" s="856" t="s">
        <v>1162</v>
      </c>
      <c r="C13" s="856" t="s">
        <v>1163</v>
      </c>
      <c r="D13" s="856" t="s">
        <v>640</v>
      </c>
      <c r="E13" s="857">
        <v>213562</v>
      </c>
      <c r="F13" s="857">
        <v>77171</v>
      </c>
      <c r="G13" s="857">
        <v>62546</v>
      </c>
      <c r="H13" s="857">
        <v>7649</v>
      </c>
      <c r="I13" s="857">
        <v>54897</v>
      </c>
      <c r="J13" s="857">
        <v>73845</v>
      </c>
      <c r="K13" s="857">
        <v>29987</v>
      </c>
      <c r="L13" s="857">
        <v>17509</v>
      </c>
      <c r="M13" s="857">
        <v>26349</v>
      </c>
      <c r="N13" s="857">
        <v>73845</v>
      </c>
      <c r="O13" s="857">
        <v>200918</v>
      </c>
      <c r="P13" s="857">
        <v>61201</v>
      </c>
      <c r="Q13" s="857">
        <v>25196</v>
      </c>
      <c r="R13" s="857">
        <v>25332</v>
      </c>
      <c r="S13" s="857">
        <v>10673</v>
      </c>
      <c r="T13" s="857">
        <v>61201</v>
      </c>
      <c r="U13" s="858">
        <v>94.079470000000001</v>
      </c>
      <c r="V13" s="859">
        <f t="shared" si="0"/>
        <v>-12644</v>
      </c>
    </row>
    <row r="14" spans="1:22" ht="15.75" customHeight="1">
      <c r="A14" s="856">
        <v>0</v>
      </c>
      <c r="B14" s="856" t="s">
        <v>1162</v>
      </c>
      <c r="C14" s="856" t="s">
        <v>1164</v>
      </c>
      <c r="D14" s="856" t="s">
        <v>640</v>
      </c>
      <c r="E14" s="857">
        <v>136747</v>
      </c>
      <c r="F14" s="857">
        <v>48664</v>
      </c>
      <c r="G14" s="857">
        <v>38579</v>
      </c>
      <c r="H14" s="857">
        <v>4871</v>
      </c>
      <c r="I14" s="857">
        <v>33708</v>
      </c>
      <c r="J14" s="857">
        <v>49504</v>
      </c>
      <c r="K14" s="857">
        <v>29355</v>
      </c>
      <c r="L14" s="857">
        <v>8481</v>
      </c>
      <c r="M14" s="857">
        <v>11668</v>
      </c>
      <c r="N14" s="857">
        <v>49504</v>
      </c>
      <c r="O14" s="857">
        <v>126967</v>
      </c>
      <c r="P14" s="857">
        <v>39724</v>
      </c>
      <c r="Q14" s="857">
        <v>20278</v>
      </c>
      <c r="R14" s="857">
        <v>13013</v>
      </c>
      <c r="S14" s="857">
        <v>6433</v>
      </c>
      <c r="T14" s="857">
        <v>39724</v>
      </c>
      <c r="U14" s="858">
        <v>92.848110000000005</v>
      </c>
      <c r="V14" s="859">
        <f t="shared" si="0"/>
        <v>-9780</v>
      </c>
    </row>
    <row r="15" spans="1:22" ht="15.75" customHeight="1">
      <c r="A15" s="856">
        <v>0</v>
      </c>
      <c r="B15" s="856" t="s">
        <v>1162</v>
      </c>
      <c r="C15" s="856" t="s">
        <v>1165</v>
      </c>
      <c r="D15" s="856" t="s">
        <v>640</v>
      </c>
      <c r="E15" s="857">
        <v>109144</v>
      </c>
      <c r="F15" s="857">
        <v>42362</v>
      </c>
      <c r="G15" s="857">
        <v>30825</v>
      </c>
      <c r="H15" s="857">
        <v>4108</v>
      </c>
      <c r="I15" s="857">
        <v>26717</v>
      </c>
      <c r="J15" s="857">
        <v>35957</v>
      </c>
      <c r="K15" s="857">
        <v>25978</v>
      </c>
      <c r="L15" s="857">
        <v>5149</v>
      </c>
      <c r="M15" s="857">
        <v>4830</v>
      </c>
      <c r="N15" s="857">
        <v>35957</v>
      </c>
      <c r="O15" s="857">
        <v>124955</v>
      </c>
      <c r="P15" s="857">
        <v>51768</v>
      </c>
      <c r="Q15" s="857">
        <v>34459</v>
      </c>
      <c r="R15" s="857">
        <v>14146</v>
      </c>
      <c r="S15" s="857">
        <v>3163</v>
      </c>
      <c r="T15" s="857">
        <v>51768</v>
      </c>
      <c r="U15" s="858">
        <v>114.48636999999999</v>
      </c>
      <c r="V15" s="859">
        <f t="shared" si="0"/>
        <v>15811</v>
      </c>
    </row>
    <row r="16" spans="1:22" ht="15.75" customHeight="1">
      <c r="A16" s="856">
        <v>0</v>
      </c>
      <c r="B16" s="856" t="s">
        <v>1162</v>
      </c>
      <c r="C16" s="856" t="s">
        <v>1166</v>
      </c>
      <c r="D16" s="856" t="s">
        <v>640</v>
      </c>
      <c r="E16" s="857">
        <v>94791</v>
      </c>
      <c r="F16" s="857">
        <v>40535</v>
      </c>
      <c r="G16" s="857">
        <v>24086</v>
      </c>
      <c r="H16" s="857">
        <v>3701</v>
      </c>
      <c r="I16" s="857">
        <v>20385</v>
      </c>
      <c r="J16" s="857">
        <v>30170</v>
      </c>
      <c r="K16" s="857">
        <v>23311</v>
      </c>
      <c r="L16" s="857">
        <v>3664</v>
      </c>
      <c r="M16" s="857">
        <v>3195</v>
      </c>
      <c r="N16" s="857">
        <v>30170</v>
      </c>
      <c r="O16" s="857">
        <v>95714</v>
      </c>
      <c r="P16" s="857">
        <v>31093</v>
      </c>
      <c r="Q16" s="857">
        <v>22471</v>
      </c>
      <c r="R16" s="857">
        <v>7493</v>
      </c>
      <c r="S16" s="857">
        <v>1129</v>
      </c>
      <c r="T16" s="857">
        <v>31093</v>
      </c>
      <c r="U16" s="858">
        <v>100.97372</v>
      </c>
      <c r="V16" s="859">
        <f t="shared" si="0"/>
        <v>923</v>
      </c>
    </row>
    <row r="17" spans="1:22" ht="15.75" customHeight="1">
      <c r="A17" s="856">
        <v>0</v>
      </c>
      <c r="B17" s="856" t="s">
        <v>1162</v>
      </c>
      <c r="C17" s="856" t="s">
        <v>1167</v>
      </c>
      <c r="D17" s="856" t="s">
        <v>640</v>
      </c>
      <c r="E17" s="857">
        <v>158719</v>
      </c>
      <c r="F17" s="857">
        <v>67785</v>
      </c>
      <c r="G17" s="857">
        <v>38423</v>
      </c>
      <c r="H17" s="857">
        <v>4519</v>
      </c>
      <c r="I17" s="857">
        <v>33904</v>
      </c>
      <c r="J17" s="857">
        <v>52511</v>
      </c>
      <c r="K17" s="857">
        <v>38134</v>
      </c>
      <c r="L17" s="857">
        <v>7840</v>
      </c>
      <c r="M17" s="857">
        <v>6537</v>
      </c>
      <c r="N17" s="857">
        <v>52511</v>
      </c>
      <c r="O17" s="857">
        <v>138927</v>
      </c>
      <c r="P17" s="857">
        <v>32719</v>
      </c>
      <c r="Q17" s="857">
        <v>22597</v>
      </c>
      <c r="R17" s="857">
        <v>8668</v>
      </c>
      <c r="S17" s="857">
        <v>1454</v>
      </c>
      <c r="T17" s="857">
        <v>32719</v>
      </c>
      <c r="U17" s="858">
        <v>87.530159999999995</v>
      </c>
      <c r="V17" s="859">
        <f t="shared" si="0"/>
        <v>-19792</v>
      </c>
    </row>
    <row r="18" spans="1:22" ht="15.75" customHeight="1">
      <c r="A18" s="856">
        <v>0</v>
      </c>
      <c r="B18" s="856" t="s">
        <v>1162</v>
      </c>
      <c r="C18" s="856" t="s">
        <v>1168</v>
      </c>
      <c r="D18" s="856" t="s">
        <v>640</v>
      </c>
      <c r="E18" s="857">
        <v>215302</v>
      </c>
      <c r="F18" s="857">
        <v>89666</v>
      </c>
      <c r="G18" s="857">
        <v>54509</v>
      </c>
      <c r="H18" s="857">
        <v>5767</v>
      </c>
      <c r="I18" s="857">
        <v>48742</v>
      </c>
      <c r="J18" s="857">
        <v>71127</v>
      </c>
      <c r="K18" s="857">
        <v>46147</v>
      </c>
      <c r="L18" s="857">
        <v>16810</v>
      </c>
      <c r="M18" s="857">
        <v>8170</v>
      </c>
      <c r="N18" s="857">
        <v>71127</v>
      </c>
      <c r="O18" s="857">
        <v>162699</v>
      </c>
      <c r="P18" s="857">
        <v>18524</v>
      </c>
      <c r="Q18" s="857">
        <v>10883</v>
      </c>
      <c r="R18" s="857">
        <v>7051</v>
      </c>
      <c r="S18" s="857">
        <v>590</v>
      </c>
      <c r="T18" s="857">
        <v>18524</v>
      </c>
      <c r="U18" s="858">
        <v>75.567809999999994</v>
      </c>
      <c r="V18" s="859">
        <f t="shared" si="0"/>
        <v>-52603</v>
      </c>
    </row>
    <row r="19" spans="1:22" ht="15.75" customHeight="1">
      <c r="A19" s="856">
        <v>0</v>
      </c>
      <c r="B19" s="856" t="s">
        <v>1162</v>
      </c>
      <c r="C19" s="856" t="s">
        <v>1169</v>
      </c>
      <c r="D19" s="856" t="s">
        <v>640</v>
      </c>
      <c r="E19" s="857">
        <v>210492</v>
      </c>
      <c r="F19" s="857">
        <v>83309</v>
      </c>
      <c r="G19" s="857">
        <v>65241</v>
      </c>
      <c r="H19" s="857">
        <v>6850</v>
      </c>
      <c r="I19" s="857">
        <v>58391</v>
      </c>
      <c r="J19" s="857">
        <v>61942</v>
      </c>
      <c r="K19" s="857">
        <v>31952</v>
      </c>
      <c r="L19" s="857">
        <v>20461</v>
      </c>
      <c r="M19" s="857">
        <v>9529</v>
      </c>
      <c r="N19" s="857">
        <v>61942</v>
      </c>
      <c r="O19" s="857">
        <v>172125</v>
      </c>
      <c r="P19" s="857">
        <v>23575</v>
      </c>
      <c r="Q19" s="857">
        <v>8481</v>
      </c>
      <c r="R19" s="857">
        <v>13534</v>
      </c>
      <c r="S19" s="857">
        <v>1560</v>
      </c>
      <c r="T19" s="857">
        <v>23575</v>
      </c>
      <c r="U19" s="858">
        <v>81.7727</v>
      </c>
      <c r="V19" s="859">
        <f t="shared" si="0"/>
        <v>-38367</v>
      </c>
    </row>
    <row r="20" spans="1:22" ht="15.75" customHeight="1">
      <c r="A20" s="856">
        <v>0</v>
      </c>
      <c r="B20" s="856" t="s">
        <v>1162</v>
      </c>
      <c r="C20" s="856" t="s">
        <v>1170</v>
      </c>
      <c r="D20" s="856" t="s">
        <v>640</v>
      </c>
      <c r="E20" s="857">
        <v>147518</v>
      </c>
      <c r="F20" s="857">
        <v>50821</v>
      </c>
      <c r="G20" s="857">
        <v>59906</v>
      </c>
      <c r="H20" s="857">
        <v>6118</v>
      </c>
      <c r="I20" s="857">
        <v>53788</v>
      </c>
      <c r="J20" s="857">
        <v>36791</v>
      </c>
      <c r="K20" s="857">
        <v>18074</v>
      </c>
      <c r="L20" s="857">
        <v>8346</v>
      </c>
      <c r="M20" s="857">
        <v>10371</v>
      </c>
      <c r="N20" s="857">
        <v>36791</v>
      </c>
      <c r="O20" s="857">
        <v>308475</v>
      </c>
      <c r="P20" s="857">
        <v>197748</v>
      </c>
      <c r="Q20" s="857">
        <v>106909</v>
      </c>
      <c r="R20" s="857">
        <v>67630</v>
      </c>
      <c r="S20" s="857">
        <v>23209</v>
      </c>
      <c r="T20" s="857">
        <v>197748</v>
      </c>
      <c r="U20" s="858">
        <v>209.11007000000001</v>
      </c>
      <c r="V20" s="859">
        <f t="shared" si="0"/>
        <v>160957</v>
      </c>
    </row>
    <row r="21" spans="1:22" ht="15.75" customHeight="1">
      <c r="A21" s="856">
        <v>0</v>
      </c>
      <c r="B21" s="856" t="s">
        <v>1162</v>
      </c>
      <c r="C21" s="856" t="s">
        <v>1171</v>
      </c>
      <c r="D21" s="856" t="s">
        <v>640</v>
      </c>
      <c r="E21" s="857">
        <v>238877</v>
      </c>
      <c r="F21" s="857">
        <v>91790</v>
      </c>
      <c r="G21" s="857">
        <v>78392</v>
      </c>
      <c r="H21" s="857">
        <v>8486</v>
      </c>
      <c r="I21" s="857">
        <v>69906</v>
      </c>
      <c r="J21" s="857">
        <v>68695</v>
      </c>
      <c r="K21" s="857">
        <v>35943</v>
      </c>
      <c r="L21" s="857">
        <v>25050</v>
      </c>
      <c r="M21" s="857">
        <v>7702</v>
      </c>
      <c r="N21" s="857">
        <v>68695</v>
      </c>
      <c r="O21" s="857">
        <v>233227</v>
      </c>
      <c r="P21" s="857">
        <v>63045</v>
      </c>
      <c r="Q21" s="857">
        <v>27607</v>
      </c>
      <c r="R21" s="857">
        <v>32412</v>
      </c>
      <c r="S21" s="857">
        <v>3026</v>
      </c>
      <c r="T21" s="857">
        <v>63045</v>
      </c>
      <c r="U21" s="858">
        <v>97.634770000000003</v>
      </c>
      <c r="V21" s="859">
        <f t="shared" si="0"/>
        <v>-5650</v>
      </c>
    </row>
    <row r="22" spans="1:22" ht="15.75" customHeight="1">
      <c r="A22" s="856">
        <v>2</v>
      </c>
      <c r="B22" s="856" t="s">
        <v>1162</v>
      </c>
      <c r="C22" s="856" t="s">
        <v>667</v>
      </c>
      <c r="D22" s="856" t="s">
        <v>640</v>
      </c>
      <c r="E22" s="857">
        <v>530495</v>
      </c>
      <c r="F22" s="857">
        <v>198747</v>
      </c>
      <c r="G22" s="857">
        <v>267656</v>
      </c>
      <c r="H22" s="857">
        <v>18093</v>
      </c>
      <c r="I22" s="857">
        <v>249563</v>
      </c>
      <c r="J22" s="857">
        <v>64092</v>
      </c>
      <c r="K22" s="857" t="s">
        <v>706</v>
      </c>
      <c r="L22" s="857">
        <v>56988</v>
      </c>
      <c r="M22" s="857">
        <v>7104</v>
      </c>
      <c r="N22" s="857">
        <v>64092</v>
      </c>
      <c r="O22" s="857">
        <v>533536</v>
      </c>
      <c r="P22" s="857">
        <v>67133</v>
      </c>
      <c r="Q22" s="857" t="s">
        <v>706</v>
      </c>
      <c r="R22" s="857">
        <v>63665</v>
      </c>
      <c r="S22" s="857">
        <v>3468</v>
      </c>
      <c r="T22" s="857">
        <v>67133</v>
      </c>
      <c r="U22" s="858">
        <v>100.57324</v>
      </c>
      <c r="V22" s="859">
        <f t="shared" si="0"/>
        <v>3041</v>
      </c>
    </row>
    <row r="23" spans="1:22" ht="15.75" customHeight="1">
      <c r="A23" s="856">
        <v>2</v>
      </c>
      <c r="B23" s="856" t="s">
        <v>1162</v>
      </c>
      <c r="C23" s="856" t="s">
        <v>668</v>
      </c>
      <c r="D23" s="856" t="s">
        <v>640</v>
      </c>
      <c r="E23" s="857">
        <v>459593</v>
      </c>
      <c r="F23" s="857">
        <v>180808</v>
      </c>
      <c r="G23" s="857">
        <v>150217</v>
      </c>
      <c r="H23" s="857">
        <v>15127</v>
      </c>
      <c r="I23" s="857">
        <v>135090</v>
      </c>
      <c r="J23" s="857">
        <v>128568</v>
      </c>
      <c r="K23" s="857" t="s">
        <v>706</v>
      </c>
      <c r="L23" s="857">
        <v>47095</v>
      </c>
      <c r="M23" s="857">
        <v>81473</v>
      </c>
      <c r="N23" s="857">
        <v>128568</v>
      </c>
      <c r="O23" s="857">
        <v>431102</v>
      </c>
      <c r="P23" s="857">
        <v>100077</v>
      </c>
      <c r="Q23" s="857" t="s">
        <v>706</v>
      </c>
      <c r="R23" s="857">
        <v>61160</v>
      </c>
      <c r="S23" s="857">
        <v>38917</v>
      </c>
      <c r="T23" s="857">
        <v>100077</v>
      </c>
      <c r="U23" s="858">
        <v>93.800820000000002</v>
      </c>
      <c r="V23" s="859">
        <f t="shared" si="0"/>
        <v>-28491</v>
      </c>
    </row>
    <row r="24" spans="1:22" ht="15.75" customHeight="1">
      <c r="A24" s="856">
        <v>2</v>
      </c>
      <c r="B24" s="856" t="s">
        <v>1162</v>
      </c>
      <c r="C24" s="856" t="s">
        <v>669</v>
      </c>
      <c r="D24" s="856" t="s">
        <v>640</v>
      </c>
      <c r="E24" s="857">
        <v>303601</v>
      </c>
      <c r="F24" s="857">
        <v>121056</v>
      </c>
      <c r="G24" s="857">
        <v>95293</v>
      </c>
      <c r="H24" s="857">
        <v>8225</v>
      </c>
      <c r="I24" s="857">
        <v>87068</v>
      </c>
      <c r="J24" s="857">
        <v>87252</v>
      </c>
      <c r="K24" s="857" t="s">
        <v>706</v>
      </c>
      <c r="L24" s="857">
        <v>76518</v>
      </c>
      <c r="M24" s="857">
        <v>10734</v>
      </c>
      <c r="N24" s="857">
        <v>87252</v>
      </c>
      <c r="O24" s="857">
        <v>266910</v>
      </c>
      <c r="P24" s="857">
        <v>50561</v>
      </c>
      <c r="Q24" s="857" t="s">
        <v>706</v>
      </c>
      <c r="R24" s="857">
        <v>48968</v>
      </c>
      <c r="S24" s="857">
        <v>1593</v>
      </c>
      <c r="T24" s="857">
        <v>50561</v>
      </c>
      <c r="U24" s="858">
        <v>87.914730000000006</v>
      </c>
      <c r="V24" s="859">
        <f t="shared" si="0"/>
        <v>-36691</v>
      </c>
    </row>
    <row r="25" spans="1:22" ht="15.75" customHeight="1">
      <c r="A25" s="856">
        <v>2</v>
      </c>
      <c r="B25" s="856" t="s">
        <v>1162</v>
      </c>
      <c r="C25" s="856" t="s">
        <v>670</v>
      </c>
      <c r="D25" s="856" t="s">
        <v>640</v>
      </c>
      <c r="E25" s="857">
        <v>485587</v>
      </c>
      <c r="F25" s="857">
        <v>176199</v>
      </c>
      <c r="G25" s="857">
        <v>151874</v>
      </c>
      <c r="H25" s="857">
        <v>16408</v>
      </c>
      <c r="I25" s="857">
        <v>135466</v>
      </c>
      <c r="J25" s="857">
        <v>157514</v>
      </c>
      <c r="K25" s="857" t="s">
        <v>706</v>
      </c>
      <c r="L25" s="857">
        <v>75233</v>
      </c>
      <c r="M25" s="857">
        <v>82281</v>
      </c>
      <c r="N25" s="857">
        <v>157514</v>
      </c>
      <c r="O25" s="857">
        <v>422602</v>
      </c>
      <c r="P25" s="857">
        <v>94529</v>
      </c>
      <c r="Q25" s="857" t="s">
        <v>706</v>
      </c>
      <c r="R25" s="857">
        <v>66353</v>
      </c>
      <c r="S25" s="857">
        <v>28176</v>
      </c>
      <c r="T25" s="857">
        <v>94529</v>
      </c>
      <c r="U25" s="858">
        <v>87.0291</v>
      </c>
      <c r="V25" s="859">
        <f t="shared" si="0"/>
        <v>-62985</v>
      </c>
    </row>
    <row r="26" spans="1:22" ht="15.75" customHeight="1">
      <c r="A26" s="856">
        <v>2</v>
      </c>
      <c r="B26" s="856" t="s">
        <v>1162</v>
      </c>
      <c r="C26" s="856" t="s">
        <v>671</v>
      </c>
      <c r="D26" s="856" t="s">
        <v>640</v>
      </c>
      <c r="E26" s="857">
        <v>41236</v>
      </c>
      <c r="F26" s="857">
        <v>16270</v>
      </c>
      <c r="G26" s="857">
        <v>19162</v>
      </c>
      <c r="H26" s="857">
        <v>3958</v>
      </c>
      <c r="I26" s="857">
        <v>15204</v>
      </c>
      <c r="J26" s="857">
        <v>5804</v>
      </c>
      <c r="K26" s="857" t="s">
        <v>706</v>
      </c>
      <c r="L26" s="857">
        <v>5516</v>
      </c>
      <c r="M26" s="857">
        <v>288</v>
      </c>
      <c r="N26" s="857">
        <v>5804</v>
      </c>
      <c r="O26" s="857">
        <v>42315</v>
      </c>
      <c r="P26" s="857">
        <v>6883</v>
      </c>
      <c r="Q26" s="857" t="s">
        <v>706</v>
      </c>
      <c r="R26" s="857">
        <v>6536</v>
      </c>
      <c r="S26" s="857">
        <v>347</v>
      </c>
      <c r="T26" s="857">
        <v>6883</v>
      </c>
      <c r="U26" s="858">
        <v>102.61665000000001</v>
      </c>
      <c r="V26" s="859">
        <f t="shared" si="0"/>
        <v>1079</v>
      </c>
    </row>
    <row r="27" spans="1:22" ht="15.75" customHeight="1">
      <c r="A27" s="856">
        <v>2</v>
      </c>
      <c r="B27" s="856" t="s">
        <v>1162</v>
      </c>
      <c r="C27" s="856" t="s">
        <v>672</v>
      </c>
      <c r="D27" s="856" t="s">
        <v>640</v>
      </c>
      <c r="E27" s="857">
        <v>93922</v>
      </c>
      <c r="F27" s="857">
        <v>37746</v>
      </c>
      <c r="G27" s="857">
        <v>19511</v>
      </c>
      <c r="H27" s="857">
        <v>3949</v>
      </c>
      <c r="I27" s="857">
        <v>15562</v>
      </c>
      <c r="J27" s="857">
        <v>36665</v>
      </c>
      <c r="K27" s="857" t="s">
        <v>706</v>
      </c>
      <c r="L27" s="857">
        <v>20789</v>
      </c>
      <c r="M27" s="857">
        <v>15876</v>
      </c>
      <c r="N27" s="857">
        <v>36665</v>
      </c>
      <c r="O27" s="857">
        <v>77165</v>
      </c>
      <c r="P27" s="857">
        <v>19908</v>
      </c>
      <c r="Q27" s="857" t="s">
        <v>706</v>
      </c>
      <c r="R27" s="857">
        <v>17073</v>
      </c>
      <c r="S27" s="857">
        <v>2835</v>
      </c>
      <c r="T27" s="857">
        <v>19908</v>
      </c>
      <c r="U27" s="858">
        <v>82.158600000000007</v>
      </c>
      <c r="V27" s="859">
        <f t="shared" si="0"/>
        <v>-16757</v>
      </c>
    </row>
    <row r="28" spans="1:22" ht="15.75" customHeight="1">
      <c r="A28" s="856">
        <v>2</v>
      </c>
      <c r="B28" s="856" t="s">
        <v>1162</v>
      </c>
      <c r="C28" s="856" t="s">
        <v>673</v>
      </c>
      <c r="D28" s="856" t="s">
        <v>640</v>
      </c>
      <c r="E28" s="857">
        <v>198138</v>
      </c>
      <c r="F28" s="857">
        <v>77563</v>
      </c>
      <c r="G28" s="857">
        <v>61127</v>
      </c>
      <c r="H28" s="857">
        <v>5623</v>
      </c>
      <c r="I28" s="857">
        <v>55504</v>
      </c>
      <c r="J28" s="857">
        <v>59448</v>
      </c>
      <c r="K28" s="857" t="s">
        <v>706</v>
      </c>
      <c r="L28" s="857">
        <v>31333</v>
      </c>
      <c r="M28" s="857">
        <v>28115</v>
      </c>
      <c r="N28" s="857">
        <v>59448</v>
      </c>
      <c r="O28" s="857">
        <v>180357</v>
      </c>
      <c r="P28" s="857">
        <v>41667</v>
      </c>
      <c r="Q28" s="857" t="s">
        <v>706</v>
      </c>
      <c r="R28" s="857">
        <v>30171</v>
      </c>
      <c r="S28" s="857">
        <v>11496</v>
      </c>
      <c r="T28" s="857">
        <v>41667</v>
      </c>
      <c r="U28" s="858">
        <v>91.025949999999995</v>
      </c>
      <c r="V28" s="859">
        <f t="shared" si="0"/>
        <v>-17781</v>
      </c>
    </row>
    <row r="29" spans="1:22" ht="15.75" customHeight="1">
      <c r="A29" s="856">
        <v>2</v>
      </c>
      <c r="B29" s="856" t="s">
        <v>1162</v>
      </c>
      <c r="C29" s="856" t="s">
        <v>674</v>
      </c>
      <c r="D29" s="856" t="s">
        <v>640</v>
      </c>
      <c r="E29" s="857">
        <v>28355</v>
      </c>
      <c r="F29" s="857">
        <v>12855</v>
      </c>
      <c r="G29" s="857">
        <v>8708</v>
      </c>
      <c r="H29" s="857">
        <v>943</v>
      </c>
      <c r="I29" s="857">
        <v>7765</v>
      </c>
      <c r="J29" s="857">
        <v>6792</v>
      </c>
      <c r="K29" s="857" t="s">
        <v>706</v>
      </c>
      <c r="L29" s="857">
        <v>6445</v>
      </c>
      <c r="M29" s="857">
        <v>347</v>
      </c>
      <c r="N29" s="857">
        <v>6792</v>
      </c>
      <c r="O29" s="857">
        <v>28340</v>
      </c>
      <c r="P29" s="857">
        <v>6777</v>
      </c>
      <c r="Q29" s="857" t="s">
        <v>706</v>
      </c>
      <c r="R29" s="857">
        <v>6574</v>
      </c>
      <c r="S29" s="857">
        <v>203</v>
      </c>
      <c r="T29" s="857">
        <v>6777</v>
      </c>
      <c r="U29" s="858">
        <v>99.947100000000006</v>
      </c>
      <c r="V29" s="859">
        <f t="shared" si="0"/>
        <v>-15</v>
      </c>
    </row>
    <row r="30" spans="1:22" ht="15.75" customHeight="1">
      <c r="A30" s="856">
        <v>2</v>
      </c>
      <c r="B30" s="856" t="s">
        <v>1162</v>
      </c>
      <c r="C30" s="856" t="s">
        <v>675</v>
      </c>
      <c r="D30" s="856" t="s">
        <v>640</v>
      </c>
      <c r="E30" s="857">
        <v>77489</v>
      </c>
      <c r="F30" s="857">
        <v>28320</v>
      </c>
      <c r="G30" s="857">
        <v>44675</v>
      </c>
      <c r="H30" s="857">
        <v>5578</v>
      </c>
      <c r="I30" s="857">
        <v>39097</v>
      </c>
      <c r="J30" s="857">
        <v>4494</v>
      </c>
      <c r="K30" s="857" t="s">
        <v>706</v>
      </c>
      <c r="L30" s="857">
        <v>3361</v>
      </c>
      <c r="M30" s="857">
        <v>1133</v>
      </c>
      <c r="N30" s="857">
        <v>4494</v>
      </c>
      <c r="O30" s="857">
        <v>78610</v>
      </c>
      <c r="P30" s="857">
        <v>5615</v>
      </c>
      <c r="Q30" s="857" t="s">
        <v>706</v>
      </c>
      <c r="R30" s="857">
        <v>3934</v>
      </c>
      <c r="S30" s="857">
        <v>1681</v>
      </c>
      <c r="T30" s="857">
        <v>5615</v>
      </c>
      <c r="U30" s="858">
        <v>101.44665999999999</v>
      </c>
      <c r="V30" s="859">
        <f t="shared" si="0"/>
        <v>1121</v>
      </c>
    </row>
    <row r="31" spans="1:22" ht="15.75" customHeight="1">
      <c r="A31" s="856">
        <v>2</v>
      </c>
      <c r="B31" s="856" t="s">
        <v>1162</v>
      </c>
      <c r="C31" s="856" t="s">
        <v>676</v>
      </c>
      <c r="D31" s="856" t="s">
        <v>640</v>
      </c>
      <c r="E31" s="857">
        <v>260878</v>
      </c>
      <c r="F31" s="857">
        <v>100054</v>
      </c>
      <c r="G31" s="857">
        <v>90162</v>
      </c>
      <c r="H31" s="857">
        <v>7289</v>
      </c>
      <c r="I31" s="857">
        <v>82873</v>
      </c>
      <c r="J31" s="857">
        <v>70662</v>
      </c>
      <c r="K31" s="857" t="s">
        <v>706</v>
      </c>
      <c r="L31" s="857">
        <v>65333</v>
      </c>
      <c r="M31" s="857">
        <v>5329</v>
      </c>
      <c r="N31" s="857">
        <v>70662</v>
      </c>
      <c r="O31" s="857">
        <v>229934</v>
      </c>
      <c r="P31" s="857">
        <v>39718</v>
      </c>
      <c r="Q31" s="857" t="s">
        <v>706</v>
      </c>
      <c r="R31" s="857">
        <v>38896</v>
      </c>
      <c r="S31" s="857">
        <v>822</v>
      </c>
      <c r="T31" s="857">
        <v>39718</v>
      </c>
      <c r="U31" s="858">
        <v>88.13852</v>
      </c>
      <c r="V31" s="859">
        <f t="shared" si="0"/>
        <v>-30944</v>
      </c>
    </row>
    <row r="32" spans="1:22" ht="15.75" customHeight="1">
      <c r="A32" s="856">
        <v>2</v>
      </c>
      <c r="B32" s="856" t="s">
        <v>1162</v>
      </c>
      <c r="C32" s="856" t="s">
        <v>677</v>
      </c>
      <c r="D32" s="856" t="s">
        <v>640</v>
      </c>
      <c r="E32" s="857">
        <v>45892</v>
      </c>
      <c r="F32" s="857">
        <v>18786</v>
      </c>
      <c r="G32" s="857">
        <v>19860</v>
      </c>
      <c r="H32" s="857">
        <v>1608</v>
      </c>
      <c r="I32" s="857">
        <v>18252</v>
      </c>
      <c r="J32" s="857">
        <v>7246</v>
      </c>
      <c r="K32" s="857" t="s">
        <v>706</v>
      </c>
      <c r="L32" s="857">
        <v>5820</v>
      </c>
      <c r="M32" s="857">
        <v>1426</v>
      </c>
      <c r="N32" s="857">
        <v>7246</v>
      </c>
      <c r="O32" s="857">
        <v>44379</v>
      </c>
      <c r="P32" s="857">
        <v>5733</v>
      </c>
      <c r="Q32" s="857" t="s">
        <v>706</v>
      </c>
      <c r="R32" s="857">
        <v>4746</v>
      </c>
      <c r="S32" s="857">
        <v>987</v>
      </c>
      <c r="T32" s="857">
        <v>5733</v>
      </c>
      <c r="U32" s="858">
        <v>96.703130000000002</v>
      </c>
      <c r="V32" s="859">
        <f t="shared" si="0"/>
        <v>-1513</v>
      </c>
    </row>
    <row r="33" spans="1:22" ht="15.75" customHeight="1">
      <c r="A33" s="856">
        <v>2</v>
      </c>
      <c r="B33" s="856" t="s">
        <v>1162</v>
      </c>
      <c r="C33" s="856" t="s">
        <v>678</v>
      </c>
      <c r="D33" s="856" t="s">
        <v>640</v>
      </c>
      <c r="E33" s="857">
        <v>38673</v>
      </c>
      <c r="F33" s="857">
        <v>13765</v>
      </c>
      <c r="G33" s="857">
        <v>15482</v>
      </c>
      <c r="H33" s="857">
        <v>2326</v>
      </c>
      <c r="I33" s="857">
        <v>13156</v>
      </c>
      <c r="J33" s="857">
        <v>9426</v>
      </c>
      <c r="K33" s="857" t="s">
        <v>706</v>
      </c>
      <c r="L33" s="857">
        <v>9140</v>
      </c>
      <c r="M33" s="857">
        <v>286</v>
      </c>
      <c r="N33" s="857">
        <v>9426</v>
      </c>
      <c r="O33" s="857">
        <v>37072</v>
      </c>
      <c r="P33" s="857">
        <v>7825</v>
      </c>
      <c r="Q33" s="857" t="s">
        <v>706</v>
      </c>
      <c r="R33" s="857">
        <v>7648</v>
      </c>
      <c r="S33" s="857">
        <v>177</v>
      </c>
      <c r="T33" s="857">
        <v>7825</v>
      </c>
      <c r="U33" s="858">
        <v>95.860159999999993</v>
      </c>
      <c r="V33" s="859">
        <f t="shared" si="0"/>
        <v>-1601</v>
      </c>
    </row>
    <row r="34" spans="1:22" ht="15.75" customHeight="1">
      <c r="A34" s="856">
        <v>2</v>
      </c>
      <c r="B34" s="856" t="s">
        <v>1162</v>
      </c>
      <c r="C34" s="856" t="s">
        <v>679</v>
      </c>
      <c r="D34" s="856" t="s">
        <v>640</v>
      </c>
      <c r="E34" s="857">
        <v>226432</v>
      </c>
      <c r="F34" s="857">
        <v>89791</v>
      </c>
      <c r="G34" s="857">
        <v>58075</v>
      </c>
      <c r="H34" s="857">
        <v>7527</v>
      </c>
      <c r="I34" s="857">
        <v>50548</v>
      </c>
      <c r="J34" s="857">
        <v>78566</v>
      </c>
      <c r="K34" s="857" t="s">
        <v>706</v>
      </c>
      <c r="L34" s="857">
        <v>39812</v>
      </c>
      <c r="M34" s="857">
        <v>38754</v>
      </c>
      <c r="N34" s="857">
        <v>78566</v>
      </c>
      <c r="O34" s="857">
        <v>176632</v>
      </c>
      <c r="P34" s="857">
        <v>28766</v>
      </c>
      <c r="Q34" s="857" t="s">
        <v>706</v>
      </c>
      <c r="R34" s="857">
        <v>22114</v>
      </c>
      <c r="S34" s="857">
        <v>6652</v>
      </c>
      <c r="T34" s="857">
        <v>28766</v>
      </c>
      <c r="U34" s="858">
        <v>78.006640000000004</v>
      </c>
      <c r="V34" s="859">
        <f t="shared" si="0"/>
        <v>-49800</v>
      </c>
    </row>
    <row r="35" spans="1:22" ht="15.75" customHeight="1">
      <c r="A35" s="856">
        <v>2</v>
      </c>
      <c r="B35" s="856" t="s">
        <v>1162</v>
      </c>
      <c r="C35" s="856" t="s">
        <v>680</v>
      </c>
      <c r="D35" s="856" t="s">
        <v>640</v>
      </c>
      <c r="E35" s="857">
        <v>75294</v>
      </c>
      <c r="F35" s="857">
        <v>31082</v>
      </c>
      <c r="G35" s="857">
        <v>27303</v>
      </c>
      <c r="H35" s="857">
        <v>3585</v>
      </c>
      <c r="I35" s="857">
        <v>23718</v>
      </c>
      <c r="J35" s="857">
        <v>16909</v>
      </c>
      <c r="K35" s="857" t="s">
        <v>706</v>
      </c>
      <c r="L35" s="857">
        <v>15930</v>
      </c>
      <c r="M35" s="857">
        <v>979</v>
      </c>
      <c r="N35" s="857">
        <v>16909</v>
      </c>
      <c r="O35" s="857">
        <v>77748</v>
      </c>
      <c r="P35" s="857">
        <v>19363</v>
      </c>
      <c r="Q35" s="857" t="s">
        <v>706</v>
      </c>
      <c r="R35" s="857">
        <v>18893</v>
      </c>
      <c r="S35" s="857">
        <v>470</v>
      </c>
      <c r="T35" s="857">
        <v>19363</v>
      </c>
      <c r="U35" s="858">
        <v>103.25922</v>
      </c>
      <c r="V35" s="859">
        <f t="shared" si="0"/>
        <v>2454</v>
      </c>
    </row>
    <row r="36" spans="1:22" ht="15.75" customHeight="1">
      <c r="A36" s="856">
        <v>2</v>
      </c>
      <c r="B36" s="856" t="s">
        <v>1162</v>
      </c>
      <c r="C36" s="856" t="s">
        <v>681</v>
      </c>
      <c r="D36" s="856" t="s">
        <v>640</v>
      </c>
      <c r="E36" s="857">
        <v>87722</v>
      </c>
      <c r="F36" s="857">
        <v>35059</v>
      </c>
      <c r="G36" s="857">
        <v>27742</v>
      </c>
      <c r="H36" s="857">
        <v>2251</v>
      </c>
      <c r="I36" s="857">
        <v>25491</v>
      </c>
      <c r="J36" s="857">
        <v>24921</v>
      </c>
      <c r="K36" s="857" t="s">
        <v>706</v>
      </c>
      <c r="L36" s="857">
        <v>23612</v>
      </c>
      <c r="M36" s="857">
        <v>1309</v>
      </c>
      <c r="N36" s="857">
        <v>24921</v>
      </c>
      <c r="O36" s="857">
        <v>89327</v>
      </c>
      <c r="P36" s="857">
        <v>26526</v>
      </c>
      <c r="Q36" s="857" t="s">
        <v>706</v>
      </c>
      <c r="R36" s="857">
        <v>26206</v>
      </c>
      <c r="S36" s="857">
        <v>320</v>
      </c>
      <c r="T36" s="857">
        <v>26526</v>
      </c>
      <c r="U36" s="858">
        <v>101.82964</v>
      </c>
      <c r="V36" s="859">
        <f t="shared" si="0"/>
        <v>1605</v>
      </c>
    </row>
    <row r="37" spans="1:22" ht="15.75" customHeight="1">
      <c r="A37" s="856">
        <v>2</v>
      </c>
      <c r="B37" s="856" t="s">
        <v>1162</v>
      </c>
      <c r="C37" s="856" t="s">
        <v>682</v>
      </c>
      <c r="D37" s="856" t="s">
        <v>640</v>
      </c>
      <c r="E37" s="857">
        <v>152321</v>
      </c>
      <c r="F37" s="857">
        <v>64823</v>
      </c>
      <c r="G37" s="857">
        <v>37082</v>
      </c>
      <c r="H37" s="857">
        <v>4721</v>
      </c>
      <c r="I37" s="857">
        <v>32361</v>
      </c>
      <c r="J37" s="857">
        <v>50416</v>
      </c>
      <c r="K37" s="857" t="s">
        <v>706</v>
      </c>
      <c r="L37" s="857">
        <v>18998</v>
      </c>
      <c r="M37" s="857">
        <v>31418</v>
      </c>
      <c r="N37" s="857">
        <v>50416</v>
      </c>
      <c r="O37" s="857">
        <v>120838</v>
      </c>
      <c r="P37" s="857">
        <v>18933</v>
      </c>
      <c r="Q37" s="857" t="s">
        <v>706</v>
      </c>
      <c r="R37" s="857">
        <v>11925</v>
      </c>
      <c r="S37" s="857">
        <v>7008</v>
      </c>
      <c r="T37" s="857">
        <v>18933</v>
      </c>
      <c r="U37" s="858">
        <v>79.331149999999994</v>
      </c>
      <c r="V37" s="859">
        <f t="shared" si="0"/>
        <v>-31483</v>
      </c>
    </row>
    <row r="38" spans="1:22" ht="15.75" customHeight="1">
      <c r="A38" s="856">
        <v>2</v>
      </c>
      <c r="B38" s="856" t="s">
        <v>1162</v>
      </c>
      <c r="C38" s="856" t="s">
        <v>683</v>
      </c>
      <c r="D38" s="856" t="s">
        <v>640</v>
      </c>
      <c r="E38" s="857">
        <v>47562</v>
      </c>
      <c r="F38" s="857">
        <v>16644</v>
      </c>
      <c r="G38" s="857">
        <v>17674</v>
      </c>
      <c r="H38" s="857">
        <v>2301</v>
      </c>
      <c r="I38" s="857">
        <v>15373</v>
      </c>
      <c r="J38" s="857">
        <v>13244</v>
      </c>
      <c r="K38" s="857" t="s">
        <v>706</v>
      </c>
      <c r="L38" s="857">
        <v>12834</v>
      </c>
      <c r="M38" s="857">
        <v>410</v>
      </c>
      <c r="N38" s="857">
        <v>13244</v>
      </c>
      <c r="O38" s="857">
        <v>48867</v>
      </c>
      <c r="P38" s="857">
        <v>14549</v>
      </c>
      <c r="Q38" s="857" t="s">
        <v>706</v>
      </c>
      <c r="R38" s="857">
        <v>14371</v>
      </c>
      <c r="S38" s="857">
        <v>178</v>
      </c>
      <c r="T38" s="857">
        <v>14549</v>
      </c>
      <c r="U38" s="858">
        <v>102.74379</v>
      </c>
      <c r="V38" s="859">
        <f t="shared" si="0"/>
        <v>1305</v>
      </c>
    </row>
    <row r="39" spans="1:22" ht="15.75" customHeight="1">
      <c r="A39" s="856">
        <v>2</v>
      </c>
      <c r="B39" s="856" t="s">
        <v>1162</v>
      </c>
      <c r="C39" s="856" t="s">
        <v>684</v>
      </c>
      <c r="D39" s="856" t="s">
        <v>640</v>
      </c>
      <c r="E39" s="857">
        <v>109238</v>
      </c>
      <c r="F39" s="857">
        <v>39705</v>
      </c>
      <c r="G39" s="857">
        <v>40217</v>
      </c>
      <c r="H39" s="857">
        <v>4004</v>
      </c>
      <c r="I39" s="857">
        <v>36213</v>
      </c>
      <c r="J39" s="857">
        <v>29316</v>
      </c>
      <c r="K39" s="857" t="s">
        <v>706</v>
      </c>
      <c r="L39" s="857">
        <v>19118</v>
      </c>
      <c r="M39" s="857">
        <v>10198</v>
      </c>
      <c r="N39" s="857">
        <v>29316</v>
      </c>
      <c r="O39" s="857">
        <v>104923</v>
      </c>
      <c r="P39" s="857">
        <v>25001</v>
      </c>
      <c r="Q39" s="857" t="s">
        <v>706</v>
      </c>
      <c r="R39" s="857">
        <v>21229</v>
      </c>
      <c r="S39" s="857">
        <v>3772</v>
      </c>
      <c r="T39" s="857">
        <v>25001</v>
      </c>
      <c r="U39" s="858">
        <v>96.049909999999997</v>
      </c>
      <c r="V39" s="859">
        <f t="shared" si="0"/>
        <v>-4315</v>
      </c>
    </row>
    <row r="40" spans="1:22" ht="15.75" customHeight="1">
      <c r="A40" s="856">
        <v>2</v>
      </c>
      <c r="B40" s="856" t="s">
        <v>1162</v>
      </c>
      <c r="C40" s="856" t="s">
        <v>685</v>
      </c>
      <c r="D40" s="856" t="s">
        <v>640</v>
      </c>
      <c r="E40" s="857">
        <v>42700</v>
      </c>
      <c r="F40" s="857">
        <v>15944</v>
      </c>
      <c r="G40" s="857">
        <v>17714</v>
      </c>
      <c r="H40" s="857">
        <v>2468</v>
      </c>
      <c r="I40" s="857">
        <v>15246</v>
      </c>
      <c r="J40" s="857">
        <v>9042</v>
      </c>
      <c r="K40" s="857" t="s">
        <v>706</v>
      </c>
      <c r="L40" s="857">
        <v>8762</v>
      </c>
      <c r="M40" s="857">
        <v>280</v>
      </c>
      <c r="N40" s="857">
        <v>9042</v>
      </c>
      <c r="O40" s="857">
        <v>46485</v>
      </c>
      <c r="P40" s="857">
        <v>12827</v>
      </c>
      <c r="Q40" s="857" t="s">
        <v>706</v>
      </c>
      <c r="R40" s="857">
        <v>12390</v>
      </c>
      <c r="S40" s="857">
        <v>437</v>
      </c>
      <c r="T40" s="857">
        <v>12827</v>
      </c>
      <c r="U40" s="858">
        <v>108.86417</v>
      </c>
      <c r="V40" s="859">
        <f t="shared" si="0"/>
        <v>3785</v>
      </c>
    </row>
    <row r="41" spans="1:22" ht="15.75" customHeight="1">
      <c r="A41" s="856">
        <v>2</v>
      </c>
      <c r="B41" s="856" t="s">
        <v>1162</v>
      </c>
      <c r="C41" s="856" t="s">
        <v>1172</v>
      </c>
      <c r="D41" s="856" t="s">
        <v>640</v>
      </c>
      <c r="E41" s="857">
        <v>39611</v>
      </c>
      <c r="F41" s="857">
        <v>13949</v>
      </c>
      <c r="G41" s="857">
        <v>19095</v>
      </c>
      <c r="H41" s="857">
        <v>4058</v>
      </c>
      <c r="I41" s="857">
        <v>15037</v>
      </c>
      <c r="J41" s="857">
        <v>6567</v>
      </c>
      <c r="K41" s="857" t="s">
        <v>706</v>
      </c>
      <c r="L41" s="857">
        <v>5035</v>
      </c>
      <c r="M41" s="857">
        <v>1532</v>
      </c>
      <c r="N41" s="857">
        <v>6567</v>
      </c>
      <c r="O41" s="857">
        <v>37726</v>
      </c>
      <c r="P41" s="857">
        <v>4682</v>
      </c>
      <c r="Q41" s="857" t="s">
        <v>706</v>
      </c>
      <c r="R41" s="857">
        <v>4047</v>
      </c>
      <c r="S41" s="857">
        <v>635</v>
      </c>
      <c r="T41" s="857">
        <v>4682</v>
      </c>
      <c r="U41" s="858">
        <v>95.241219999999998</v>
      </c>
      <c r="V41" s="859">
        <f t="shared" si="0"/>
        <v>-1885</v>
      </c>
    </row>
    <row r="42" spans="1:22" ht="15.75" customHeight="1">
      <c r="A42" s="856">
        <v>2</v>
      </c>
      <c r="B42" s="856" t="s">
        <v>1162</v>
      </c>
      <c r="C42" s="856" t="s">
        <v>687</v>
      </c>
      <c r="D42" s="856" t="s">
        <v>640</v>
      </c>
      <c r="E42" s="857">
        <v>22129</v>
      </c>
      <c r="F42" s="857">
        <v>9122</v>
      </c>
      <c r="G42" s="857">
        <v>9477</v>
      </c>
      <c r="H42" s="857">
        <v>1344</v>
      </c>
      <c r="I42" s="857">
        <v>8133</v>
      </c>
      <c r="J42" s="857">
        <v>3530</v>
      </c>
      <c r="K42" s="857" t="s">
        <v>706</v>
      </c>
      <c r="L42" s="857">
        <v>3288</v>
      </c>
      <c r="M42" s="857">
        <v>242</v>
      </c>
      <c r="N42" s="857">
        <v>3530</v>
      </c>
      <c r="O42" s="857">
        <v>22497</v>
      </c>
      <c r="P42" s="857">
        <v>3898</v>
      </c>
      <c r="Q42" s="857" t="s">
        <v>706</v>
      </c>
      <c r="R42" s="857">
        <v>3798</v>
      </c>
      <c r="S42" s="857">
        <v>100</v>
      </c>
      <c r="T42" s="857">
        <v>3898</v>
      </c>
      <c r="U42" s="858">
        <v>101.66298</v>
      </c>
      <c r="V42" s="859">
        <f t="shared" si="0"/>
        <v>368</v>
      </c>
    </row>
    <row r="43" spans="1:22" ht="15.75" customHeight="1">
      <c r="A43" s="856">
        <v>2</v>
      </c>
      <c r="B43" s="856" t="s">
        <v>1162</v>
      </c>
      <c r="C43" s="856" t="s">
        <v>688</v>
      </c>
      <c r="D43" s="856" t="s">
        <v>640</v>
      </c>
      <c r="E43" s="857">
        <v>61471</v>
      </c>
      <c r="F43" s="857">
        <v>22209</v>
      </c>
      <c r="G43" s="857">
        <v>32364</v>
      </c>
      <c r="H43" s="857">
        <v>4655</v>
      </c>
      <c r="I43" s="857">
        <v>27709</v>
      </c>
      <c r="J43" s="857">
        <v>6898</v>
      </c>
      <c r="K43" s="857" t="s">
        <v>706</v>
      </c>
      <c r="L43" s="857">
        <v>4186</v>
      </c>
      <c r="M43" s="857">
        <v>2712</v>
      </c>
      <c r="N43" s="857">
        <v>6898</v>
      </c>
      <c r="O43" s="857">
        <v>59924</v>
      </c>
      <c r="P43" s="857">
        <v>5351</v>
      </c>
      <c r="Q43" s="857" t="s">
        <v>706</v>
      </c>
      <c r="R43" s="857">
        <v>4123</v>
      </c>
      <c r="S43" s="857">
        <v>1228</v>
      </c>
      <c r="T43" s="857">
        <v>5351</v>
      </c>
      <c r="U43" s="858">
        <v>97.483369999999994</v>
      </c>
      <c r="V43" s="859">
        <f t="shared" ref="V43:V74" si="1">T43-N43</f>
        <v>-1547</v>
      </c>
    </row>
    <row r="44" spans="1:22" ht="15.75" customHeight="1">
      <c r="A44" s="856">
        <v>2</v>
      </c>
      <c r="B44" s="856" t="s">
        <v>1162</v>
      </c>
      <c r="C44" s="856" t="s">
        <v>689</v>
      </c>
      <c r="D44" s="856" t="s">
        <v>640</v>
      </c>
      <c r="E44" s="857">
        <v>44137</v>
      </c>
      <c r="F44" s="857">
        <v>14549</v>
      </c>
      <c r="G44" s="857">
        <v>24415</v>
      </c>
      <c r="H44" s="857">
        <v>7277</v>
      </c>
      <c r="I44" s="857">
        <v>17138</v>
      </c>
      <c r="J44" s="857">
        <v>5173</v>
      </c>
      <c r="K44" s="857" t="s">
        <v>706</v>
      </c>
      <c r="L44" s="857">
        <v>4815</v>
      </c>
      <c r="M44" s="857">
        <v>358</v>
      </c>
      <c r="N44" s="857">
        <v>5173</v>
      </c>
      <c r="O44" s="857">
        <v>42860</v>
      </c>
      <c r="P44" s="857">
        <v>3896</v>
      </c>
      <c r="Q44" s="857" t="s">
        <v>706</v>
      </c>
      <c r="R44" s="857">
        <v>3556</v>
      </c>
      <c r="S44" s="857">
        <v>340</v>
      </c>
      <c r="T44" s="857">
        <v>3896</v>
      </c>
      <c r="U44" s="858">
        <v>97.106740000000002</v>
      </c>
      <c r="V44" s="859">
        <f t="shared" si="1"/>
        <v>-1277</v>
      </c>
    </row>
    <row r="45" spans="1:22" ht="15.75" customHeight="1">
      <c r="A45" s="856">
        <v>2</v>
      </c>
      <c r="B45" s="856" t="s">
        <v>1162</v>
      </c>
      <c r="C45" s="856" t="s">
        <v>690</v>
      </c>
      <c r="D45" s="856" t="s">
        <v>640</v>
      </c>
      <c r="E45" s="857">
        <v>28989</v>
      </c>
      <c r="F45" s="857">
        <v>11309</v>
      </c>
      <c r="G45" s="857">
        <v>13513</v>
      </c>
      <c r="H45" s="857">
        <v>1615</v>
      </c>
      <c r="I45" s="857">
        <v>11898</v>
      </c>
      <c r="J45" s="857">
        <v>4167</v>
      </c>
      <c r="K45" s="857" t="s">
        <v>706</v>
      </c>
      <c r="L45" s="857">
        <v>3430</v>
      </c>
      <c r="M45" s="857">
        <v>737</v>
      </c>
      <c r="N45" s="857">
        <v>4167</v>
      </c>
      <c r="O45" s="857">
        <v>28550</v>
      </c>
      <c r="P45" s="857">
        <v>3728</v>
      </c>
      <c r="Q45" s="857" t="s">
        <v>706</v>
      </c>
      <c r="R45" s="857">
        <v>3438</v>
      </c>
      <c r="S45" s="857">
        <v>290</v>
      </c>
      <c r="T45" s="857">
        <v>3728</v>
      </c>
      <c r="U45" s="858">
        <v>98.48563</v>
      </c>
      <c r="V45" s="859">
        <f t="shared" si="1"/>
        <v>-439</v>
      </c>
    </row>
    <row r="46" spans="1:22" ht="15.75" customHeight="1">
      <c r="A46" s="856">
        <v>2</v>
      </c>
      <c r="B46" s="856" t="s">
        <v>1162</v>
      </c>
      <c r="C46" s="856" t="s">
        <v>691</v>
      </c>
      <c r="D46" s="856" t="s">
        <v>640</v>
      </c>
      <c r="E46" s="857">
        <v>41967</v>
      </c>
      <c r="F46" s="857">
        <v>16627</v>
      </c>
      <c r="G46" s="857">
        <v>20254</v>
      </c>
      <c r="H46" s="857">
        <v>4242</v>
      </c>
      <c r="I46" s="857">
        <v>16012</v>
      </c>
      <c r="J46" s="857">
        <v>5086</v>
      </c>
      <c r="K46" s="857" t="s">
        <v>706</v>
      </c>
      <c r="L46" s="857">
        <v>4763</v>
      </c>
      <c r="M46" s="857">
        <v>323</v>
      </c>
      <c r="N46" s="857">
        <v>5086</v>
      </c>
      <c r="O46" s="857">
        <v>41822</v>
      </c>
      <c r="P46" s="857">
        <v>4941</v>
      </c>
      <c r="Q46" s="857" t="s">
        <v>706</v>
      </c>
      <c r="R46" s="857">
        <v>4508</v>
      </c>
      <c r="S46" s="857">
        <v>433</v>
      </c>
      <c r="T46" s="857">
        <v>4941</v>
      </c>
      <c r="U46" s="858">
        <v>99.654489999999996</v>
      </c>
      <c r="V46" s="859">
        <f t="shared" si="1"/>
        <v>-145</v>
      </c>
    </row>
    <row r="47" spans="1:22" ht="15.75" customHeight="1">
      <c r="A47" s="856">
        <v>2</v>
      </c>
      <c r="B47" s="856" t="s">
        <v>1162</v>
      </c>
      <c r="C47" s="856" t="s">
        <v>692</v>
      </c>
      <c r="D47" s="856" t="s">
        <v>640</v>
      </c>
      <c r="E47" s="857">
        <v>34819</v>
      </c>
      <c r="F47" s="857">
        <v>12885</v>
      </c>
      <c r="G47" s="857">
        <v>16834</v>
      </c>
      <c r="H47" s="857">
        <v>2508</v>
      </c>
      <c r="I47" s="857">
        <v>14326</v>
      </c>
      <c r="J47" s="857">
        <v>5100</v>
      </c>
      <c r="K47" s="857" t="s">
        <v>706</v>
      </c>
      <c r="L47" s="857">
        <v>4926</v>
      </c>
      <c r="M47" s="857">
        <v>174</v>
      </c>
      <c r="N47" s="857">
        <v>5100</v>
      </c>
      <c r="O47" s="857">
        <v>32688</v>
      </c>
      <c r="P47" s="857">
        <v>2969</v>
      </c>
      <c r="Q47" s="857" t="s">
        <v>706</v>
      </c>
      <c r="R47" s="857">
        <v>2892</v>
      </c>
      <c r="S47" s="857">
        <v>77</v>
      </c>
      <c r="T47" s="857">
        <v>2969</v>
      </c>
      <c r="U47" s="858">
        <v>93.879779999999997</v>
      </c>
      <c r="V47" s="859">
        <f t="shared" si="1"/>
        <v>-2131</v>
      </c>
    </row>
    <row r="48" spans="1:22" ht="15.75" customHeight="1">
      <c r="A48" s="856">
        <v>2</v>
      </c>
      <c r="B48" s="856" t="s">
        <v>1162</v>
      </c>
      <c r="C48" s="856" t="s">
        <v>693</v>
      </c>
      <c r="D48" s="856" t="s">
        <v>640</v>
      </c>
      <c r="E48" s="857">
        <v>40645</v>
      </c>
      <c r="F48" s="857">
        <v>12905</v>
      </c>
      <c r="G48" s="857">
        <v>17184</v>
      </c>
      <c r="H48" s="857">
        <v>2594</v>
      </c>
      <c r="I48" s="857">
        <v>14590</v>
      </c>
      <c r="J48" s="857">
        <v>10556</v>
      </c>
      <c r="K48" s="857" t="s">
        <v>706</v>
      </c>
      <c r="L48" s="857">
        <v>10141</v>
      </c>
      <c r="M48" s="857">
        <v>415</v>
      </c>
      <c r="N48" s="857">
        <v>10556</v>
      </c>
      <c r="O48" s="857">
        <v>44407</v>
      </c>
      <c r="P48" s="857">
        <v>14318</v>
      </c>
      <c r="Q48" s="857" t="s">
        <v>706</v>
      </c>
      <c r="R48" s="857">
        <v>13885</v>
      </c>
      <c r="S48" s="857">
        <v>433</v>
      </c>
      <c r="T48" s="857">
        <v>14318</v>
      </c>
      <c r="U48" s="858">
        <v>109.25575000000001</v>
      </c>
      <c r="V48" s="859">
        <f t="shared" si="1"/>
        <v>3762</v>
      </c>
    </row>
    <row r="49" spans="1:22" ht="15.75" customHeight="1">
      <c r="A49" s="856">
        <v>2</v>
      </c>
      <c r="B49" s="856" t="s">
        <v>1162</v>
      </c>
      <c r="C49" s="856" t="s">
        <v>694</v>
      </c>
      <c r="D49" s="856" t="s">
        <v>640</v>
      </c>
      <c r="E49" s="857">
        <v>74316</v>
      </c>
      <c r="F49" s="857">
        <v>28560</v>
      </c>
      <c r="G49" s="857">
        <v>26649</v>
      </c>
      <c r="H49" s="857">
        <v>3331</v>
      </c>
      <c r="I49" s="857">
        <v>23318</v>
      </c>
      <c r="J49" s="857">
        <v>19107</v>
      </c>
      <c r="K49" s="857" t="s">
        <v>706</v>
      </c>
      <c r="L49" s="857">
        <v>18384</v>
      </c>
      <c r="M49" s="857">
        <v>723</v>
      </c>
      <c r="N49" s="857">
        <v>19107</v>
      </c>
      <c r="O49" s="857">
        <v>72112</v>
      </c>
      <c r="P49" s="857">
        <v>16903</v>
      </c>
      <c r="Q49" s="857" t="s">
        <v>706</v>
      </c>
      <c r="R49" s="857">
        <v>16652</v>
      </c>
      <c r="S49" s="857">
        <v>251</v>
      </c>
      <c r="T49" s="857">
        <v>16903</v>
      </c>
      <c r="U49" s="858">
        <v>97.034289999999999</v>
      </c>
      <c r="V49" s="859">
        <f t="shared" si="1"/>
        <v>-2204</v>
      </c>
    </row>
    <row r="50" spans="1:22" ht="15.75" customHeight="1">
      <c r="A50" s="856">
        <v>3</v>
      </c>
      <c r="B50" s="856" t="s">
        <v>1162</v>
      </c>
      <c r="C50" s="856" t="s">
        <v>695</v>
      </c>
      <c r="D50" s="856" t="s">
        <v>640</v>
      </c>
      <c r="E50" s="857">
        <v>29680</v>
      </c>
      <c r="F50" s="857">
        <v>11464</v>
      </c>
      <c r="G50" s="857">
        <v>7604</v>
      </c>
      <c r="H50" s="857">
        <v>1174</v>
      </c>
      <c r="I50" s="857">
        <v>6430</v>
      </c>
      <c r="J50" s="857">
        <v>10612</v>
      </c>
      <c r="K50" s="857" t="s">
        <v>706</v>
      </c>
      <c r="L50" s="857">
        <v>5458</v>
      </c>
      <c r="M50" s="857">
        <v>5154</v>
      </c>
      <c r="N50" s="857">
        <v>10612</v>
      </c>
      <c r="O50" s="857">
        <v>22927</v>
      </c>
      <c r="P50" s="857">
        <v>3859</v>
      </c>
      <c r="Q50" s="857" t="s">
        <v>706</v>
      </c>
      <c r="R50" s="857">
        <v>3078</v>
      </c>
      <c r="S50" s="857">
        <v>781</v>
      </c>
      <c r="T50" s="857">
        <v>3859</v>
      </c>
      <c r="U50" s="858">
        <v>77.247299999999996</v>
      </c>
      <c r="V50" s="859">
        <f t="shared" si="1"/>
        <v>-6753</v>
      </c>
    </row>
    <row r="51" spans="1:22" ht="15.75" customHeight="1">
      <c r="A51" s="856">
        <v>3</v>
      </c>
      <c r="B51" s="856" t="s">
        <v>1162</v>
      </c>
      <c r="C51" s="856" t="s">
        <v>696</v>
      </c>
      <c r="D51" s="856" t="s">
        <v>640</v>
      </c>
      <c r="E51" s="857">
        <v>19261</v>
      </c>
      <c r="F51" s="857">
        <v>7016</v>
      </c>
      <c r="G51" s="857">
        <v>7338</v>
      </c>
      <c r="H51" s="857">
        <v>1407</v>
      </c>
      <c r="I51" s="857">
        <v>5931</v>
      </c>
      <c r="J51" s="857">
        <v>4907</v>
      </c>
      <c r="K51" s="857" t="s">
        <v>706</v>
      </c>
      <c r="L51" s="857">
        <v>4793</v>
      </c>
      <c r="M51" s="857">
        <v>114</v>
      </c>
      <c r="N51" s="857">
        <v>4907</v>
      </c>
      <c r="O51" s="857">
        <v>17184</v>
      </c>
      <c r="P51" s="857">
        <v>2830</v>
      </c>
      <c r="Q51" s="857" t="s">
        <v>706</v>
      </c>
      <c r="R51" s="857">
        <v>2798</v>
      </c>
      <c r="S51" s="857">
        <v>32</v>
      </c>
      <c r="T51" s="857">
        <v>2830</v>
      </c>
      <c r="U51" s="858">
        <v>89.216549999999998</v>
      </c>
      <c r="V51" s="859">
        <f t="shared" si="1"/>
        <v>-2077</v>
      </c>
    </row>
    <row r="52" spans="1:22" ht="15.75" customHeight="1">
      <c r="A52" s="856">
        <v>3</v>
      </c>
      <c r="B52" s="856" t="s">
        <v>1162</v>
      </c>
      <c r="C52" s="856" t="s">
        <v>697</v>
      </c>
      <c r="D52" s="856" t="s">
        <v>640</v>
      </c>
      <c r="E52" s="857">
        <v>30268</v>
      </c>
      <c r="F52" s="857">
        <v>11945</v>
      </c>
      <c r="G52" s="857">
        <v>7902</v>
      </c>
      <c r="H52" s="857">
        <v>1418</v>
      </c>
      <c r="I52" s="857">
        <v>6484</v>
      </c>
      <c r="J52" s="857">
        <v>10421</v>
      </c>
      <c r="K52" s="857" t="s">
        <v>706</v>
      </c>
      <c r="L52" s="857">
        <v>9970</v>
      </c>
      <c r="M52" s="857">
        <v>451</v>
      </c>
      <c r="N52" s="857">
        <v>10421</v>
      </c>
      <c r="O52" s="857">
        <v>30637</v>
      </c>
      <c r="P52" s="857">
        <v>10790</v>
      </c>
      <c r="Q52" s="857" t="s">
        <v>706</v>
      </c>
      <c r="R52" s="857">
        <v>10724</v>
      </c>
      <c r="S52" s="857">
        <v>66</v>
      </c>
      <c r="T52" s="857">
        <v>10790</v>
      </c>
      <c r="U52" s="858">
        <v>101.21911</v>
      </c>
      <c r="V52" s="859">
        <f t="shared" si="1"/>
        <v>369</v>
      </c>
    </row>
    <row r="53" spans="1:22" ht="15.75" customHeight="1">
      <c r="A53" s="856">
        <v>3</v>
      </c>
      <c r="B53" s="856" t="s">
        <v>1162</v>
      </c>
      <c r="C53" s="856" t="s">
        <v>698</v>
      </c>
      <c r="D53" s="856" t="s">
        <v>640</v>
      </c>
      <c r="E53" s="857">
        <v>33604</v>
      </c>
      <c r="F53" s="857">
        <v>13037</v>
      </c>
      <c r="G53" s="857">
        <v>7668</v>
      </c>
      <c r="H53" s="857">
        <v>823</v>
      </c>
      <c r="I53" s="857">
        <v>6845</v>
      </c>
      <c r="J53" s="857">
        <v>12899</v>
      </c>
      <c r="K53" s="857" t="s">
        <v>706</v>
      </c>
      <c r="L53" s="857">
        <v>12266</v>
      </c>
      <c r="M53" s="857">
        <v>633</v>
      </c>
      <c r="N53" s="857">
        <v>12899</v>
      </c>
      <c r="O53" s="857">
        <v>29063</v>
      </c>
      <c r="P53" s="857">
        <v>8358</v>
      </c>
      <c r="Q53" s="857" t="s">
        <v>706</v>
      </c>
      <c r="R53" s="857">
        <v>8275</v>
      </c>
      <c r="S53" s="857">
        <v>83</v>
      </c>
      <c r="T53" s="857">
        <v>8358</v>
      </c>
      <c r="U53" s="858">
        <v>86.486729999999994</v>
      </c>
      <c r="V53" s="859">
        <f t="shared" si="1"/>
        <v>-4541</v>
      </c>
    </row>
    <row r="54" spans="1:22" ht="15.75" customHeight="1">
      <c r="A54" s="856">
        <v>3</v>
      </c>
      <c r="B54" s="856" t="s">
        <v>1162</v>
      </c>
      <c r="C54" s="856" t="s">
        <v>1173</v>
      </c>
      <c r="D54" s="856" t="s">
        <v>640</v>
      </c>
      <c r="E54" s="857">
        <v>11231</v>
      </c>
      <c r="F54" s="857">
        <v>4424</v>
      </c>
      <c r="G54" s="857">
        <v>3046</v>
      </c>
      <c r="H54" s="857">
        <v>565</v>
      </c>
      <c r="I54" s="857">
        <v>2481</v>
      </c>
      <c r="J54" s="857">
        <v>3761</v>
      </c>
      <c r="K54" s="857" t="s">
        <v>706</v>
      </c>
      <c r="L54" s="857">
        <v>3688</v>
      </c>
      <c r="M54" s="857">
        <v>73</v>
      </c>
      <c r="N54" s="857">
        <v>3761</v>
      </c>
      <c r="O54" s="857">
        <v>10035</v>
      </c>
      <c r="P54" s="857">
        <v>2565</v>
      </c>
      <c r="Q54" s="857" t="s">
        <v>706</v>
      </c>
      <c r="R54" s="857">
        <v>2557</v>
      </c>
      <c r="S54" s="857">
        <v>8</v>
      </c>
      <c r="T54" s="857">
        <v>2565</v>
      </c>
      <c r="U54" s="858">
        <v>89.350899999999996</v>
      </c>
      <c r="V54" s="859">
        <f t="shared" si="1"/>
        <v>-1196</v>
      </c>
    </row>
    <row r="55" spans="1:22" ht="15.75" customHeight="1">
      <c r="A55" s="856">
        <v>3</v>
      </c>
      <c r="B55" s="856" t="s">
        <v>1162</v>
      </c>
      <c r="C55" s="856" t="s">
        <v>699</v>
      </c>
      <c r="D55" s="856" t="s">
        <v>640</v>
      </c>
      <c r="E55" s="857">
        <v>19377</v>
      </c>
      <c r="F55" s="857">
        <v>6897</v>
      </c>
      <c r="G55" s="857">
        <v>6534</v>
      </c>
      <c r="H55" s="857">
        <v>776</v>
      </c>
      <c r="I55" s="857">
        <v>5758</v>
      </c>
      <c r="J55" s="857">
        <v>5946</v>
      </c>
      <c r="K55" s="857" t="s">
        <v>706</v>
      </c>
      <c r="L55" s="857">
        <v>5793</v>
      </c>
      <c r="M55" s="857">
        <v>153</v>
      </c>
      <c r="N55" s="857">
        <v>5946</v>
      </c>
      <c r="O55" s="857">
        <v>22058</v>
      </c>
      <c r="P55" s="857">
        <v>8627</v>
      </c>
      <c r="Q55" s="857" t="s">
        <v>706</v>
      </c>
      <c r="R55" s="857">
        <v>8485</v>
      </c>
      <c r="S55" s="857">
        <v>142</v>
      </c>
      <c r="T55" s="857">
        <v>8627</v>
      </c>
      <c r="U55" s="858">
        <v>113.83599</v>
      </c>
      <c r="V55" s="859">
        <f t="shared" si="1"/>
        <v>2681</v>
      </c>
    </row>
    <row r="56" spans="1:22" ht="15.75" customHeight="1">
      <c r="A56" s="856">
        <v>3</v>
      </c>
      <c r="B56" s="856" t="s">
        <v>1162</v>
      </c>
      <c r="C56" s="856" t="s">
        <v>1174</v>
      </c>
      <c r="D56" s="856" t="s">
        <v>640</v>
      </c>
      <c r="E56" s="857">
        <v>10616</v>
      </c>
      <c r="F56" s="857">
        <v>4280</v>
      </c>
      <c r="G56" s="857">
        <v>3359</v>
      </c>
      <c r="H56" s="857">
        <v>462</v>
      </c>
      <c r="I56" s="857">
        <v>2897</v>
      </c>
      <c r="J56" s="857">
        <v>2977</v>
      </c>
      <c r="K56" s="857" t="s">
        <v>706</v>
      </c>
      <c r="L56" s="857">
        <v>2903</v>
      </c>
      <c r="M56" s="857">
        <v>74</v>
      </c>
      <c r="N56" s="857">
        <v>2977</v>
      </c>
      <c r="O56" s="857">
        <v>9276</v>
      </c>
      <c r="P56" s="857">
        <v>1637</v>
      </c>
      <c r="Q56" s="857" t="s">
        <v>706</v>
      </c>
      <c r="R56" s="857">
        <v>1602</v>
      </c>
      <c r="S56" s="857">
        <v>35</v>
      </c>
      <c r="T56" s="857">
        <v>1637</v>
      </c>
      <c r="U56" s="858">
        <v>87.377539999999996</v>
      </c>
      <c r="V56" s="859">
        <f t="shared" si="1"/>
        <v>-1340</v>
      </c>
    </row>
    <row r="57" spans="1:22" ht="15.75" customHeight="1">
      <c r="A57" s="856">
        <v>3</v>
      </c>
      <c r="B57" s="856" t="s">
        <v>1162</v>
      </c>
      <c r="C57" s="856" t="s">
        <v>700</v>
      </c>
      <c r="D57" s="856" t="s">
        <v>640</v>
      </c>
      <c r="E57" s="857">
        <v>33477</v>
      </c>
      <c r="F57" s="857">
        <v>12504</v>
      </c>
      <c r="G57" s="857">
        <v>8475</v>
      </c>
      <c r="H57" s="857">
        <v>1139</v>
      </c>
      <c r="I57" s="857">
        <v>7336</v>
      </c>
      <c r="J57" s="857">
        <v>12498</v>
      </c>
      <c r="K57" s="857" t="s">
        <v>706</v>
      </c>
      <c r="L57" s="857">
        <v>12114</v>
      </c>
      <c r="M57" s="857">
        <v>384</v>
      </c>
      <c r="N57" s="857">
        <v>12498</v>
      </c>
      <c r="O57" s="857">
        <v>27185</v>
      </c>
      <c r="P57" s="857">
        <v>6206</v>
      </c>
      <c r="Q57" s="857" t="s">
        <v>706</v>
      </c>
      <c r="R57" s="857">
        <v>6159</v>
      </c>
      <c r="S57" s="857">
        <v>47</v>
      </c>
      <c r="T57" s="857">
        <v>6206</v>
      </c>
      <c r="U57" s="858">
        <v>81.205010000000001</v>
      </c>
      <c r="V57" s="859">
        <f t="shared" si="1"/>
        <v>-6292</v>
      </c>
    </row>
    <row r="58" spans="1:22" ht="15.75" customHeight="1">
      <c r="A58" s="856">
        <v>3</v>
      </c>
      <c r="B58" s="856" t="s">
        <v>1162</v>
      </c>
      <c r="C58" s="856" t="s">
        <v>701</v>
      </c>
      <c r="D58" s="856" t="s">
        <v>640</v>
      </c>
      <c r="E58" s="857">
        <v>13879</v>
      </c>
      <c r="F58" s="857">
        <v>5959</v>
      </c>
      <c r="G58" s="857">
        <v>4073</v>
      </c>
      <c r="H58" s="857">
        <v>558</v>
      </c>
      <c r="I58" s="857">
        <v>3515</v>
      </c>
      <c r="J58" s="857">
        <v>3847</v>
      </c>
      <c r="K58" s="857" t="s">
        <v>706</v>
      </c>
      <c r="L58" s="857">
        <v>3491</v>
      </c>
      <c r="M58" s="857">
        <v>356</v>
      </c>
      <c r="N58" s="857">
        <v>3847</v>
      </c>
      <c r="O58" s="857">
        <v>13680</v>
      </c>
      <c r="P58" s="857">
        <v>3648</v>
      </c>
      <c r="Q58" s="857" t="s">
        <v>706</v>
      </c>
      <c r="R58" s="857">
        <v>3527</v>
      </c>
      <c r="S58" s="857">
        <v>121</v>
      </c>
      <c r="T58" s="857">
        <v>3648</v>
      </c>
      <c r="U58" s="858">
        <v>98.566180000000003</v>
      </c>
      <c r="V58" s="859">
        <f t="shared" si="1"/>
        <v>-199</v>
      </c>
    </row>
    <row r="59" spans="1:22" ht="15.75" customHeight="1">
      <c r="A59" s="856">
        <v>3</v>
      </c>
      <c r="B59" s="856" t="s">
        <v>1162</v>
      </c>
      <c r="C59" s="856" t="s">
        <v>702</v>
      </c>
      <c r="D59" s="856" t="s">
        <v>640</v>
      </c>
      <c r="E59" s="857">
        <v>15863</v>
      </c>
      <c r="F59" s="857">
        <v>6960</v>
      </c>
      <c r="G59" s="857">
        <v>6409</v>
      </c>
      <c r="H59" s="857">
        <v>1075</v>
      </c>
      <c r="I59" s="857">
        <v>5334</v>
      </c>
      <c r="J59" s="857">
        <v>2494</v>
      </c>
      <c r="K59" s="857" t="s">
        <v>706</v>
      </c>
      <c r="L59" s="857">
        <v>2189</v>
      </c>
      <c r="M59" s="857">
        <v>305</v>
      </c>
      <c r="N59" s="857">
        <v>2494</v>
      </c>
      <c r="O59" s="857">
        <v>16142</v>
      </c>
      <c r="P59" s="857">
        <v>2773</v>
      </c>
      <c r="Q59" s="857" t="s">
        <v>706</v>
      </c>
      <c r="R59" s="857">
        <v>2375</v>
      </c>
      <c r="S59" s="857">
        <v>398</v>
      </c>
      <c r="T59" s="857">
        <v>2773</v>
      </c>
      <c r="U59" s="858">
        <v>101.75881</v>
      </c>
      <c r="V59" s="859">
        <f t="shared" si="1"/>
        <v>279</v>
      </c>
    </row>
    <row r="60" spans="1:22" ht="15.75" customHeight="1">
      <c r="A60" s="856">
        <v>3</v>
      </c>
      <c r="B60" s="856" t="s">
        <v>1162</v>
      </c>
      <c r="C60" s="856" t="s">
        <v>703</v>
      </c>
      <c r="D60" s="856" t="s">
        <v>640</v>
      </c>
      <c r="E60" s="857">
        <v>16064</v>
      </c>
      <c r="F60" s="857">
        <v>6365</v>
      </c>
      <c r="G60" s="857">
        <v>7603</v>
      </c>
      <c r="H60" s="857">
        <v>1411</v>
      </c>
      <c r="I60" s="857">
        <v>6192</v>
      </c>
      <c r="J60" s="857">
        <v>2096</v>
      </c>
      <c r="K60" s="857" t="s">
        <v>706</v>
      </c>
      <c r="L60" s="857">
        <v>1988</v>
      </c>
      <c r="M60" s="857">
        <v>108</v>
      </c>
      <c r="N60" s="857">
        <v>2096</v>
      </c>
      <c r="O60" s="857">
        <v>15262</v>
      </c>
      <c r="P60" s="857">
        <v>1294</v>
      </c>
      <c r="Q60" s="857" t="s">
        <v>706</v>
      </c>
      <c r="R60" s="857">
        <v>1208</v>
      </c>
      <c r="S60" s="857">
        <v>86</v>
      </c>
      <c r="T60" s="857">
        <v>1294</v>
      </c>
      <c r="U60" s="858">
        <v>95.007469999999998</v>
      </c>
      <c r="V60" s="859">
        <f t="shared" si="1"/>
        <v>-802</v>
      </c>
    </row>
    <row r="61" spans="1:22" ht="15.75" customHeight="1">
      <c r="A61" s="856">
        <v>3</v>
      </c>
      <c r="B61" s="856" t="s">
        <v>1162</v>
      </c>
      <c r="C61" s="856" t="s">
        <v>1175</v>
      </c>
      <c r="D61" s="856" t="s">
        <v>640</v>
      </c>
      <c r="E61" s="857">
        <v>13318</v>
      </c>
      <c r="F61" s="857">
        <v>5390</v>
      </c>
      <c r="G61" s="857">
        <v>6442</v>
      </c>
      <c r="H61" s="857">
        <v>1119</v>
      </c>
      <c r="I61" s="857">
        <v>5323</v>
      </c>
      <c r="J61" s="857">
        <v>1486</v>
      </c>
      <c r="K61" s="857" t="s">
        <v>706</v>
      </c>
      <c r="L61" s="857">
        <v>794</v>
      </c>
      <c r="M61" s="857">
        <v>692</v>
      </c>
      <c r="N61" s="857">
        <v>1486</v>
      </c>
      <c r="O61" s="857">
        <v>12705</v>
      </c>
      <c r="P61" s="857">
        <v>873</v>
      </c>
      <c r="Q61" s="857" t="s">
        <v>706</v>
      </c>
      <c r="R61" s="857">
        <v>544</v>
      </c>
      <c r="S61" s="857">
        <v>329</v>
      </c>
      <c r="T61" s="857">
        <v>873</v>
      </c>
      <c r="U61" s="858">
        <v>95.397210000000001</v>
      </c>
      <c r="V61" s="859">
        <f t="shared" si="1"/>
        <v>-613</v>
      </c>
    </row>
    <row r="62" spans="1:22" ht="15.75" customHeight="1">
      <c r="A62" s="856" t="s">
        <v>328</v>
      </c>
      <c r="B62" s="856" t="s">
        <v>1162</v>
      </c>
      <c r="C62" s="856" t="s">
        <v>656</v>
      </c>
      <c r="D62" s="856" t="s">
        <v>1160</v>
      </c>
      <c r="E62" s="857">
        <v>2599756</v>
      </c>
      <c r="F62" s="857">
        <v>785038</v>
      </c>
      <c r="G62" s="857">
        <v>914498</v>
      </c>
      <c r="H62" s="857">
        <v>118049</v>
      </c>
      <c r="I62" s="857">
        <v>796449</v>
      </c>
      <c r="J62" s="857">
        <v>900220</v>
      </c>
      <c r="K62" s="857">
        <v>153119</v>
      </c>
      <c r="L62" s="857">
        <v>466478</v>
      </c>
      <c r="M62" s="857">
        <v>280623</v>
      </c>
      <c r="N62" s="857">
        <v>280623</v>
      </c>
      <c r="O62" s="857">
        <v>2429773</v>
      </c>
      <c r="P62" s="857">
        <v>730237</v>
      </c>
      <c r="Q62" s="857">
        <v>153119</v>
      </c>
      <c r="R62" s="857">
        <v>466478</v>
      </c>
      <c r="S62" s="857">
        <v>110640</v>
      </c>
      <c r="T62" s="857">
        <v>110640</v>
      </c>
      <c r="U62" s="858" t="s">
        <v>706</v>
      </c>
      <c r="V62" s="859">
        <f t="shared" si="1"/>
        <v>-169983</v>
      </c>
    </row>
    <row r="63" spans="1:22" ht="15.75" customHeight="1">
      <c r="A63" s="856">
        <v>1</v>
      </c>
      <c r="B63" s="856" t="s">
        <v>1162</v>
      </c>
      <c r="C63" s="856" t="s">
        <v>657</v>
      </c>
      <c r="D63" s="856" t="s">
        <v>1160</v>
      </c>
      <c r="E63" s="857">
        <v>716452</v>
      </c>
      <c r="F63" s="857">
        <v>217792</v>
      </c>
      <c r="G63" s="857">
        <v>215015</v>
      </c>
      <c r="H63" s="857">
        <v>28430</v>
      </c>
      <c r="I63" s="857">
        <v>186585</v>
      </c>
      <c r="J63" s="857">
        <v>283645</v>
      </c>
      <c r="K63" s="857">
        <v>153119</v>
      </c>
      <c r="L63" s="857">
        <v>69916</v>
      </c>
      <c r="M63" s="857">
        <v>60610</v>
      </c>
      <c r="N63" s="857">
        <v>130526</v>
      </c>
      <c r="O63" s="857">
        <v>732968</v>
      </c>
      <c r="P63" s="857">
        <v>300161</v>
      </c>
      <c r="Q63" s="857">
        <v>153119</v>
      </c>
      <c r="R63" s="857">
        <v>112629</v>
      </c>
      <c r="S63" s="857">
        <v>34413</v>
      </c>
      <c r="T63" s="857">
        <v>147042</v>
      </c>
      <c r="U63" s="858" t="s">
        <v>706</v>
      </c>
      <c r="V63" s="859">
        <f t="shared" si="1"/>
        <v>16516</v>
      </c>
    </row>
    <row r="64" spans="1:22" ht="15.75" customHeight="1">
      <c r="A64" s="856">
        <v>0</v>
      </c>
      <c r="B64" s="856" t="s">
        <v>1162</v>
      </c>
      <c r="C64" s="856" t="s">
        <v>1163</v>
      </c>
      <c r="D64" s="856" t="s">
        <v>1160</v>
      </c>
      <c r="E64" s="857">
        <v>99420</v>
      </c>
      <c r="F64" s="857">
        <v>26925</v>
      </c>
      <c r="G64" s="857">
        <v>29460</v>
      </c>
      <c r="H64" s="857">
        <v>3970</v>
      </c>
      <c r="I64" s="857">
        <v>25490</v>
      </c>
      <c r="J64" s="857">
        <v>43035</v>
      </c>
      <c r="K64" s="857">
        <v>15951</v>
      </c>
      <c r="L64" s="857">
        <v>9725</v>
      </c>
      <c r="M64" s="857">
        <v>17359</v>
      </c>
      <c r="N64" s="857">
        <v>43035</v>
      </c>
      <c r="O64" s="857">
        <v>91982</v>
      </c>
      <c r="P64" s="857">
        <v>35597</v>
      </c>
      <c r="Q64" s="857">
        <v>14556</v>
      </c>
      <c r="R64" s="857">
        <v>14326</v>
      </c>
      <c r="S64" s="857">
        <v>6715</v>
      </c>
      <c r="T64" s="857">
        <v>35597</v>
      </c>
      <c r="U64" s="858" t="s">
        <v>706</v>
      </c>
      <c r="V64" s="859">
        <f t="shared" si="1"/>
        <v>-7438</v>
      </c>
    </row>
    <row r="65" spans="1:22" ht="15.75" customHeight="1">
      <c r="A65" s="856">
        <v>0</v>
      </c>
      <c r="B65" s="856" t="s">
        <v>1162</v>
      </c>
      <c r="C65" s="856" t="s">
        <v>1164</v>
      </c>
      <c r="D65" s="856" t="s">
        <v>1160</v>
      </c>
      <c r="E65" s="857">
        <v>63549</v>
      </c>
      <c r="F65" s="857">
        <v>17179</v>
      </c>
      <c r="G65" s="857">
        <v>19026</v>
      </c>
      <c r="H65" s="857">
        <v>2536</v>
      </c>
      <c r="I65" s="857">
        <v>16490</v>
      </c>
      <c r="J65" s="857">
        <v>27344</v>
      </c>
      <c r="K65" s="857">
        <v>14785</v>
      </c>
      <c r="L65" s="857">
        <v>5015</v>
      </c>
      <c r="M65" s="857">
        <v>7544</v>
      </c>
      <c r="N65" s="857">
        <v>27344</v>
      </c>
      <c r="O65" s="857">
        <v>58237</v>
      </c>
      <c r="P65" s="857">
        <v>22032</v>
      </c>
      <c r="Q65" s="857">
        <v>10821</v>
      </c>
      <c r="R65" s="857">
        <v>7141</v>
      </c>
      <c r="S65" s="857">
        <v>4070</v>
      </c>
      <c r="T65" s="857">
        <v>22032</v>
      </c>
      <c r="U65" s="858" t="s">
        <v>706</v>
      </c>
      <c r="V65" s="859">
        <f t="shared" si="1"/>
        <v>-5312</v>
      </c>
    </row>
    <row r="66" spans="1:22" ht="15.75" customHeight="1">
      <c r="A66" s="856">
        <v>0</v>
      </c>
      <c r="B66" s="856" t="s">
        <v>1162</v>
      </c>
      <c r="C66" s="856" t="s">
        <v>1165</v>
      </c>
      <c r="D66" s="856" t="s">
        <v>1160</v>
      </c>
      <c r="E66" s="857">
        <v>52901</v>
      </c>
      <c r="F66" s="857">
        <v>16474</v>
      </c>
      <c r="G66" s="857">
        <v>16520</v>
      </c>
      <c r="H66" s="857">
        <v>2382</v>
      </c>
      <c r="I66" s="857">
        <v>14138</v>
      </c>
      <c r="J66" s="857">
        <v>19907</v>
      </c>
      <c r="K66" s="857">
        <v>13375</v>
      </c>
      <c r="L66" s="857">
        <v>3408</v>
      </c>
      <c r="M66" s="857">
        <v>3124</v>
      </c>
      <c r="N66" s="857">
        <v>19907</v>
      </c>
      <c r="O66" s="857">
        <v>69052</v>
      </c>
      <c r="P66" s="857">
        <v>36058</v>
      </c>
      <c r="Q66" s="857">
        <v>22660</v>
      </c>
      <c r="R66" s="857">
        <v>10807</v>
      </c>
      <c r="S66" s="857">
        <v>2591</v>
      </c>
      <c r="T66" s="857">
        <v>36058</v>
      </c>
      <c r="U66" s="858" t="s">
        <v>706</v>
      </c>
      <c r="V66" s="859">
        <f t="shared" si="1"/>
        <v>16151</v>
      </c>
    </row>
    <row r="67" spans="1:22" ht="15.75" customHeight="1">
      <c r="A67" s="856">
        <v>0</v>
      </c>
      <c r="B67" s="856" t="s">
        <v>1162</v>
      </c>
      <c r="C67" s="856" t="s">
        <v>1166</v>
      </c>
      <c r="D67" s="856" t="s">
        <v>1160</v>
      </c>
      <c r="E67" s="857">
        <v>44662</v>
      </c>
      <c r="F67" s="857">
        <v>15258</v>
      </c>
      <c r="G67" s="857">
        <v>12114</v>
      </c>
      <c r="H67" s="857">
        <v>2139</v>
      </c>
      <c r="I67" s="857">
        <v>9975</v>
      </c>
      <c r="J67" s="857">
        <v>17290</v>
      </c>
      <c r="K67" s="857">
        <v>12616</v>
      </c>
      <c r="L67" s="857">
        <v>2431</v>
      </c>
      <c r="M67" s="857">
        <v>2243</v>
      </c>
      <c r="N67" s="857">
        <v>17290</v>
      </c>
      <c r="O67" s="857">
        <v>44525</v>
      </c>
      <c r="P67" s="857">
        <v>17153</v>
      </c>
      <c r="Q67" s="857">
        <v>11743</v>
      </c>
      <c r="R67" s="857">
        <v>4587</v>
      </c>
      <c r="S67" s="857">
        <v>823</v>
      </c>
      <c r="T67" s="857">
        <v>17153</v>
      </c>
      <c r="U67" s="858" t="s">
        <v>706</v>
      </c>
      <c r="V67" s="859">
        <f t="shared" si="1"/>
        <v>-137</v>
      </c>
    </row>
    <row r="68" spans="1:22" ht="15.75" customHeight="1">
      <c r="A68" s="856">
        <v>0</v>
      </c>
      <c r="B68" s="856" t="s">
        <v>1162</v>
      </c>
      <c r="C68" s="856" t="s">
        <v>1167</v>
      </c>
      <c r="D68" s="856" t="s">
        <v>1160</v>
      </c>
      <c r="E68" s="857">
        <v>73064</v>
      </c>
      <c r="F68" s="857">
        <v>25220</v>
      </c>
      <c r="G68" s="857">
        <v>17237</v>
      </c>
      <c r="H68" s="857">
        <v>2517</v>
      </c>
      <c r="I68" s="857">
        <v>14720</v>
      </c>
      <c r="J68" s="857">
        <v>30607</v>
      </c>
      <c r="K68" s="857">
        <v>20497</v>
      </c>
      <c r="L68" s="857">
        <v>5339</v>
      </c>
      <c r="M68" s="857">
        <v>4771</v>
      </c>
      <c r="N68" s="857">
        <v>30607</v>
      </c>
      <c r="O68" s="857">
        <v>58205</v>
      </c>
      <c r="P68" s="857">
        <v>15748</v>
      </c>
      <c r="Q68" s="857">
        <v>10502</v>
      </c>
      <c r="R68" s="857">
        <v>4485</v>
      </c>
      <c r="S68" s="857">
        <v>761</v>
      </c>
      <c r="T68" s="857">
        <v>15748</v>
      </c>
      <c r="U68" s="858" t="s">
        <v>706</v>
      </c>
      <c r="V68" s="859">
        <f t="shared" si="1"/>
        <v>-14859</v>
      </c>
    </row>
    <row r="69" spans="1:22" ht="15.75" customHeight="1">
      <c r="A69" s="856">
        <v>0</v>
      </c>
      <c r="B69" s="856" t="s">
        <v>1162</v>
      </c>
      <c r="C69" s="856" t="s">
        <v>1168</v>
      </c>
      <c r="D69" s="856" t="s">
        <v>1160</v>
      </c>
      <c r="E69" s="857">
        <v>100260</v>
      </c>
      <c r="F69" s="857">
        <v>32771</v>
      </c>
      <c r="G69" s="857">
        <v>23689</v>
      </c>
      <c r="H69" s="857">
        <v>3097</v>
      </c>
      <c r="I69" s="857">
        <v>20592</v>
      </c>
      <c r="J69" s="857">
        <v>43800</v>
      </c>
      <c r="K69" s="857">
        <v>26677</v>
      </c>
      <c r="L69" s="857">
        <v>11121</v>
      </c>
      <c r="M69" s="857">
        <v>6002</v>
      </c>
      <c r="N69" s="857">
        <v>43800</v>
      </c>
      <c r="O69" s="857">
        <v>65957</v>
      </c>
      <c r="P69" s="857">
        <v>9497</v>
      </c>
      <c r="Q69" s="857">
        <v>5344</v>
      </c>
      <c r="R69" s="857">
        <v>3719</v>
      </c>
      <c r="S69" s="857">
        <v>434</v>
      </c>
      <c r="T69" s="857">
        <v>9497</v>
      </c>
      <c r="U69" s="858" t="s">
        <v>706</v>
      </c>
      <c r="V69" s="859">
        <f t="shared" si="1"/>
        <v>-34303</v>
      </c>
    </row>
    <row r="70" spans="1:22" ht="15.75" customHeight="1">
      <c r="A70" s="856">
        <v>0</v>
      </c>
      <c r="B70" s="856" t="s">
        <v>1162</v>
      </c>
      <c r="C70" s="856" t="s">
        <v>1169</v>
      </c>
      <c r="D70" s="856" t="s">
        <v>1160</v>
      </c>
      <c r="E70" s="857">
        <v>99465</v>
      </c>
      <c r="F70" s="857">
        <v>31452</v>
      </c>
      <c r="G70" s="857">
        <v>28786</v>
      </c>
      <c r="H70" s="857">
        <v>3865</v>
      </c>
      <c r="I70" s="857">
        <v>24921</v>
      </c>
      <c r="J70" s="857">
        <v>39227</v>
      </c>
      <c r="K70" s="857">
        <v>19117</v>
      </c>
      <c r="L70" s="857">
        <v>12765</v>
      </c>
      <c r="M70" s="857">
        <v>7345</v>
      </c>
      <c r="N70" s="857">
        <v>39227</v>
      </c>
      <c r="O70" s="857">
        <v>73111</v>
      </c>
      <c r="P70" s="857">
        <v>12873</v>
      </c>
      <c r="Q70" s="857">
        <v>4747</v>
      </c>
      <c r="R70" s="857">
        <v>7003</v>
      </c>
      <c r="S70" s="857">
        <v>1123</v>
      </c>
      <c r="T70" s="857">
        <v>12873</v>
      </c>
      <c r="U70" s="858" t="s">
        <v>706</v>
      </c>
      <c r="V70" s="859">
        <f t="shared" si="1"/>
        <v>-26354</v>
      </c>
    </row>
    <row r="71" spans="1:22" ht="15.75" customHeight="1">
      <c r="A71" s="856">
        <v>0</v>
      </c>
      <c r="B71" s="856" t="s">
        <v>1162</v>
      </c>
      <c r="C71" s="856" t="s">
        <v>1170</v>
      </c>
      <c r="D71" s="856" t="s">
        <v>1160</v>
      </c>
      <c r="E71" s="857">
        <v>68236</v>
      </c>
      <c r="F71" s="857">
        <v>18160</v>
      </c>
      <c r="G71" s="857">
        <v>29484</v>
      </c>
      <c r="H71" s="857">
        <v>3260</v>
      </c>
      <c r="I71" s="857">
        <v>26224</v>
      </c>
      <c r="J71" s="857">
        <v>20592</v>
      </c>
      <c r="K71" s="857">
        <v>9496</v>
      </c>
      <c r="L71" s="857">
        <v>4708</v>
      </c>
      <c r="M71" s="857">
        <v>6388</v>
      </c>
      <c r="N71" s="857">
        <v>20592</v>
      </c>
      <c r="O71" s="857">
        <v>159018</v>
      </c>
      <c r="P71" s="857">
        <v>111374</v>
      </c>
      <c r="Q71" s="857">
        <v>55706</v>
      </c>
      <c r="R71" s="857">
        <v>39937</v>
      </c>
      <c r="S71" s="857">
        <v>15731</v>
      </c>
      <c r="T71" s="857">
        <v>111374</v>
      </c>
      <c r="U71" s="858" t="s">
        <v>706</v>
      </c>
      <c r="V71" s="859">
        <f t="shared" si="1"/>
        <v>90782</v>
      </c>
    </row>
    <row r="72" spans="1:22" ht="15.75" customHeight="1">
      <c r="A72" s="856">
        <v>0</v>
      </c>
      <c r="B72" s="856" t="s">
        <v>1162</v>
      </c>
      <c r="C72" s="856" t="s">
        <v>1171</v>
      </c>
      <c r="D72" s="856" t="s">
        <v>1160</v>
      </c>
      <c r="E72" s="857">
        <v>114895</v>
      </c>
      <c r="F72" s="857">
        <v>34353</v>
      </c>
      <c r="G72" s="857">
        <v>38699</v>
      </c>
      <c r="H72" s="857">
        <v>4664</v>
      </c>
      <c r="I72" s="857">
        <v>34035</v>
      </c>
      <c r="J72" s="857">
        <v>41843</v>
      </c>
      <c r="K72" s="857">
        <v>20605</v>
      </c>
      <c r="L72" s="857">
        <v>15404</v>
      </c>
      <c r="M72" s="857">
        <v>5834</v>
      </c>
      <c r="N72" s="857">
        <v>41843</v>
      </c>
      <c r="O72" s="857">
        <v>112881</v>
      </c>
      <c r="P72" s="857">
        <v>39829</v>
      </c>
      <c r="Q72" s="857">
        <v>17040</v>
      </c>
      <c r="R72" s="857">
        <v>20624</v>
      </c>
      <c r="S72" s="857">
        <v>2165</v>
      </c>
      <c r="T72" s="857">
        <v>39829</v>
      </c>
      <c r="U72" s="858" t="s">
        <v>706</v>
      </c>
      <c r="V72" s="859">
        <f t="shared" si="1"/>
        <v>-2014</v>
      </c>
    </row>
    <row r="73" spans="1:22" ht="15.75" customHeight="1">
      <c r="A73" s="856">
        <v>2</v>
      </c>
      <c r="B73" s="856" t="s">
        <v>1162</v>
      </c>
      <c r="C73" s="856" t="s">
        <v>667</v>
      </c>
      <c r="D73" s="856" t="s">
        <v>1160</v>
      </c>
      <c r="E73" s="857">
        <v>256616</v>
      </c>
      <c r="F73" s="857">
        <v>73985</v>
      </c>
      <c r="G73" s="857">
        <v>141248</v>
      </c>
      <c r="H73" s="857">
        <v>10195</v>
      </c>
      <c r="I73" s="857">
        <v>131053</v>
      </c>
      <c r="J73" s="857">
        <v>41383</v>
      </c>
      <c r="K73" s="857" t="s">
        <v>706</v>
      </c>
      <c r="L73" s="857">
        <v>36258</v>
      </c>
      <c r="M73" s="857">
        <v>5125</v>
      </c>
      <c r="N73" s="857">
        <v>41383</v>
      </c>
      <c r="O73" s="857">
        <v>259621</v>
      </c>
      <c r="P73" s="857">
        <v>44388</v>
      </c>
      <c r="Q73" s="857" t="s">
        <v>706</v>
      </c>
      <c r="R73" s="857">
        <v>41459</v>
      </c>
      <c r="S73" s="857">
        <v>2929</v>
      </c>
      <c r="T73" s="857">
        <v>44388</v>
      </c>
      <c r="U73" s="858" t="s">
        <v>706</v>
      </c>
      <c r="V73" s="859">
        <f t="shared" si="1"/>
        <v>3005</v>
      </c>
    </row>
    <row r="74" spans="1:22" ht="15.75" customHeight="1">
      <c r="A74" s="856">
        <v>2</v>
      </c>
      <c r="B74" s="856" t="s">
        <v>1162</v>
      </c>
      <c r="C74" s="856" t="s">
        <v>668</v>
      </c>
      <c r="D74" s="856" t="s">
        <v>1160</v>
      </c>
      <c r="E74" s="857">
        <v>222293</v>
      </c>
      <c r="F74" s="857">
        <v>70169</v>
      </c>
      <c r="G74" s="857">
        <v>74446</v>
      </c>
      <c r="H74" s="857">
        <v>8626</v>
      </c>
      <c r="I74" s="857">
        <v>65820</v>
      </c>
      <c r="J74" s="857">
        <v>77678</v>
      </c>
      <c r="K74" s="857" t="s">
        <v>706</v>
      </c>
      <c r="L74" s="857">
        <v>27071</v>
      </c>
      <c r="M74" s="857">
        <v>50607</v>
      </c>
      <c r="N74" s="857">
        <v>77678</v>
      </c>
      <c r="O74" s="857">
        <v>212669</v>
      </c>
      <c r="P74" s="857">
        <v>68054</v>
      </c>
      <c r="Q74" s="857" t="s">
        <v>706</v>
      </c>
      <c r="R74" s="857">
        <v>39403</v>
      </c>
      <c r="S74" s="857">
        <v>28651</v>
      </c>
      <c r="T74" s="857">
        <v>68054</v>
      </c>
      <c r="U74" s="858" t="s">
        <v>706</v>
      </c>
      <c r="V74" s="859">
        <f t="shared" si="1"/>
        <v>-9624</v>
      </c>
    </row>
    <row r="75" spans="1:22" ht="15.75" customHeight="1">
      <c r="A75" s="856">
        <v>2</v>
      </c>
      <c r="B75" s="856" t="s">
        <v>1162</v>
      </c>
      <c r="C75" s="856" t="s">
        <v>669</v>
      </c>
      <c r="D75" s="856" t="s">
        <v>1160</v>
      </c>
      <c r="E75" s="857">
        <v>146746</v>
      </c>
      <c r="F75" s="857">
        <v>46323</v>
      </c>
      <c r="G75" s="857">
        <v>44909</v>
      </c>
      <c r="H75" s="857">
        <v>4644</v>
      </c>
      <c r="I75" s="857">
        <v>40265</v>
      </c>
      <c r="J75" s="857">
        <v>55514</v>
      </c>
      <c r="K75" s="857" t="s">
        <v>706</v>
      </c>
      <c r="L75" s="857">
        <v>47620</v>
      </c>
      <c r="M75" s="857">
        <v>7894</v>
      </c>
      <c r="N75" s="857">
        <v>55514</v>
      </c>
      <c r="O75" s="857">
        <v>122367</v>
      </c>
      <c r="P75" s="857">
        <v>31135</v>
      </c>
      <c r="Q75" s="857" t="s">
        <v>706</v>
      </c>
      <c r="R75" s="857">
        <v>29816</v>
      </c>
      <c r="S75" s="857">
        <v>1319</v>
      </c>
      <c r="T75" s="857">
        <v>31135</v>
      </c>
      <c r="U75" s="858" t="s">
        <v>706</v>
      </c>
      <c r="V75" s="859">
        <f t="shared" ref="V75:V106" si="2">T75-N75</f>
        <v>-24379</v>
      </c>
    </row>
    <row r="76" spans="1:22" ht="15.75" customHeight="1">
      <c r="A76" s="856">
        <v>2</v>
      </c>
      <c r="B76" s="856" t="s">
        <v>1162</v>
      </c>
      <c r="C76" s="856" t="s">
        <v>670</v>
      </c>
      <c r="D76" s="856" t="s">
        <v>1160</v>
      </c>
      <c r="E76" s="857">
        <v>226105</v>
      </c>
      <c r="F76" s="857">
        <v>61740</v>
      </c>
      <c r="G76" s="857">
        <v>66574</v>
      </c>
      <c r="H76" s="857">
        <v>8528</v>
      </c>
      <c r="I76" s="857">
        <v>58046</v>
      </c>
      <c r="J76" s="857">
        <v>97791</v>
      </c>
      <c r="K76" s="857" t="s">
        <v>706</v>
      </c>
      <c r="L76" s="857">
        <v>42901</v>
      </c>
      <c r="M76" s="857">
        <v>54890</v>
      </c>
      <c r="N76" s="857">
        <v>97791</v>
      </c>
      <c r="O76" s="857">
        <v>176317</v>
      </c>
      <c r="P76" s="857">
        <v>48003</v>
      </c>
      <c r="Q76" s="857" t="s">
        <v>706</v>
      </c>
      <c r="R76" s="857">
        <v>34008</v>
      </c>
      <c r="S76" s="857">
        <v>13995</v>
      </c>
      <c r="T76" s="857">
        <v>48003</v>
      </c>
      <c r="U76" s="858" t="s">
        <v>706</v>
      </c>
      <c r="V76" s="859">
        <f t="shared" si="2"/>
        <v>-49788</v>
      </c>
    </row>
    <row r="77" spans="1:22" ht="15.75" customHeight="1">
      <c r="A77" s="856">
        <v>2</v>
      </c>
      <c r="B77" s="856" t="s">
        <v>1162</v>
      </c>
      <c r="C77" s="856" t="s">
        <v>671</v>
      </c>
      <c r="D77" s="856" t="s">
        <v>1160</v>
      </c>
      <c r="E77" s="857">
        <v>19635</v>
      </c>
      <c r="F77" s="857">
        <v>6310</v>
      </c>
      <c r="G77" s="857">
        <v>9873</v>
      </c>
      <c r="H77" s="857">
        <v>2221</v>
      </c>
      <c r="I77" s="857">
        <v>7652</v>
      </c>
      <c r="J77" s="857">
        <v>3452</v>
      </c>
      <c r="K77" s="857" t="s">
        <v>706</v>
      </c>
      <c r="L77" s="857">
        <v>3247</v>
      </c>
      <c r="M77" s="857">
        <v>205</v>
      </c>
      <c r="N77" s="857">
        <v>3452</v>
      </c>
      <c r="O77" s="857">
        <v>20081</v>
      </c>
      <c r="P77" s="857">
        <v>3898</v>
      </c>
      <c r="Q77" s="857" t="s">
        <v>706</v>
      </c>
      <c r="R77" s="857">
        <v>3613</v>
      </c>
      <c r="S77" s="857">
        <v>285</v>
      </c>
      <c r="T77" s="857">
        <v>3898</v>
      </c>
      <c r="U77" s="858" t="s">
        <v>706</v>
      </c>
      <c r="V77" s="859">
        <f t="shared" si="2"/>
        <v>446</v>
      </c>
    </row>
    <row r="78" spans="1:22" ht="15.75" customHeight="1">
      <c r="A78" s="856">
        <v>2</v>
      </c>
      <c r="B78" s="856" t="s">
        <v>1162</v>
      </c>
      <c r="C78" s="856" t="s">
        <v>672</v>
      </c>
      <c r="D78" s="856" t="s">
        <v>1160</v>
      </c>
      <c r="E78" s="857">
        <v>42008</v>
      </c>
      <c r="F78" s="857">
        <v>12507</v>
      </c>
      <c r="G78" s="857">
        <v>8543</v>
      </c>
      <c r="H78" s="857">
        <v>1857</v>
      </c>
      <c r="I78" s="857">
        <v>6686</v>
      </c>
      <c r="J78" s="857">
        <v>20958</v>
      </c>
      <c r="K78" s="857" t="s">
        <v>706</v>
      </c>
      <c r="L78" s="857">
        <v>10701</v>
      </c>
      <c r="M78" s="857">
        <v>10257</v>
      </c>
      <c r="N78" s="857">
        <v>20958</v>
      </c>
      <c r="O78" s="857">
        <v>31008</v>
      </c>
      <c r="P78" s="857">
        <v>9958</v>
      </c>
      <c r="Q78" s="857" t="s">
        <v>706</v>
      </c>
      <c r="R78" s="857">
        <v>8210</v>
      </c>
      <c r="S78" s="857">
        <v>1748</v>
      </c>
      <c r="T78" s="857">
        <v>9958</v>
      </c>
      <c r="U78" s="858" t="s">
        <v>706</v>
      </c>
      <c r="V78" s="859">
        <f t="shared" si="2"/>
        <v>-11000</v>
      </c>
    </row>
    <row r="79" spans="1:22" ht="15.75" customHeight="1">
      <c r="A79" s="856">
        <v>2</v>
      </c>
      <c r="B79" s="856" t="s">
        <v>1162</v>
      </c>
      <c r="C79" s="856" t="s">
        <v>673</v>
      </c>
      <c r="D79" s="856" t="s">
        <v>1160</v>
      </c>
      <c r="E79" s="857">
        <v>95630</v>
      </c>
      <c r="F79" s="857">
        <v>29262</v>
      </c>
      <c r="G79" s="857">
        <v>29410</v>
      </c>
      <c r="H79" s="857">
        <v>3184</v>
      </c>
      <c r="I79" s="857">
        <v>26226</v>
      </c>
      <c r="J79" s="857">
        <v>36958</v>
      </c>
      <c r="K79" s="857" t="s">
        <v>706</v>
      </c>
      <c r="L79" s="857">
        <v>18366</v>
      </c>
      <c r="M79" s="857">
        <v>18592</v>
      </c>
      <c r="N79" s="857">
        <v>36958</v>
      </c>
      <c r="O79" s="857">
        <v>84674</v>
      </c>
      <c r="P79" s="857">
        <v>26002</v>
      </c>
      <c r="Q79" s="857" t="s">
        <v>706</v>
      </c>
      <c r="R79" s="857">
        <v>17625</v>
      </c>
      <c r="S79" s="857">
        <v>8377</v>
      </c>
      <c r="T79" s="857">
        <v>26002</v>
      </c>
      <c r="U79" s="858" t="s">
        <v>706</v>
      </c>
      <c r="V79" s="859">
        <f t="shared" si="2"/>
        <v>-10956</v>
      </c>
    </row>
    <row r="80" spans="1:22" ht="15.75" customHeight="1">
      <c r="A80" s="856">
        <v>2</v>
      </c>
      <c r="B80" s="856" t="s">
        <v>1162</v>
      </c>
      <c r="C80" s="856" t="s">
        <v>674</v>
      </c>
      <c r="D80" s="856" t="s">
        <v>1160</v>
      </c>
      <c r="E80" s="857">
        <v>13592</v>
      </c>
      <c r="F80" s="857">
        <v>5047</v>
      </c>
      <c r="G80" s="857">
        <v>4358</v>
      </c>
      <c r="H80" s="857">
        <v>537</v>
      </c>
      <c r="I80" s="857">
        <v>3821</v>
      </c>
      <c r="J80" s="857">
        <v>4187</v>
      </c>
      <c r="K80" s="857" t="s">
        <v>706</v>
      </c>
      <c r="L80" s="857">
        <v>3924</v>
      </c>
      <c r="M80" s="857">
        <v>263</v>
      </c>
      <c r="N80" s="857">
        <v>4187</v>
      </c>
      <c r="O80" s="857">
        <v>13541</v>
      </c>
      <c r="P80" s="857">
        <v>4136</v>
      </c>
      <c r="Q80" s="857" t="s">
        <v>706</v>
      </c>
      <c r="R80" s="857">
        <v>3959</v>
      </c>
      <c r="S80" s="857">
        <v>177</v>
      </c>
      <c r="T80" s="857">
        <v>4136</v>
      </c>
      <c r="U80" s="858" t="s">
        <v>706</v>
      </c>
      <c r="V80" s="859">
        <f t="shared" si="2"/>
        <v>-51</v>
      </c>
    </row>
    <row r="81" spans="1:22" ht="15.75" customHeight="1">
      <c r="A81" s="856">
        <v>2</v>
      </c>
      <c r="B81" s="856" t="s">
        <v>1162</v>
      </c>
      <c r="C81" s="856" t="s">
        <v>675</v>
      </c>
      <c r="D81" s="856" t="s">
        <v>1160</v>
      </c>
      <c r="E81" s="857">
        <v>37303</v>
      </c>
      <c r="F81" s="857">
        <v>10828</v>
      </c>
      <c r="G81" s="857">
        <v>23370</v>
      </c>
      <c r="H81" s="857">
        <v>3202</v>
      </c>
      <c r="I81" s="857">
        <v>20168</v>
      </c>
      <c r="J81" s="857">
        <v>3105</v>
      </c>
      <c r="K81" s="857" t="s">
        <v>706</v>
      </c>
      <c r="L81" s="857">
        <v>2295</v>
      </c>
      <c r="M81" s="857">
        <v>810</v>
      </c>
      <c r="N81" s="857">
        <v>3105</v>
      </c>
      <c r="O81" s="857">
        <v>37892</v>
      </c>
      <c r="P81" s="857">
        <v>3694</v>
      </c>
      <c r="Q81" s="857" t="s">
        <v>706</v>
      </c>
      <c r="R81" s="857">
        <v>2601</v>
      </c>
      <c r="S81" s="857">
        <v>1093</v>
      </c>
      <c r="T81" s="857">
        <v>3694</v>
      </c>
      <c r="U81" s="858" t="s">
        <v>706</v>
      </c>
      <c r="V81" s="859">
        <f t="shared" si="2"/>
        <v>589</v>
      </c>
    </row>
    <row r="82" spans="1:22" ht="15.75" customHeight="1">
      <c r="A82" s="856">
        <v>2</v>
      </c>
      <c r="B82" s="856" t="s">
        <v>1162</v>
      </c>
      <c r="C82" s="856" t="s">
        <v>676</v>
      </c>
      <c r="D82" s="856" t="s">
        <v>1160</v>
      </c>
      <c r="E82" s="857">
        <v>127473</v>
      </c>
      <c r="F82" s="857">
        <v>38662</v>
      </c>
      <c r="G82" s="857">
        <v>43445</v>
      </c>
      <c r="H82" s="857">
        <v>4000</v>
      </c>
      <c r="I82" s="857">
        <v>39445</v>
      </c>
      <c r="J82" s="857">
        <v>45366</v>
      </c>
      <c r="K82" s="857" t="s">
        <v>706</v>
      </c>
      <c r="L82" s="857">
        <v>41492</v>
      </c>
      <c r="M82" s="857">
        <v>3874</v>
      </c>
      <c r="N82" s="857">
        <v>45366</v>
      </c>
      <c r="O82" s="857">
        <v>106593</v>
      </c>
      <c r="P82" s="857">
        <v>24486</v>
      </c>
      <c r="Q82" s="857" t="s">
        <v>706</v>
      </c>
      <c r="R82" s="857">
        <v>23792</v>
      </c>
      <c r="S82" s="857">
        <v>694</v>
      </c>
      <c r="T82" s="857">
        <v>24486</v>
      </c>
      <c r="U82" s="858" t="s">
        <v>706</v>
      </c>
      <c r="V82" s="859">
        <f t="shared" si="2"/>
        <v>-20880</v>
      </c>
    </row>
    <row r="83" spans="1:22" ht="15.75" customHeight="1">
      <c r="A83" s="856">
        <v>2</v>
      </c>
      <c r="B83" s="856" t="s">
        <v>1162</v>
      </c>
      <c r="C83" s="856" t="s">
        <v>677</v>
      </c>
      <c r="D83" s="856" t="s">
        <v>1160</v>
      </c>
      <c r="E83" s="857">
        <v>22095</v>
      </c>
      <c r="F83" s="857">
        <v>7260</v>
      </c>
      <c r="G83" s="857">
        <v>10090</v>
      </c>
      <c r="H83" s="857">
        <v>859</v>
      </c>
      <c r="I83" s="857">
        <v>9231</v>
      </c>
      <c r="J83" s="857">
        <v>4745</v>
      </c>
      <c r="K83" s="857" t="s">
        <v>706</v>
      </c>
      <c r="L83" s="857">
        <v>3683</v>
      </c>
      <c r="M83" s="857">
        <v>1062</v>
      </c>
      <c r="N83" s="857">
        <v>4745</v>
      </c>
      <c r="O83" s="857">
        <v>20858</v>
      </c>
      <c r="P83" s="857">
        <v>3508</v>
      </c>
      <c r="Q83" s="857" t="s">
        <v>706</v>
      </c>
      <c r="R83" s="857">
        <v>2904</v>
      </c>
      <c r="S83" s="857">
        <v>604</v>
      </c>
      <c r="T83" s="857">
        <v>3508</v>
      </c>
      <c r="U83" s="858" t="s">
        <v>706</v>
      </c>
      <c r="V83" s="859">
        <f t="shared" si="2"/>
        <v>-1237</v>
      </c>
    </row>
    <row r="84" spans="1:22" ht="15.75" customHeight="1">
      <c r="A84" s="856">
        <v>2</v>
      </c>
      <c r="B84" s="856" t="s">
        <v>1162</v>
      </c>
      <c r="C84" s="856" t="s">
        <v>678</v>
      </c>
      <c r="D84" s="856" t="s">
        <v>1160</v>
      </c>
      <c r="E84" s="857">
        <v>18540</v>
      </c>
      <c r="F84" s="857">
        <v>5210</v>
      </c>
      <c r="G84" s="857">
        <v>7662</v>
      </c>
      <c r="H84" s="857">
        <v>1319</v>
      </c>
      <c r="I84" s="857">
        <v>6343</v>
      </c>
      <c r="J84" s="857">
        <v>5668</v>
      </c>
      <c r="K84" s="857" t="s">
        <v>706</v>
      </c>
      <c r="L84" s="857">
        <v>5453</v>
      </c>
      <c r="M84" s="857">
        <v>215</v>
      </c>
      <c r="N84" s="857">
        <v>5668</v>
      </c>
      <c r="O84" s="857">
        <v>17299</v>
      </c>
      <c r="P84" s="857">
        <v>4427</v>
      </c>
      <c r="Q84" s="857" t="s">
        <v>706</v>
      </c>
      <c r="R84" s="857">
        <v>4268</v>
      </c>
      <c r="S84" s="857">
        <v>159</v>
      </c>
      <c r="T84" s="857">
        <v>4427</v>
      </c>
      <c r="U84" s="858" t="s">
        <v>706</v>
      </c>
      <c r="V84" s="859">
        <f t="shared" si="2"/>
        <v>-1241</v>
      </c>
    </row>
    <row r="85" spans="1:22" ht="15.75" customHeight="1">
      <c r="A85" s="856">
        <v>2</v>
      </c>
      <c r="B85" s="856" t="s">
        <v>1162</v>
      </c>
      <c r="C85" s="856" t="s">
        <v>679</v>
      </c>
      <c r="D85" s="856" t="s">
        <v>1160</v>
      </c>
      <c r="E85" s="857">
        <v>103655</v>
      </c>
      <c r="F85" s="857">
        <v>31373</v>
      </c>
      <c r="G85" s="857">
        <v>24559</v>
      </c>
      <c r="H85" s="857">
        <v>4009</v>
      </c>
      <c r="I85" s="857">
        <v>20550</v>
      </c>
      <c r="J85" s="857">
        <v>47723</v>
      </c>
      <c r="K85" s="857" t="s">
        <v>706</v>
      </c>
      <c r="L85" s="857">
        <v>22310</v>
      </c>
      <c r="M85" s="857">
        <v>25413</v>
      </c>
      <c r="N85" s="857">
        <v>47723</v>
      </c>
      <c r="O85" s="857">
        <v>70720</v>
      </c>
      <c r="P85" s="857">
        <v>14788</v>
      </c>
      <c r="Q85" s="857" t="s">
        <v>706</v>
      </c>
      <c r="R85" s="857">
        <v>10790</v>
      </c>
      <c r="S85" s="857">
        <v>3998</v>
      </c>
      <c r="T85" s="857">
        <v>14788</v>
      </c>
      <c r="U85" s="858" t="s">
        <v>706</v>
      </c>
      <c r="V85" s="859">
        <f t="shared" si="2"/>
        <v>-32935</v>
      </c>
    </row>
    <row r="86" spans="1:22" ht="15.75" customHeight="1">
      <c r="A86" s="856">
        <v>2</v>
      </c>
      <c r="B86" s="856" t="s">
        <v>1162</v>
      </c>
      <c r="C86" s="856" t="s">
        <v>680</v>
      </c>
      <c r="D86" s="856" t="s">
        <v>1160</v>
      </c>
      <c r="E86" s="857">
        <v>36259</v>
      </c>
      <c r="F86" s="857">
        <v>12338</v>
      </c>
      <c r="G86" s="857">
        <v>13434</v>
      </c>
      <c r="H86" s="857">
        <v>2129</v>
      </c>
      <c r="I86" s="857">
        <v>11305</v>
      </c>
      <c r="J86" s="857">
        <v>10487</v>
      </c>
      <c r="K86" s="857" t="s">
        <v>706</v>
      </c>
      <c r="L86" s="857">
        <v>9754</v>
      </c>
      <c r="M86" s="857">
        <v>733</v>
      </c>
      <c r="N86" s="857">
        <v>10487</v>
      </c>
      <c r="O86" s="857">
        <v>37370</v>
      </c>
      <c r="P86" s="857">
        <v>11598</v>
      </c>
      <c r="Q86" s="857" t="s">
        <v>706</v>
      </c>
      <c r="R86" s="857">
        <v>11220</v>
      </c>
      <c r="S86" s="857">
        <v>378</v>
      </c>
      <c r="T86" s="857">
        <v>11598</v>
      </c>
      <c r="U86" s="858" t="s">
        <v>706</v>
      </c>
      <c r="V86" s="859">
        <f t="shared" si="2"/>
        <v>1111</v>
      </c>
    </row>
    <row r="87" spans="1:22" ht="15.75" customHeight="1">
      <c r="A87" s="856">
        <v>2</v>
      </c>
      <c r="B87" s="856" t="s">
        <v>1162</v>
      </c>
      <c r="C87" s="856" t="s">
        <v>681</v>
      </c>
      <c r="D87" s="856" t="s">
        <v>1160</v>
      </c>
      <c r="E87" s="857">
        <v>42379</v>
      </c>
      <c r="F87" s="857">
        <v>13352</v>
      </c>
      <c r="G87" s="857">
        <v>14682</v>
      </c>
      <c r="H87" s="857">
        <v>1260</v>
      </c>
      <c r="I87" s="857">
        <v>13422</v>
      </c>
      <c r="J87" s="857">
        <v>14345</v>
      </c>
      <c r="K87" s="857" t="s">
        <v>706</v>
      </c>
      <c r="L87" s="857">
        <v>13393</v>
      </c>
      <c r="M87" s="857">
        <v>952</v>
      </c>
      <c r="N87" s="857">
        <v>14345</v>
      </c>
      <c r="O87" s="857">
        <v>46912</v>
      </c>
      <c r="P87" s="857">
        <v>18878</v>
      </c>
      <c r="Q87" s="857" t="s">
        <v>706</v>
      </c>
      <c r="R87" s="857">
        <v>18577</v>
      </c>
      <c r="S87" s="857">
        <v>301</v>
      </c>
      <c r="T87" s="857">
        <v>18878</v>
      </c>
      <c r="U87" s="858" t="s">
        <v>706</v>
      </c>
      <c r="V87" s="859">
        <f t="shared" si="2"/>
        <v>4533</v>
      </c>
    </row>
    <row r="88" spans="1:22" ht="15.75" customHeight="1">
      <c r="A88" s="856">
        <v>2</v>
      </c>
      <c r="B88" s="856" t="s">
        <v>1162</v>
      </c>
      <c r="C88" s="856" t="s">
        <v>682</v>
      </c>
      <c r="D88" s="856" t="s">
        <v>1160</v>
      </c>
      <c r="E88" s="857">
        <v>71289</v>
      </c>
      <c r="F88" s="857">
        <v>24355</v>
      </c>
      <c r="G88" s="857">
        <v>16256</v>
      </c>
      <c r="H88" s="857">
        <v>2663</v>
      </c>
      <c r="I88" s="857">
        <v>13593</v>
      </c>
      <c r="J88" s="857">
        <v>30678</v>
      </c>
      <c r="K88" s="857" t="s">
        <v>706</v>
      </c>
      <c r="L88" s="857">
        <v>10843</v>
      </c>
      <c r="M88" s="857">
        <v>19835</v>
      </c>
      <c r="N88" s="857">
        <v>30678</v>
      </c>
      <c r="O88" s="857">
        <v>50380</v>
      </c>
      <c r="P88" s="857">
        <v>9769</v>
      </c>
      <c r="Q88" s="857" t="s">
        <v>706</v>
      </c>
      <c r="R88" s="857">
        <v>5929</v>
      </c>
      <c r="S88" s="857">
        <v>3840</v>
      </c>
      <c r="T88" s="857">
        <v>9769</v>
      </c>
      <c r="U88" s="858" t="s">
        <v>706</v>
      </c>
      <c r="V88" s="859">
        <f t="shared" si="2"/>
        <v>-20909</v>
      </c>
    </row>
    <row r="89" spans="1:22" ht="15.75" customHeight="1">
      <c r="A89" s="856">
        <v>2</v>
      </c>
      <c r="B89" s="856" t="s">
        <v>1162</v>
      </c>
      <c r="C89" s="856" t="s">
        <v>683</v>
      </c>
      <c r="D89" s="856" t="s">
        <v>1160</v>
      </c>
      <c r="E89" s="857">
        <v>23232</v>
      </c>
      <c r="F89" s="857">
        <v>6539</v>
      </c>
      <c r="G89" s="857">
        <v>8815</v>
      </c>
      <c r="H89" s="857">
        <v>1360</v>
      </c>
      <c r="I89" s="857">
        <v>7455</v>
      </c>
      <c r="J89" s="857">
        <v>7878</v>
      </c>
      <c r="K89" s="857" t="s">
        <v>706</v>
      </c>
      <c r="L89" s="857">
        <v>7564</v>
      </c>
      <c r="M89" s="857">
        <v>314</v>
      </c>
      <c r="N89" s="857">
        <v>7878</v>
      </c>
      <c r="O89" s="857">
        <v>24029</v>
      </c>
      <c r="P89" s="857">
        <v>8675</v>
      </c>
      <c r="Q89" s="857" t="s">
        <v>706</v>
      </c>
      <c r="R89" s="857">
        <v>8514</v>
      </c>
      <c r="S89" s="857">
        <v>161</v>
      </c>
      <c r="T89" s="857">
        <v>8675</v>
      </c>
      <c r="U89" s="858" t="s">
        <v>706</v>
      </c>
      <c r="V89" s="859">
        <f t="shared" si="2"/>
        <v>797</v>
      </c>
    </row>
    <row r="90" spans="1:22" ht="15.75" customHeight="1">
      <c r="A90" s="856">
        <v>2</v>
      </c>
      <c r="B90" s="856" t="s">
        <v>1162</v>
      </c>
      <c r="C90" s="856" t="s">
        <v>684</v>
      </c>
      <c r="D90" s="856" t="s">
        <v>1160</v>
      </c>
      <c r="E90" s="857">
        <v>52322</v>
      </c>
      <c r="F90" s="857">
        <v>14843</v>
      </c>
      <c r="G90" s="857">
        <v>18421</v>
      </c>
      <c r="H90" s="857">
        <v>2257</v>
      </c>
      <c r="I90" s="857">
        <v>16164</v>
      </c>
      <c r="J90" s="857">
        <v>19058</v>
      </c>
      <c r="K90" s="857" t="s">
        <v>706</v>
      </c>
      <c r="L90" s="857">
        <v>11296</v>
      </c>
      <c r="M90" s="857">
        <v>7762</v>
      </c>
      <c r="N90" s="857">
        <v>19058</v>
      </c>
      <c r="O90" s="857">
        <v>49092</v>
      </c>
      <c r="P90" s="857">
        <v>15828</v>
      </c>
      <c r="Q90" s="857" t="s">
        <v>706</v>
      </c>
      <c r="R90" s="857">
        <v>13023</v>
      </c>
      <c r="S90" s="857">
        <v>2805</v>
      </c>
      <c r="T90" s="857">
        <v>15828</v>
      </c>
      <c r="U90" s="858" t="s">
        <v>706</v>
      </c>
      <c r="V90" s="859">
        <f t="shared" si="2"/>
        <v>-3230</v>
      </c>
    </row>
    <row r="91" spans="1:22" ht="15.75" customHeight="1">
      <c r="A91" s="856">
        <v>2</v>
      </c>
      <c r="B91" s="856" t="s">
        <v>1162</v>
      </c>
      <c r="C91" s="856" t="s">
        <v>685</v>
      </c>
      <c r="D91" s="856" t="s">
        <v>1160</v>
      </c>
      <c r="E91" s="857">
        <v>21077</v>
      </c>
      <c r="F91" s="857">
        <v>6177</v>
      </c>
      <c r="G91" s="857">
        <v>9472</v>
      </c>
      <c r="H91" s="857">
        <v>1494</v>
      </c>
      <c r="I91" s="857">
        <v>7978</v>
      </c>
      <c r="J91" s="857">
        <v>5428</v>
      </c>
      <c r="K91" s="857" t="s">
        <v>706</v>
      </c>
      <c r="L91" s="857">
        <v>5229</v>
      </c>
      <c r="M91" s="857">
        <v>199</v>
      </c>
      <c r="N91" s="857">
        <v>5428</v>
      </c>
      <c r="O91" s="857">
        <v>24073</v>
      </c>
      <c r="P91" s="857">
        <v>8424</v>
      </c>
      <c r="Q91" s="857" t="s">
        <v>706</v>
      </c>
      <c r="R91" s="857">
        <v>8039</v>
      </c>
      <c r="S91" s="857">
        <v>385</v>
      </c>
      <c r="T91" s="857">
        <v>8424</v>
      </c>
      <c r="U91" s="858" t="s">
        <v>706</v>
      </c>
      <c r="V91" s="859">
        <f t="shared" si="2"/>
        <v>2996</v>
      </c>
    </row>
    <row r="92" spans="1:22" ht="15.75" customHeight="1">
      <c r="A92" s="856">
        <v>2</v>
      </c>
      <c r="B92" s="856" t="s">
        <v>1162</v>
      </c>
      <c r="C92" s="856" t="s">
        <v>1172</v>
      </c>
      <c r="D92" s="856" t="s">
        <v>1160</v>
      </c>
      <c r="E92" s="857">
        <v>18811</v>
      </c>
      <c r="F92" s="857">
        <v>5133</v>
      </c>
      <c r="G92" s="857">
        <v>9290</v>
      </c>
      <c r="H92" s="857">
        <v>2372</v>
      </c>
      <c r="I92" s="857">
        <v>6918</v>
      </c>
      <c r="J92" s="857">
        <v>4388</v>
      </c>
      <c r="K92" s="857" t="s">
        <v>706</v>
      </c>
      <c r="L92" s="857">
        <v>3227</v>
      </c>
      <c r="M92" s="857">
        <v>1161</v>
      </c>
      <c r="N92" s="857">
        <v>4388</v>
      </c>
      <c r="O92" s="857">
        <v>17560</v>
      </c>
      <c r="P92" s="857">
        <v>3137</v>
      </c>
      <c r="Q92" s="857" t="s">
        <v>706</v>
      </c>
      <c r="R92" s="857">
        <v>2639</v>
      </c>
      <c r="S92" s="857">
        <v>498</v>
      </c>
      <c r="T92" s="857">
        <v>3137</v>
      </c>
      <c r="U92" s="858" t="s">
        <v>706</v>
      </c>
      <c r="V92" s="859">
        <f t="shared" si="2"/>
        <v>-1251</v>
      </c>
    </row>
    <row r="93" spans="1:22" ht="15.75" customHeight="1">
      <c r="A93" s="856">
        <v>2</v>
      </c>
      <c r="B93" s="856" t="s">
        <v>1162</v>
      </c>
      <c r="C93" s="856" t="s">
        <v>687</v>
      </c>
      <c r="D93" s="856" t="s">
        <v>1160</v>
      </c>
      <c r="E93" s="857">
        <v>10623</v>
      </c>
      <c r="F93" s="857">
        <v>3611</v>
      </c>
      <c r="G93" s="857">
        <v>4900</v>
      </c>
      <c r="H93" s="857">
        <v>800</v>
      </c>
      <c r="I93" s="857">
        <v>4100</v>
      </c>
      <c r="J93" s="857">
        <v>2112</v>
      </c>
      <c r="K93" s="857" t="s">
        <v>706</v>
      </c>
      <c r="L93" s="857">
        <v>1934</v>
      </c>
      <c r="M93" s="857">
        <v>178</v>
      </c>
      <c r="N93" s="857">
        <v>2112</v>
      </c>
      <c r="O93" s="857">
        <v>10911</v>
      </c>
      <c r="P93" s="857">
        <v>2400</v>
      </c>
      <c r="Q93" s="857" t="s">
        <v>706</v>
      </c>
      <c r="R93" s="857">
        <v>2316</v>
      </c>
      <c r="S93" s="857">
        <v>84</v>
      </c>
      <c r="T93" s="857">
        <v>2400</v>
      </c>
      <c r="U93" s="858" t="s">
        <v>706</v>
      </c>
      <c r="V93" s="859">
        <f t="shared" si="2"/>
        <v>288</v>
      </c>
    </row>
    <row r="94" spans="1:22" ht="15.75" customHeight="1">
      <c r="A94" s="856">
        <v>2</v>
      </c>
      <c r="B94" s="856" t="s">
        <v>1162</v>
      </c>
      <c r="C94" s="856" t="s">
        <v>688</v>
      </c>
      <c r="D94" s="856" t="s">
        <v>1160</v>
      </c>
      <c r="E94" s="857">
        <v>29464</v>
      </c>
      <c r="F94" s="857">
        <v>8375</v>
      </c>
      <c r="G94" s="857">
        <v>16718</v>
      </c>
      <c r="H94" s="857">
        <v>2753</v>
      </c>
      <c r="I94" s="857">
        <v>13965</v>
      </c>
      <c r="J94" s="857">
        <v>4371</v>
      </c>
      <c r="K94" s="857" t="s">
        <v>706</v>
      </c>
      <c r="L94" s="857">
        <v>2633</v>
      </c>
      <c r="M94" s="857">
        <v>1738</v>
      </c>
      <c r="N94" s="857">
        <v>4371</v>
      </c>
      <c r="O94" s="857">
        <v>28964</v>
      </c>
      <c r="P94" s="857">
        <v>3871</v>
      </c>
      <c r="Q94" s="857" t="s">
        <v>706</v>
      </c>
      <c r="R94" s="857">
        <v>2917</v>
      </c>
      <c r="S94" s="857">
        <v>954</v>
      </c>
      <c r="T94" s="857">
        <v>3871</v>
      </c>
      <c r="U94" s="858" t="s">
        <v>706</v>
      </c>
      <c r="V94" s="859">
        <f t="shared" si="2"/>
        <v>-500</v>
      </c>
    </row>
    <row r="95" spans="1:22" ht="15.75" customHeight="1">
      <c r="A95" s="856">
        <v>2</v>
      </c>
      <c r="B95" s="856" t="s">
        <v>1162</v>
      </c>
      <c r="C95" s="856" t="s">
        <v>689</v>
      </c>
      <c r="D95" s="856" t="s">
        <v>1160</v>
      </c>
      <c r="E95" s="857">
        <v>21114</v>
      </c>
      <c r="F95" s="857">
        <v>5597</v>
      </c>
      <c r="G95" s="857">
        <v>12594</v>
      </c>
      <c r="H95" s="857">
        <v>3880</v>
      </c>
      <c r="I95" s="857">
        <v>8714</v>
      </c>
      <c r="J95" s="857">
        <v>2923</v>
      </c>
      <c r="K95" s="857" t="s">
        <v>706</v>
      </c>
      <c r="L95" s="857">
        <v>2653</v>
      </c>
      <c r="M95" s="857">
        <v>270</v>
      </c>
      <c r="N95" s="857">
        <v>2923</v>
      </c>
      <c r="O95" s="857">
        <v>20633</v>
      </c>
      <c r="P95" s="857">
        <v>2442</v>
      </c>
      <c r="Q95" s="857" t="s">
        <v>706</v>
      </c>
      <c r="R95" s="857">
        <v>2228</v>
      </c>
      <c r="S95" s="857">
        <v>214</v>
      </c>
      <c r="T95" s="857">
        <v>2442</v>
      </c>
      <c r="U95" s="858" t="s">
        <v>706</v>
      </c>
      <c r="V95" s="859">
        <f t="shared" si="2"/>
        <v>-481</v>
      </c>
    </row>
    <row r="96" spans="1:22" ht="15.75" customHeight="1">
      <c r="A96" s="856">
        <v>2</v>
      </c>
      <c r="B96" s="856" t="s">
        <v>1162</v>
      </c>
      <c r="C96" s="856" t="s">
        <v>690</v>
      </c>
      <c r="D96" s="856" t="s">
        <v>1160</v>
      </c>
      <c r="E96" s="857">
        <v>13893</v>
      </c>
      <c r="F96" s="857">
        <v>4321</v>
      </c>
      <c r="G96" s="857">
        <v>6886</v>
      </c>
      <c r="H96" s="857">
        <v>957</v>
      </c>
      <c r="I96" s="857">
        <v>5929</v>
      </c>
      <c r="J96" s="857">
        <v>2686</v>
      </c>
      <c r="K96" s="857" t="s">
        <v>706</v>
      </c>
      <c r="L96" s="857">
        <v>2180</v>
      </c>
      <c r="M96" s="857">
        <v>506</v>
      </c>
      <c r="N96" s="857">
        <v>2686</v>
      </c>
      <c r="O96" s="857">
        <v>13633</v>
      </c>
      <c r="P96" s="857">
        <v>2426</v>
      </c>
      <c r="Q96" s="857" t="s">
        <v>706</v>
      </c>
      <c r="R96" s="857">
        <v>2222</v>
      </c>
      <c r="S96" s="857">
        <v>204</v>
      </c>
      <c r="T96" s="857">
        <v>2426</v>
      </c>
      <c r="U96" s="858" t="s">
        <v>706</v>
      </c>
      <c r="V96" s="859">
        <f t="shared" si="2"/>
        <v>-260</v>
      </c>
    </row>
    <row r="97" spans="1:22" ht="15.75" customHeight="1">
      <c r="A97" s="856">
        <v>2</v>
      </c>
      <c r="B97" s="856" t="s">
        <v>1162</v>
      </c>
      <c r="C97" s="856" t="s">
        <v>691</v>
      </c>
      <c r="D97" s="856" t="s">
        <v>1160</v>
      </c>
      <c r="E97" s="857">
        <v>19872</v>
      </c>
      <c r="F97" s="857">
        <v>6263</v>
      </c>
      <c r="G97" s="857">
        <v>10534</v>
      </c>
      <c r="H97" s="857">
        <v>2565</v>
      </c>
      <c r="I97" s="857">
        <v>7969</v>
      </c>
      <c r="J97" s="857">
        <v>3075</v>
      </c>
      <c r="K97" s="857" t="s">
        <v>706</v>
      </c>
      <c r="L97" s="857">
        <v>2841</v>
      </c>
      <c r="M97" s="857">
        <v>234</v>
      </c>
      <c r="N97" s="857">
        <v>3075</v>
      </c>
      <c r="O97" s="857">
        <v>19819</v>
      </c>
      <c r="P97" s="857">
        <v>3022</v>
      </c>
      <c r="Q97" s="857" t="s">
        <v>706</v>
      </c>
      <c r="R97" s="857">
        <v>2710</v>
      </c>
      <c r="S97" s="857">
        <v>312</v>
      </c>
      <c r="T97" s="857">
        <v>3022</v>
      </c>
      <c r="U97" s="858" t="s">
        <v>706</v>
      </c>
      <c r="V97" s="859">
        <f t="shared" si="2"/>
        <v>-53</v>
      </c>
    </row>
    <row r="98" spans="1:22" ht="15.75" customHeight="1">
      <c r="A98" s="856">
        <v>2</v>
      </c>
      <c r="B98" s="856" t="s">
        <v>1162</v>
      </c>
      <c r="C98" s="856" t="s">
        <v>692</v>
      </c>
      <c r="D98" s="856" t="s">
        <v>1160</v>
      </c>
      <c r="E98" s="857">
        <v>16635</v>
      </c>
      <c r="F98" s="857">
        <v>4956</v>
      </c>
      <c r="G98" s="857">
        <v>8357</v>
      </c>
      <c r="H98" s="857">
        <v>1471</v>
      </c>
      <c r="I98" s="857">
        <v>6886</v>
      </c>
      <c r="J98" s="857">
        <v>3322</v>
      </c>
      <c r="K98" s="857" t="s">
        <v>706</v>
      </c>
      <c r="L98" s="857">
        <v>3198</v>
      </c>
      <c r="M98" s="857">
        <v>124</v>
      </c>
      <c r="N98" s="857">
        <v>3322</v>
      </c>
      <c r="O98" s="857">
        <v>15129</v>
      </c>
      <c r="P98" s="857">
        <v>1816</v>
      </c>
      <c r="Q98" s="857" t="s">
        <v>706</v>
      </c>
      <c r="R98" s="857">
        <v>1755</v>
      </c>
      <c r="S98" s="857">
        <v>61</v>
      </c>
      <c r="T98" s="857">
        <v>1816</v>
      </c>
      <c r="U98" s="858" t="s">
        <v>706</v>
      </c>
      <c r="V98" s="859">
        <f t="shared" si="2"/>
        <v>-1506</v>
      </c>
    </row>
    <row r="99" spans="1:22" ht="15.75" customHeight="1">
      <c r="A99" s="856">
        <v>2</v>
      </c>
      <c r="B99" s="856" t="s">
        <v>1162</v>
      </c>
      <c r="C99" s="856" t="s">
        <v>693</v>
      </c>
      <c r="D99" s="856" t="s">
        <v>1160</v>
      </c>
      <c r="E99" s="857">
        <v>19956</v>
      </c>
      <c r="F99" s="857">
        <v>4876</v>
      </c>
      <c r="G99" s="857">
        <v>8994</v>
      </c>
      <c r="H99" s="857">
        <v>1556</v>
      </c>
      <c r="I99" s="857">
        <v>7438</v>
      </c>
      <c r="J99" s="857">
        <v>6086</v>
      </c>
      <c r="K99" s="857" t="s">
        <v>706</v>
      </c>
      <c r="L99" s="857">
        <v>5765</v>
      </c>
      <c r="M99" s="857">
        <v>321</v>
      </c>
      <c r="N99" s="857">
        <v>6086</v>
      </c>
      <c r="O99" s="857">
        <v>22817</v>
      </c>
      <c r="P99" s="857">
        <v>8947</v>
      </c>
      <c r="Q99" s="857" t="s">
        <v>706</v>
      </c>
      <c r="R99" s="857">
        <v>8581</v>
      </c>
      <c r="S99" s="857">
        <v>366</v>
      </c>
      <c r="T99" s="857">
        <v>8947</v>
      </c>
      <c r="U99" s="858" t="s">
        <v>706</v>
      </c>
      <c r="V99" s="859">
        <f t="shared" si="2"/>
        <v>2861</v>
      </c>
    </row>
    <row r="100" spans="1:22" ht="15.75" customHeight="1">
      <c r="A100" s="856">
        <v>2</v>
      </c>
      <c r="B100" s="856" t="s">
        <v>1162</v>
      </c>
      <c r="C100" s="856" t="s">
        <v>694</v>
      </c>
      <c r="D100" s="856" t="s">
        <v>1160</v>
      </c>
      <c r="E100" s="857">
        <v>35918</v>
      </c>
      <c r="F100" s="857">
        <v>10870</v>
      </c>
      <c r="G100" s="857">
        <v>13513</v>
      </c>
      <c r="H100" s="857">
        <v>1934</v>
      </c>
      <c r="I100" s="857">
        <v>11579</v>
      </c>
      <c r="J100" s="857">
        <v>11535</v>
      </c>
      <c r="K100" s="857" t="s">
        <v>706</v>
      </c>
      <c r="L100" s="857">
        <v>11012</v>
      </c>
      <c r="M100" s="857">
        <v>523</v>
      </c>
      <c r="N100" s="857">
        <v>11535</v>
      </c>
      <c r="O100" s="857">
        <v>34573</v>
      </c>
      <c r="P100" s="857">
        <v>10190</v>
      </c>
      <c r="Q100" s="857" t="s">
        <v>706</v>
      </c>
      <c r="R100" s="857">
        <v>9973</v>
      </c>
      <c r="S100" s="857">
        <v>217</v>
      </c>
      <c r="T100" s="857">
        <v>10190</v>
      </c>
      <c r="U100" s="858" t="s">
        <v>706</v>
      </c>
      <c r="V100" s="859">
        <f t="shared" si="2"/>
        <v>-1345</v>
      </c>
    </row>
    <row r="101" spans="1:22" ht="15.75" customHeight="1">
      <c r="A101" s="856">
        <v>3</v>
      </c>
      <c r="B101" s="856" t="s">
        <v>1162</v>
      </c>
      <c r="C101" s="856" t="s">
        <v>695</v>
      </c>
      <c r="D101" s="856" t="s">
        <v>1160</v>
      </c>
      <c r="E101" s="857">
        <v>13975</v>
      </c>
      <c r="F101" s="857">
        <v>4171</v>
      </c>
      <c r="G101" s="857">
        <v>3260</v>
      </c>
      <c r="H101" s="857">
        <v>642</v>
      </c>
      <c r="I101" s="857">
        <v>2618</v>
      </c>
      <c r="J101" s="857">
        <v>6544</v>
      </c>
      <c r="K101" s="857" t="s">
        <v>706</v>
      </c>
      <c r="L101" s="857">
        <v>2933</v>
      </c>
      <c r="M101" s="857">
        <v>3611</v>
      </c>
      <c r="N101" s="857">
        <v>6544</v>
      </c>
      <c r="O101" s="857">
        <v>9325</v>
      </c>
      <c r="P101" s="857">
        <v>1894</v>
      </c>
      <c r="Q101" s="857" t="s">
        <v>706</v>
      </c>
      <c r="R101" s="857">
        <v>1444</v>
      </c>
      <c r="S101" s="857">
        <v>450</v>
      </c>
      <c r="T101" s="857">
        <v>1894</v>
      </c>
      <c r="U101" s="858" t="s">
        <v>706</v>
      </c>
      <c r="V101" s="859">
        <f t="shared" si="2"/>
        <v>-4650</v>
      </c>
    </row>
    <row r="102" spans="1:22" ht="15.75" customHeight="1">
      <c r="A102" s="856">
        <v>3</v>
      </c>
      <c r="B102" s="856" t="s">
        <v>1162</v>
      </c>
      <c r="C102" s="856" t="s">
        <v>696</v>
      </c>
      <c r="D102" s="856" t="s">
        <v>1160</v>
      </c>
      <c r="E102" s="857">
        <v>9311</v>
      </c>
      <c r="F102" s="857">
        <v>2734</v>
      </c>
      <c r="G102" s="857">
        <v>3762</v>
      </c>
      <c r="H102" s="857">
        <v>827</v>
      </c>
      <c r="I102" s="857">
        <v>2935</v>
      </c>
      <c r="J102" s="857">
        <v>2815</v>
      </c>
      <c r="K102" s="857" t="s">
        <v>706</v>
      </c>
      <c r="L102" s="857">
        <v>2732</v>
      </c>
      <c r="M102" s="857">
        <v>83</v>
      </c>
      <c r="N102" s="857">
        <v>2815</v>
      </c>
      <c r="O102" s="857">
        <v>8153</v>
      </c>
      <c r="P102" s="857">
        <v>1657</v>
      </c>
      <c r="Q102" s="857" t="s">
        <v>706</v>
      </c>
      <c r="R102" s="857">
        <v>1631</v>
      </c>
      <c r="S102" s="857">
        <v>26</v>
      </c>
      <c r="T102" s="857">
        <v>1657</v>
      </c>
      <c r="U102" s="858" t="s">
        <v>706</v>
      </c>
      <c r="V102" s="859">
        <f t="shared" si="2"/>
        <v>-1158</v>
      </c>
    </row>
    <row r="103" spans="1:22" ht="15.75" customHeight="1">
      <c r="A103" s="856">
        <v>3</v>
      </c>
      <c r="B103" s="856" t="s">
        <v>1162</v>
      </c>
      <c r="C103" s="856" t="s">
        <v>697</v>
      </c>
      <c r="D103" s="856" t="s">
        <v>1160</v>
      </c>
      <c r="E103" s="857">
        <v>14775</v>
      </c>
      <c r="F103" s="857">
        <v>4720</v>
      </c>
      <c r="G103" s="857">
        <v>3894</v>
      </c>
      <c r="H103" s="857">
        <v>837</v>
      </c>
      <c r="I103" s="857">
        <v>3057</v>
      </c>
      <c r="J103" s="857">
        <v>6161</v>
      </c>
      <c r="K103" s="857" t="s">
        <v>706</v>
      </c>
      <c r="L103" s="857">
        <v>5823</v>
      </c>
      <c r="M103" s="857">
        <v>338</v>
      </c>
      <c r="N103" s="857">
        <v>6161</v>
      </c>
      <c r="O103" s="857">
        <v>15157</v>
      </c>
      <c r="P103" s="857">
        <v>6543</v>
      </c>
      <c r="Q103" s="857" t="s">
        <v>706</v>
      </c>
      <c r="R103" s="857">
        <v>6482</v>
      </c>
      <c r="S103" s="857">
        <v>61</v>
      </c>
      <c r="T103" s="857">
        <v>6543</v>
      </c>
      <c r="U103" s="858" t="s">
        <v>706</v>
      </c>
      <c r="V103" s="859">
        <f t="shared" si="2"/>
        <v>382</v>
      </c>
    </row>
    <row r="104" spans="1:22" ht="15.75" customHeight="1">
      <c r="A104" s="856">
        <v>3</v>
      </c>
      <c r="B104" s="856" t="s">
        <v>1162</v>
      </c>
      <c r="C104" s="856" t="s">
        <v>698</v>
      </c>
      <c r="D104" s="856" t="s">
        <v>1160</v>
      </c>
      <c r="E104" s="857">
        <v>16332</v>
      </c>
      <c r="F104" s="857">
        <v>4935</v>
      </c>
      <c r="G104" s="857">
        <v>3943</v>
      </c>
      <c r="H104" s="857">
        <v>472</v>
      </c>
      <c r="I104" s="857">
        <v>3471</v>
      </c>
      <c r="J104" s="857">
        <v>7454</v>
      </c>
      <c r="K104" s="857" t="s">
        <v>706</v>
      </c>
      <c r="L104" s="857">
        <v>7001</v>
      </c>
      <c r="M104" s="857">
        <v>453</v>
      </c>
      <c r="N104" s="857">
        <v>7454</v>
      </c>
      <c r="O104" s="857">
        <v>14492</v>
      </c>
      <c r="P104" s="857">
        <v>5614</v>
      </c>
      <c r="Q104" s="857" t="s">
        <v>706</v>
      </c>
      <c r="R104" s="857">
        <v>5541</v>
      </c>
      <c r="S104" s="857">
        <v>73</v>
      </c>
      <c r="T104" s="857">
        <v>5614</v>
      </c>
      <c r="U104" s="858" t="s">
        <v>706</v>
      </c>
      <c r="V104" s="859">
        <f t="shared" si="2"/>
        <v>-1840</v>
      </c>
    </row>
    <row r="105" spans="1:22" ht="15.75" customHeight="1">
      <c r="A105" s="856">
        <v>3</v>
      </c>
      <c r="B105" s="856" t="s">
        <v>1162</v>
      </c>
      <c r="C105" s="856" t="s">
        <v>1173</v>
      </c>
      <c r="D105" s="856" t="s">
        <v>1160</v>
      </c>
      <c r="E105" s="857">
        <v>5482</v>
      </c>
      <c r="F105" s="857">
        <v>1780</v>
      </c>
      <c r="G105" s="857">
        <v>1641</v>
      </c>
      <c r="H105" s="857">
        <v>350</v>
      </c>
      <c r="I105" s="857">
        <v>1291</v>
      </c>
      <c r="J105" s="857">
        <v>2061</v>
      </c>
      <c r="K105" s="857" t="s">
        <v>706</v>
      </c>
      <c r="L105" s="857">
        <v>2006</v>
      </c>
      <c r="M105" s="857">
        <v>55</v>
      </c>
      <c r="N105" s="857">
        <v>2061</v>
      </c>
      <c r="O105" s="857">
        <v>5110</v>
      </c>
      <c r="P105" s="857">
        <v>1689</v>
      </c>
      <c r="Q105" s="857" t="s">
        <v>706</v>
      </c>
      <c r="R105" s="857">
        <v>1682</v>
      </c>
      <c r="S105" s="857">
        <v>7</v>
      </c>
      <c r="T105" s="857">
        <v>1689</v>
      </c>
      <c r="U105" s="858" t="s">
        <v>706</v>
      </c>
      <c r="V105" s="859">
        <f t="shared" si="2"/>
        <v>-372</v>
      </c>
    </row>
    <row r="106" spans="1:22" ht="15.75" customHeight="1">
      <c r="A106" s="856">
        <v>3</v>
      </c>
      <c r="B106" s="856" t="s">
        <v>1162</v>
      </c>
      <c r="C106" s="856" t="s">
        <v>699</v>
      </c>
      <c r="D106" s="856" t="s">
        <v>1160</v>
      </c>
      <c r="E106" s="857">
        <v>9461</v>
      </c>
      <c r="F106" s="857">
        <v>2723</v>
      </c>
      <c r="G106" s="857">
        <v>3341</v>
      </c>
      <c r="H106" s="857">
        <v>466</v>
      </c>
      <c r="I106" s="857">
        <v>2875</v>
      </c>
      <c r="J106" s="857">
        <v>3397</v>
      </c>
      <c r="K106" s="857" t="s">
        <v>706</v>
      </c>
      <c r="L106" s="857">
        <v>3287</v>
      </c>
      <c r="M106" s="857">
        <v>110</v>
      </c>
      <c r="N106" s="857">
        <v>3397</v>
      </c>
      <c r="O106" s="857">
        <v>11001</v>
      </c>
      <c r="P106" s="857">
        <v>4937</v>
      </c>
      <c r="Q106" s="857" t="s">
        <v>706</v>
      </c>
      <c r="R106" s="857">
        <v>4808</v>
      </c>
      <c r="S106" s="857">
        <v>129</v>
      </c>
      <c r="T106" s="857">
        <v>4937</v>
      </c>
      <c r="U106" s="858" t="s">
        <v>706</v>
      </c>
      <c r="V106" s="859">
        <f t="shared" si="2"/>
        <v>1540</v>
      </c>
    </row>
    <row r="107" spans="1:22" ht="15.75" customHeight="1">
      <c r="A107" s="856">
        <v>3</v>
      </c>
      <c r="B107" s="856" t="s">
        <v>1162</v>
      </c>
      <c r="C107" s="856" t="s">
        <v>1174</v>
      </c>
      <c r="D107" s="856" t="s">
        <v>1160</v>
      </c>
      <c r="E107" s="857">
        <v>4958</v>
      </c>
      <c r="F107" s="857">
        <v>1626</v>
      </c>
      <c r="G107" s="857">
        <v>1587</v>
      </c>
      <c r="H107" s="857">
        <v>275</v>
      </c>
      <c r="I107" s="857">
        <v>1312</v>
      </c>
      <c r="J107" s="857">
        <v>1745</v>
      </c>
      <c r="K107" s="857" t="s">
        <v>706</v>
      </c>
      <c r="L107" s="857">
        <v>1689</v>
      </c>
      <c r="M107" s="857">
        <v>56</v>
      </c>
      <c r="N107" s="857">
        <v>1745</v>
      </c>
      <c r="O107" s="857">
        <v>4184</v>
      </c>
      <c r="P107" s="857">
        <v>971</v>
      </c>
      <c r="Q107" s="857" t="s">
        <v>706</v>
      </c>
      <c r="R107" s="857">
        <v>937</v>
      </c>
      <c r="S107" s="857">
        <v>34</v>
      </c>
      <c r="T107" s="857">
        <v>971</v>
      </c>
      <c r="U107" s="858" t="s">
        <v>706</v>
      </c>
      <c r="V107" s="859">
        <f t="shared" ref="V107:V138" si="3">T107-N107</f>
        <v>-774</v>
      </c>
    </row>
    <row r="108" spans="1:22" ht="15.75" customHeight="1">
      <c r="A108" s="856">
        <v>3</v>
      </c>
      <c r="B108" s="856" t="s">
        <v>1162</v>
      </c>
      <c r="C108" s="856" t="s">
        <v>700</v>
      </c>
      <c r="D108" s="856" t="s">
        <v>1160</v>
      </c>
      <c r="E108" s="857">
        <v>16253</v>
      </c>
      <c r="F108" s="857">
        <v>4819</v>
      </c>
      <c r="G108" s="857">
        <v>4199</v>
      </c>
      <c r="H108" s="857">
        <v>677</v>
      </c>
      <c r="I108" s="857">
        <v>3522</v>
      </c>
      <c r="J108" s="857">
        <v>7235</v>
      </c>
      <c r="K108" s="857" t="s">
        <v>706</v>
      </c>
      <c r="L108" s="857">
        <v>6948</v>
      </c>
      <c r="M108" s="857">
        <v>287</v>
      </c>
      <c r="N108" s="857">
        <v>7235</v>
      </c>
      <c r="O108" s="857">
        <v>12497</v>
      </c>
      <c r="P108" s="857">
        <v>3479</v>
      </c>
      <c r="Q108" s="857" t="s">
        <v>706</v>
      </c>
      <c r="R108" s="857">
        <v>3441</v>
      </c>
      <c r="S108" s="857">
        <v>38</v>
      </c>
      <c r="T108" s="857">
        <v>3479</v>
      </c>
      <c r="U108" s="858" t="s">
        <v>706</v>
      </c>
      <c r="V108" s="859">
        <f t="shared" si="3"/>
        <v>-3756</v>
      </c>
    </row>
    <row r="109" spans="1:22" ht="15.75" customHeight="1">
      <c r="A109" s="856">
        <v>3</v>
      </c>
      <c r="B109" s="856" t="s">
        <v>1162</v>
      </c>
      <c r="C109" s="856" t="s">
        <v>701</v>
      </c>
      <c r="D109" s="856" t="s">
        <v>1160</v>
      </c>
      <c r="E109" s="857">
        <v>6717</v>
      </c>
      <c r="F109" s="857">
        <v>2383</v>
      </c>
      <c r="G109" s="857">
        <v>2014</v>
      </c>
      <c r="H109" s="857">
        <v>319</v>
      </c>
      <c r="I109" s="857">
        <v>1695</v>
      </c>
      <c r="J109" s="857">
        <v>2320</v>
      </c>
      <c r="K109" s="857" t="s">
        <v>706</v>
      </c>
      <c r="L109" s="857">
        <v>2053</v>
      </c>
      <c r="M109" s="857">
        <v>267</v>
      </c>
      <c r="N109" s="857">
        <v>2320</v>
      </c>
      <c r="O109" s="857">
        <v>6553</v>
      </c>
      <c r="P109" s="857">
        <v>2156</v>
      </c>
      <c r="Q109" s="857" t="s">
        <v>706</v>
      </c>
      <c r="R109" s="857">
        <v>2067</v>
      </c>
      <c r="S109" s="857">
        <v>89</v>
      </c>
      <c r="T109" s="857">
        <v>2156</v>
      </c>
      <c r="U109" s="858" t="s">
        <v>706</v>
      </c>
      <c r="V109" s="859">
        <f t="shared" si="3"/>
        <v>-164</v>
      </c>
    </row>
    <row r="110" spans="1:22" ht="15.75" customHeight="1">
      <c r="A110" s="856">
        <v>3</v>
      </c>
      <c r="B110" s="856" t="s">
        <v>1162</v>
      </c>
      <c r="C110" s="856" t="s">
        <v>702</v>
      </c>
      <c r="D110" s="856" t="s">
        <v>1160</v>
      </c>
      <c r="E110" s="857">
        <v>7567</v>
      </c>
      <c r="F110" s="857">
        <v>2738</v>
      </c>
      <c r="G110" s="857">
        <v>3173</v>
      </c>
      <c r="H110" s="857">
        <v>644</v>
      </c>
      <c r="I110" s="857">
        <v>2529</v>
      </c>
      <c r="J110" s="857">
        <v>1656</v>
      </c>
      <c r="K110" s="857" t="s">
        <v>706</v>
      </c>
      <c r="L110" s="857">
        <v>1456</v>
      </c>
      <c r="M110" s="857">
        <v>200</v>
      </c>
      <c r="N110" s="857">
        <v>1656</v>
      </c>
      <c r="O110" s="857">
        <v>7673</v>
      </c>
      <c r="P110" s="857">
        <v>1762</v>
      </c>
      <c r="Q110" s="857" t="s">
        <v>706</v>
      </c>
      <c r="R110" s="857">
        <v>1549</v>
      </c>
      <c r="S110" s="857">
        <v>213</v>
      </c>
      <c r="T110" s="857">
        <v>1762</v>
      </c>
      <c r="U110" s="858" t="s">
        <v>706</v>
      </c>
      <c r="V110" s="859">
        <f t="shared" si="3"/>
        <v>106</v>
      </c>
    </row>
    <row r="111" spans="1:22" ht="15.75" customHeight="1">
      <c r="A111" s="856">
        <v>3</v>
      </c>
      <c r="B111" s="856" t="s">
        <v>1162</v>
      </c>
      <c r="C111" s="856" t="s">
        <v>703</v>
      </c>
      <c r="D111" s="856" t="s">
        <v>1160</v>
      </c>
      <c r="E111" s="857">
        <v>7636</v>
      </c>
      <c r="F111" s="857">
        <v>2336</v>
      </c>
      <c r="G111" s="857">
        <v>3976</v>
      </c>
      <c r="H111" s="857">
        <v>834</v>
      </c>
      <c r="I111" s="857">
        <v>3142</v>
      </c>
      <c r="J111" s="857">
        <v>1324</v>
      </c>
      <c r="K111" s="857" t="s">
        <v>706</v>
      </c>
      <c r="L111" s="857">
        <v>1244</v>
      </c>
      <c r="M111" s="857">
        <v>80</v>
      </c>
      <c r="N111" s="857">
        <v>1324</v>
      </c>
      <c r="O111" s="857">
        <v>7201</v>
      </c>
      <c r="P111" s="857">
        <v>889</v>
      </c>
      <c r="Q111" s="857" t="s">
        <v>706</v>
      </c>
      <c r="R111" s="857">
        <v>818</v>
      </c>
      <c r="S111" s="857">
        <v>71</v>
      </c>
      <c r="T111" s="857">
        <v>889</v>
      </c>
      <c r="U111" s="858" t="s">
        <v>706</v>
      </c>
      <c r="V111" s="859">
        <f t="shared" si="3"/>
        <v>-435</v>
      </c>
    </row>
    <row r="112" spans="1:22" ht="15.75" customHeight="1">
      <c r="A112" s="856">
        <v>3</v>
      </c>
      <c r="B112" s="856" t="s">
        <v>1162</v>
      </c>
      <c r="C112" s="856" t="s">
        <v>1175</v>
      </c>
      <c r="D112" s="856" t="s">
        <v>1160</v>
      </c>
      <c r="E112" s="857">
        <v>6302</v>
      </c>
      <c r="F112" s="857">
        <v>1999</v>
      </c>
      <c r="G112" s="857">
        <v>3340</v>
      </c>
      <c r="H112" s="857">
        <v>644</v>
      </c>
      <c r="I112" s="857">
        <v>2696</v>
      </c>
      <c r="J112" s="857">
        <v>963</v>
      </c>
      <c r="K112" s="857" t="s">
        <v>706</v>
      </c>
      <c r="L112" s="857">
        <v>547</v>
      </c>
      <c r="M112" s="857">
        <v>416</v>
      </c>
      <c r="N112" s="857">
        <v>963</v>
      </c>
      <c r="O112" s="857">
        <v>5924</v>
      </c>
      <c r="P112" s="857">
        <v>585</v>
      </c>
      <c r="Q112" s="857" t="s">
        <v>706</v>
      </c>
      <c r="R112" s="857">
        <v>358</v>
      </c>
      <c r="S112" s="857">
        <v>227</v>
      </c>
      <c r="T112" s="857">
        <v>585</v>
      </c>
      <c r="U112" s="858" t="s">
        <v>706</v>
      </c>
      <c r="V112" s="859">
        <f t="shared" si="3"/>
        <v>-378</v>
      </c>
    </row>
    <row r="113" spans="1:22" ht="15.75" customHeight="1">
      <c r="A113" s="856" t="s">
        <v>328</v>
      </c>
      <c r="B113" s="856" t="s">
        <v>1162</v>
      </c>
      <c r="C113" s="856" t="s">
        <v>656</v>
      </c>
      <c r="D113" s="856" t="s">
        <v>1161</v>
      </c>
      <c r="E113" s="857">
        <v>2865246</v>
      </c>
      <c r="F113" s="857">
        <v>1320638</v>
      </c>
      <c r="G113" s="857">
        <v>963781</v>
      </c>
      <c r="H113" s="857">
        <v>93555</v>
      </c>
      <c r="I113" s="857">
        <v>870226</v>
      </c>
      <c r="J113" s="857">
        <v>580827</v>
      </c>
      <c r="K113" s="857">
        <v>125762</v>
      </c>
      <c r="L113" s="857">
        <v>313884</v>
      </c>
      <c r="M113" s="857">
        <v>141181</v>
      </c>
      <c r="N113" s="857">
        <v>141181</v>
      </c>
      <c r="O113" s="857">
        <v>2780116</v>
      </c>
      <c r="P113" s="857">
        <v>495697</v>
      </c>
      <c r="Q113" s="857">
        <v>125762</v>
      </c>
      <c r="R113" s="857">
        <v>313884</v>
      </c>
      <c r="S113" s="857">
        <v>56051</v>
      </c>
      <c r="T113" s="857">
        <v>56051</v>
      </c>
      <c r="U113" s="858" t="s">
        <v>706</v>
      </c>
      <c r="V113" s="859">
        <f t="shared" si="3"/>
        <v>-85130</v>
      </c>
    </row>
    <row r="114" spans="1:22" ht="15.75" customHeight="1">
      <c r="A114" s="856">
        <v>1</v>
      </c>
      <c r="B114" s="856" t="s">
        <v>1162</v>
      </c>
      <c r="C114" s="856" t="s">
        <v>657</v>
      </c>
      <c r="D114" s="856" t="s">
        <v>1161</v>
      </c>
      <c r="E114" s="857">
        <v>808700</v>
      </c>
      <c r="F114" s="857">
        <v>374311</v>
      </c>
      <c r="G114" s="857">
        <v>237492</v>
      </c>
      <c r="H114" s="857">
        <v>23639</v>
      </c>
      <c r="I114" s="857">
        <v>213853</v>
      </c>
      <c r="J114" s="857">
        <v>196897</v>
      </c>
      <c r="K114" s="857">
        <v>125762</v>
      </c>
      <c r="L114" s="857">
        <v>43394</v>
      </c>
      <c r="M114" s="857">
        <v>27741</v>
      </c>
      <c r="N114" s="857">
        <v>71135</v>
      </c>
      <c r="O114" s="857">
        <v>831039</v>
      </c>
      <c r="P114" s="857">
        <v>219236</v>
      </c>
      <c r="Q114" s="857">
        <v>125762</v>
      </c>
      <c r="R114" s="857">
        <v>76650</v>
      </c>
      <c r="S114" s="857">
        <v>16824</v>
      </c>
      <c r="T114" s="857">
        <v>93474</v>
      </c>
      <c r="U114" s="858" t="s">
        <v>706</v>
      </c>
      <c r="V114" s="859">
        <f t="shared" si="3"/>
        <v>22339</v>
      </c>
    </row>
    <row r="115" spans="1:22" ht="15.75" customHeight="1">
      <c r="A115" s="856">
        <v>0</v>
      </c>
      <c r="B115" s="856" t="s">
        <v>1162</v>
      </c>
      <c r="C115" s="856" t="s">
        <v>1163</v>
      </c>
      <c r="D115" s="856" t="s">
        <v>1161</v>
      </c>
      <c r="E115" s="857">
        <v>114142</v>
      </c>
      <c r="F115" s="857">
        <v>50246</v>
      </c>
      <c r="G115" s="857">
        <v>33086</v>
      </c>
      <c r="H115" s="857">
        <v>3679</v>
      </c>
      <c r="I115" s="857">
        <v>29407</v>
      </c>
      <c r="J115" s="857">
        <v>30810</v>
      </c>
      <c r="K115" s="857">
        <v>14036</v>
      </c>
      <c r="L115" s="857">
        <v>7784</v>
      </c>
      <c r="M115" s="857">
        <v>8990</v>
      </c>
      <c r="N115" s="857">
        <v>30810</v>
      </c>
      <c r="O115" s="857">
        <v>108936</v>
      </c>
      <c r="P115" s="857">
        <v>25604</v>
      </c>
      <c r="Q115" s="857">
        <v>10640</v>
      </c>
      <c r="R115" s="857">
        <v>11006</v>
      </c>
      <c r="S115" s="857">
        <v>3958</v>
      </c>
      <c r="T115" s="857">
        <v>25604</v>
      </c>
      <c r="U115" s="858" t="s">
        <v>706</v>
      </c>
      <c r="V115" s="859">
        <f t="shared" si="3"/>
        <v>-5206</v>
      </c>
    </row>
    <row r="116" spans="1:22" ht="15.75" customHeight="1">
      <c r="A116" s="856">
        <v>0</v>
      </c>
      <c r="B116" s="856" t="s">
        <v>1162</v>
      </c>
      <c r="C116" s="856" t="s">
        <v>1164</v>
      </c>
      <c r="D116" s="856" t="s">
        <v>1161</v>
      </c>
      <c r="E116" s="857">
        <v>73198</v>
      </c>
      <c r="F116" s="857">
        <v>31485</v>
      </c>
      <c r="G116" s="857">
        <v>19553</v>
      </c>
      <c r="H116" s="857">
        <v>2335</v>
      </c>
      <c r="I116" s="857">
        <v>17218</v>
      </c>
      <c r="J116" s="857">
        <v>22160</v>
      </c>
      <c r="K116" s="857">
        <v>14570</v>
      </c>
      <c r="L116" s="857">
        <v>3466</v>
      </c>
      <c r="M116" s="857">
        <v>4124</v>
      </c>
      <c r="N116" s="857">
        <v>22160</v>
      </c>
      <c r="O116" s="857">
        <v>68730</v>
      </c>
      <c r="P116" s="857">
        <v>17692</v>
      </c>
      <c r="Q116" s="857">
        <v>9457</v>
      </c>
      <c r="R116" s="857">
        <v>5872</v>
      </c>
      <c r="S116" s="857">
        <v>2363</v>
      </c>
      <c r="T116" s="857">
        <v>17692</v>
      </c>
      <c r="U116" s="858" t="s">
        <v>706</v>
      </c>
      <c r="V116" s="859">
        <f t="shared" si="3"/>
        <v>-4468</v>
      </c>
    </row>
    <row r="117" spans="1:22" ht="15.75" customHeight="1">
      <c r="A117" s="856">
        <v>0</v>
      </c>
      <c r="B117" s="856" t="s">
        <v>1162</v>
      </c>
      <c r="C117" s="856" t="s">
        <v>1165</v>
      </c>
      <c r="D117" s="856" t="s">
        <v>1161</v>
      </c>
      <c r="E117" s="857">
        <v>56243</v>
      </c>
      <c r="F117" s="857">
        <v>25888</v>
      </c>
      <c r="G117" s="857">
        <v>14305</v>
      </c>
      <c r="H117" s="857">
        <v>1726</v>
      </c>
      <c r="I117" s="857">
        <v>12579</v>
      </c>
      <c r="J117" s="857">
        <v>16050</v>
      </c>
      <c r="K117" s="857">
        <v>12603</v>
      </c>
      <c r="L117" s="857">
        <v>1741</v>
      </c>
      <c r="M117" s="857">
        <v>1706</v>
      </c>
      <c r="N117" s="857">
        <v>16050</v>
      </c>
      <c r="O117" s="857">
        <v>55903</v>
      </c>
      <c r="P117" s="857">
        <v>15710</v>
      </c>
      <c r="Q117" s="857">
        <v>11799</v>
      </c>
      <c r="R117" s="857">
        <v>3339</v>
      </c>
      <c r="S117" s="857">
        <v>572</v>
      </c>
      <c r="T117" s="857">
        <v>15710</v>
      </c>
      <c r="U117" s="858" t="s">
        <v>706</v>
      </c>
      <c r="V117" s="859">
        <f t="shared" si="3"/>
        <v>-340</v>
      </c>
    </row>
    <row r="118" spans="1:22" ht="15.75" customHeight="1">
      <c r="A118" s="856">
        <v>0</v>
      </c>
      <c r="B118" s="856" t="s">
        <v>1162</v>
      </c>
      <c r="C118" s="856" t="s">
        <v>1166</v>
      </c>
      <c r="D118" s="856" t="s">
        <v>1161</v>
      </c>
      <c r="E118" s="857">
        <v>50129</v>
      </c>
      <c r="F118" s="857">
        <v>25277</v>
      </c>
      <c r="G118" s="857">
        <v>11972</v>
      </c>
      <c r="H118" s="857">
        <v>1562</v>
      </c>
      <c r="I118" s="857">
        <v>10410</v>
      </c>
      <c r="J118" s="857">
        <v>12880</v>
      </c>
      <c r="K118" s="857">
        <v>10695</v>
      </c>
      <c r="L118" s="857">
        <v>1233</v>
      </c>
      <c r="M118" s="857">
        <v>952</v>
      </c>
      <c r="N118" s="857">
        <v>12880</v>
      </c>
      <c r="O118" s="857">
        <v>51189</v>
      </c>
      <c r="P118" s="857">
        <v>13940</v>
      </c>
      <c r="Q118" s="857">
        <v>10728</v>
      </c>
      <c r="R118" s="857">
        <v>2906</v>
      </c>
      <c r="S118" s="857">
        <v>306</v>
      </c>
      <c r="T118" s="857">
        <v>13940</v>
      </c>
      <c r="U118" s="858" t="s">
        <v>706</v>
      </c>
      <c r="V118" s="859">
        <f t="shared" si="3"/>
        <v>1060</v>
      </c>
    </row>
    <row r="119" spans="1:22" ht="15.75" customHeight="1">
      <c r="A119" s="856">
        <v>0</v>
      </c>
      <c r="B119" s="856" t="s">
        <v>1162</v>
      </c>
      <c r="C119" s="856" t="s">
        <v>1167</v>
      </c>
      <c r="D119" s="856" t="s">
        <v>1161</v>
      </c>
      <c r="E119" s="857">
        <v>85655</v>
      </c>
      <c r="F119" s="857">
        <v>42565</v>
      </c>
      <c r="G119" s="857">
        <v>21186</v>
      </c>
      <c r="H119" s="857">
        <v>2002</v>
      </c>
      <c r="I119" s="857">
        <v>19184</v>
      </c>
      <c r="J119" s="857">
        <v>21904</v>
      </c>
      <c r="K119" s="857">
        <v>17637</v>
      </c>
      <c r="L119" s="857">
        <v>2501</v>
      </c>
      <c r="M119" s="857">
        <v>1766</v>
      </c>
      <c r="N119" s="857">
        <v>21904</v>
      </c>
      <c r="O119" s="857">
        <v>80722</v>
      </c>
      <c r="P119" s="857">
        <v>16971</v>
      </c>
      <c r="Q119" s="857">
        <v>12095</v>
      </c>
      <c r="R119" s="857">
        <v>4183</v>
      </c>
      <c r="S119" s="857">
        <v>693</v>
      </c>
      <c r="T119" s="857">
        <v>16971</v>
      </c>
      <c r="U119" s="858" t="s">
        <v>706</v>
      </c>
      <c r="V119" s="859">
        <f t="shared" si="3"/>
        <v>-4933</v>
      </c>
    </row>
    <row r="120" spans="1:22" ht="15.75" customHeight="1">
      <c r="A120" s="856">
        <v>0</v>
      </c>
      <c r="B120" s="856" t="s">
        <v>1162</v>
      </c>
      <c r="C120" s="856" t="s">
        <v>1168</v>
      </c>
      <c r="D120" s="856" t="s">
        <v>1161</v>
      </c>
      <c r="E120" s="857">
        <v>115042</v>
      </c>
      <c r="F120" s="857">
        <v>56895</v>
      </c>
      <c r="G120" s="857">
        <v>30820</v>
      </c>
      <c r="H120" s="857">
        <v>2670</v>
      </c>
      <c r="I120" s="857">
        <v>28150</v>
      </c>
      <c r="J120" s="857">
        <v>27327</v>
      </c>
      <c r="K120" s="857">
        <v>19470</v>
      </c>
      <c r="L120" s="857">
        <v>5689</v>
      </c>
      <c r="M120" s="857">
        <v>2168</v>
      </c>
      <c r="N120" s="857">
        <v>27327</v>
      </c>
      <c r="O120" s="857">
        <v>96742</v>
      </c>
      <c r="P120" s="857">
        <v>9027</v>
      </c>
      <c r="Q120" s="857">
        <v>5539</v>
      </c>
      <c r="R120" s="857">
        <v>3332</v>
      </c>
      <c r="S120" s="857">
        <v>156</v>
      </c>
      <c r="T120" s="857">
        <v>9027</v>
      </c>
      <c r="U120" s="858" t="s">
        <v>706</v>
      </c>
      <c r="V120" s="859">
        <f t="shared" si="3"/>
        <v>-18300</v>
      </c>
    </row>
    <row r="121" spans="1:22" ht="15.75" customHeight="1">
      <c r="A121" s="856">
        <v>0</v>
      </c>
      <c r="B121" s="856" t="s">
        <v>1162</v>
      </c>
      <c r="C121" s="856" t="s">
        <v>1169</v>
      </c>
      <c r="D121" s="856" t="s">
        <v>1161</v>
      </c>
      <c r="E121" s="857">
        <v>111027</v>
      </c>
      <c r="F121" s="857">
        <v>51857</v>
      </c>
      <c r="G121" s="857">
        <v>36455</v>
      </c>
      <c r="H121" s="857">
        <v>2985</v>
      </c>
      <c r="I121" s="857">
        <v>33470</v>
      </c>
      <c r="J121" s="857">
        <v>22715</v>
      </c>
      <c r="K121" s="857">
        <v>12835</v>
      </c>
      <c r="L121" s="857">
        <v>7696</v>
      </c>
      <c r="M121" s="857">
        <v>2184</v>
      </c>
      <c r="N121" s="857">
        <v>22715</v>
      </c>
      <c r="O121" s="857">
        <v>99014</v>
      </c>
      <c r="P121" s="857">
        <v>10702</v>
      </c>
      <c r="Q121" s="857">
        <v>3734</v>
      </c>
      <c r="R121" s="857">
        <v>6531</v>
      </c>
      <c r="S121" s="857">
        <v>437</v>
      </c>
      <c r="T121" s="857">
        <v>10702</v>
      </c>
      <c r="U121" s="858" t="s">
        <v>706</v>
      </c>
      <c r="V121" s="859">
        <f t="shared" si="3"/>
        <v>-12013</v>
      </c>
    </row>
    <row r="122" spans="1:22" ht="15.75" customHeight="1">
      <c r="A122" s="856">
        <v>0</v>
      </c>
      <c r="B122" s="856" t="s">
        <v>1162</v>
      </c>
      <c r="C122" s="856" t="s">
        <v>1170</v>
      </c>
      <c r="D122" s="856" t="s">
        <v>1161</v>
      </c>
      <c r="E122" s="857">
        <v>79282</v>
      </c>
      <c r="F122" s="857">
        <v>32661</v>
      </c>
      <c r="G122" s="857">
        <v>30422</v>
      </c>
      <c r="H122" s="857">
        <v>2858</v>
      </c>
      <c r="I122" s="857">
        <v>27564</v>
      </c>
      <c r="J122" s="857">
        <v>16199</v>
      </c>
      <c r="K122" s="857">
        <v>8578</v>
      </c>
      <c r="L122" s="857">
        <v>3638</v>
      </c>
      <c r="M122" s="857">
        <v>3983</v>
      </c>
      <c r="N122" s="857">
        <v>16199</v>
      </c>
      <c r="O122" s="857">
        <v>149457</v>
      </c>
      <c r="P122" s="857">
        <v>86374</v>
      </c>
      <c r="Q122" s="857">
        <v>51203</v>
      </c>
      <c r="R122" s="857">
        <v>27693</v>
      </c>
      <c r="S122" s="857">
        <v>7478</v>
      </c>
      <c r="T122" s="857">
        <v>86374</v>
      </c>
      <c r="U122" s="858" t="s">
        <v>706</v>
      </c>
      <c r="V122" s="859">
        <f t="shared" si="3"/>
        <v>70175</v>
      </c>
    </row>
    <row r="123" spans="1:22" ht="15.75" customHeight="1">
      <c r="A123" s="856">
        <v>0</v>
      </c>
      <c r="B123" s="856" t="s">
        <v>1162</v>
      </c>
      <c r="C123" s="856" t="s">
        <v>1171</v>
      </c>
      <c r="D123" s="856" t="s">
        <v>1161</v>
      </c>
      <c r="E123" s="857">
        <v>123982</v>
      </c>
      <c r="F123" s="857">
        <v>57437</v>
      </c>
      <c r="G123" s="857">
        <v>39693</v>
      </c>
      <c r="H123" s="857">
        <v>3822</v>
      </c>
      <c r="I123" s="857">
        <v>35871</v>
      </c>
      <c r="J123" s="857">
        <v>26852</v>
      </c>
      <c r="K123" s="857">
        <v>15338</v>
      </c>
      <c r="L123" s="857">
        <v>9646</v>
      </c>
      <c r="M123" s="857">
        <v>1868</v>
      </c>
      <c r="N123" s="857">
        <v>26852</v>
      </c>
      <c r="O123" s="857">
        <v>120346</v>
      </c>
      <c r="P123" s="857">
        <v>23216</v>
      </c>
      <c r="Q123" s="857">
        <v>10567</v>
      </c>
      <c r="R123" s="857">
        <v>11788</v>
      </c>
      <c r="S123" s="857">
        <v>861</v>
      </c>
      <c r="T123" s="857">
        <v>23216</v>
      </c>
      <c r="U123" s="858" t="s">
        <v>706</v>
      </c>
      <c r="V123" s="859">
        <f t="shared" si="3"/>
        <v>-3636</v>
      </c>
    </row>
    <row r="124" spans="1:22" ht="15.75" customHeight="1">
      <c r="A124" s="856">
        <v>2</v>
      </c>
      <c r="B124" s="856" t="s">
        <v>1162</v>
      </c>
      <c r="C124" s="856" t="s">
        <v>667</v>
      </c>
      <c r="D124" s="856" t="s">
        <v>1161</v>
      </c>
      <c r="E124" s="857">
        <v>273879</v>
      </c>
      <c r="F124" s="857">
        <v>124762</v>
      </c>
      <c r="G124" s="857">
        <v>126408</v>
      </c>
      <c r="H124" s="857">
        <v>7898</v>
      </c>
      <c r="I124" s="857">
        <v>118510</v>
      </c>
      <c r="J124" s="857">
        <v>22709</v>
      </c>
      <c r="K124" s="857" t="s">
        <v>706</v>
      </c>
      <c r="L124" s="857">
        <v>20730</v>
      </c>
      <c r="M124" s="857">
        <v>1979</v>
      </c>
      <c r="N124" s="857">
        <v>22709</v>
      </c>
      <c r="O124" s="857">
        <v>273915</v>
      </c>
      <c r="P124" s="857">
        <v>22745</v>
      </c>
      <c r="Q124" s="857" t="s">
        <v>706</v>
      </c>
      <c r="R124" s="857">
        <v>22206</v>
      </c>
      <c r="S124" s="857">
        <v>539</v>
      </c>
      <c r="T124" s="857">
        <v>22745</v>
      </c>
      <c r="U124" s="858" t="s">
        <v>706</v>
      </c>
      <c r="V124" s="859">
        <f t="shared" si="3"/>
        <v>36</v>
      </c>
    </row>
    <row r="125" spans="1:22" ht="15.75" customHeight="1">
      <c r="A125" s="856">
        <v>2</v>
      </c>
      <c r="B125" s="856" t="s">
        <v>1162</v>
      </c>
      <c r="C125" s="856" t="s">
        <v>668</v>
      </c>
      <c r="D125" s="856" t="s">
        <v>1161</v>
      </c>
      <c r="E125" s="857">
        <v>237300</v>
      </c>
      <c r="F125" s="857">
        <v>110639</v>
      </c>
      <c r="G125" s="857">
        <v>75771</v>
      </c>
      <c r="H125" s="857">
        <v>6501</v>
      </c>
      <c r="I125" s="857">
        <v>69270</v>
      </c>
      <c r="J125" s="857">
        <v>50890</v>
      </c>
      <c r="K125" s="857" t="s">
        <v>706</v>
      </c>
      <c r="L125" s="857">
        <v>20024</v>
      </c>
      <c r="M125" s="857">
        <v>30866</v>
      </c>
      <c r="N125" s="857">
        <v>50890</v>
      </c>
      <c r="O125" s="857">
        <v>218433</v>
      </c>
      <c r="P125" s="857">
        <v>32023</v>
      </c>
      <c r="Q125" s="857" t="s">
        <v>706</v>
      </c>
      <c r="R125" s="857">
        <v>21757</v>
      </c>
      <c r="S125" s="857">
        <v>10266</v>
      </c>
      <c r="T125" s="857">
        <v>32023</v>
      </c>
      <c r="U125" s="858" t="s">
        <v>706</v>
      </c>
      <c r="V125" s="859">
        <f t="shared" si="3"/>
        <v>-18867</v>
      </c>
    </row>
    <row r="126" spans="1:22" ht="15.75" customHeight="1">
      <c r="A126" s="856">
        <v>2</v>
      </c>
      <c r="B126" s="856" t="s">
        <v>1162</v>
      </c>
      <c r="C126" s="856" t="s">
        <v>669</v>
      </c>
      <c r="D126" s="856" t="s">
        <v>1161</v>
      </c>
      <c r="E126" s="857">
        <v>156855</v>
      </c>
      <c r="F126" s="857">
        <v>74733</v>
      </c>
      <c r="G126" s="857">
        <v>50384</v>
      </c>
      <c r="H126" s="857">
        <v>3581</v>
      </c>
      <c r="I126" s="857">
        <v>46803</v>
      </c>
      <c r="J126" s="857">
        <v>31738</v>
      </c>
      <c r="K126" s="857" t="s">
        <v>706</v>
      </c>
      <c r="L126" s="857">
        <v>28898</v>
      </c>
      <c r="M126" s="857">
        <v>2840</v>
      </c>
      <c r="N126" s="857">
        <v>31738</v>
      </c>
      <c r="O126" s="857">
        <v>144543</v>
      </c>
      <c r="P126" s="857">
        <v>19426</v>
      </c>
      <c r="Q126" s="857" t="s">
        <v>706</v>
      </c>
      <c r="R126" s="857">
        <v>19152</v>
      </c>
      <c r="S126" s="857">
        <v>274</v>
      </c>
      <c r="T126" s="857">
        <v>19426</v>
      </c>
      <c r="U126" s="858" t="s">
        <v>706</v>
      </c>
      <c r="V126" s="859">
        <f t="shared" si="3"/>
        <v>-12312</v>
      </c>
    </row>
    <row r="127" spans="1:22" ht="15.75" customHeight="1">
      <c r="A127" s="856">
        <v>2</v>
      </c>
      <c r="B127" s="856" t="s">
        <v>1162</v>
      </c>
      <c r="C127" s="856" t="s">
        <v>670</v>
      </c>
      <c r="D127" s="856" t="s">
        <v>1161</v>
      </c>
      <c r="E127" s="857">
        <v>259482</v>
      </c>
      <c r="F127" s="857">
        <v>114459</v>
      </c>
      <c r="G127" s="857">
        <v>85300</v>
      </c>
      <c r="H127" s="857">
        <v>7880</v>
      </c>
      <c r="I127" s="857">
        <v>77420</v>
      </c>
      <c r="J127" s="857">
        <v>59723</v>
      </c>
      <c r="K127" s="857" t="s">
        <v>706</v>
      </c>
      <c r="L127" s="857">
        <v>32332</v>
      </c>
      <c r="M127" s="857">
        <v>27391</v>
      </c>
      <c r="N127" s="857">
        <v>59723</v>
      </c>
      <c r="O127" s="857">
        <v>246285</v>
      </c>
      <c r="P127" s="857">
        <v>46526</v>
      </c>
      <c r="Q127" s="857" t="s">
        <v>706</v>
      </c>
      <c r="R127" s="857">
        <v>32345</v>
      </c>
      <c r="S127" s="857">
        <v>14181</v>
      </c>
      <c r="T127" s="857">
        <v>46526</v>
      </c>
      <c r="U127" s="858" t="s">
        <v>706</v>
      </c>
      <c r="V127" s="859">
        <f t="shared" si="3"/>
        <v>-13197</v>
      </c>
    </row>
    <row r="128" spans="1:22" ht="15.75" customHeight="1">
      <c r="A128" s="856">
        <v>2</v>
      </c>
      <c r="B128" s="856" t="s">
        <v>1162</v>
      </c>
      <c r="C128" s="856" t="s">
        <v>671</v>
      </c>
      <c r="D128" s="856" t="s">
        <v>1161</v>
      </c>
      <c r="E128" s="857">
        <v>21601</v>
      </c>
      <c r="F128" s="857">
        <v>9960</v>
      </c>
      <c r="G128" s="857">
        <v>9289</v>
      </c>
      <c r="H128" s="857">
        <v>1737</v>
      </c>
      <c r="I128" s="857">
        <v>7552</v>
      </c>
      <c r="J128" s="857">
        <v>2352</v>
      </c>
      <c r="K128" s="857" t="s">
        <v>706</v>
      </c>
      <c r="L128" s="857">
        <v>2269</v>
      </c>
      <c r="M128" s="857">
        <v>83</v>
      </c>
      <c r="N128" s="857">
        <v>2352</v>
      </c>
      <c r="O128" s="857">
        <v>22234</v>
      </c>
      <c r="P128" s="857">
        <v>2985</v>
      </c>
      <c r="Q128" s="857" t="s">
        <v>706</v>
      </c>
      <c r="R128" s="857">
        <v>2923</v>
      </c>
      <c r="S128" s="857">
        <v>62</v>
      </c>
      <c r="T128" s="857">
        <v>2985</v>
      </c>
      <c r="U128" s="858" t="s">
        <v>706</v>
      </c>
      <c r="V128" s="859">
        <f t="shared" si="3"/>
        <v>633</v>
      </c>
    </row>
    <row r="129" spans="1:22" ht="15.75" customHeight="1">
      <c r="A129" s="856">
        <v>2</v>
      </c>
      <c r="B129" s="856" t="s">
        <v>1162</v>
      </c>
      <c r="C129" s="856" t="s">
        <v>672</v>
      </c>
      <c r="D129" s="856" t="s">
        <v>1161</v>
      </c>
      <c r="E129" s="857">
        <v>51914</v>
      </c>
      <c r="F129" s="857">
        <v>25239</v>
      </c>
      <c r="G129" s="857">
        <v>10968</v>
      </c>
      <c r="H129" s="857">
        <v>2092</v>
      </c>
      <c r="I129" s="857">
        <v>8876</v>
      </c>
      <c r="J129" s="857">
        <v>15707</v>
      </c>
      <c r="K129" s="857" t="s">
        <v>706</v>
      </c>
      <c r="L129" s="857">
        <v>10088</v>
      </c>
      <c r="M129" s="857">
        <v>5619</v>
      </c>
      <c r="N129" s="857">
        <v>15707</v>
      </c>
      <c r="O129" s="857">
        <v>46157</v>
      </c>
      <c r="P129" s="857">
        <v>9950</v>
      </c>
      <c r="Q129" s="857" t="s">
        <v>706</v>
      </c>
      <c r="R129" s="857">
        <v>8863</v>
      </c>
      <c r="S129" s="857">
        <v>1087</v>
      </c>
      <c r="T129" s="857">
        <v>9950</v>
      </c>
      <c r="U129" s="858" t="s">
        <v>706</v>
      </c>
      <c r="V129" s="859">
        <f t="shared" si="3"/>
        <v>-5757</v>
      </c>
    </row>
    <row r="130" spans="1:22" ht="15.75" customHeight="1">
      <c r="A130" s="856">
        <v>2</v>
      </c>
      <c r="B130" s="856" t="s">
        <v>1162</v>
      </c>
      <c r="C130" s="856" t="s">
        <v>673</v>
      </c>
      <c r="D130" s="856" t="s">
        <v>1161</v>
      </c>
      <c r="E130" s="857">
        <v>102508</v>
      </c>
      <c r="F130" s="857">
        <v>48301</v>
      </c>
      <c r="G130" s="857">
        <v>31717</v>
      </c>
      <c r="H130" s="857">
        <v>2439</v>
      </c>
      <c r="I130" s="857">
        <v>29278</v>
      </c>
      <c r="J130" s="857">
        <v>22490</v>
      </c>
      <c r="K130" s="857" t="s">
        <v>706</v>
      </c>
      <c r="L130" s="857">
        <v>12967</v>
      </c>
      <c r="M130" s="857">
        <v>9523</v>
      </c>
      <c r="N130" s="857">
        <v>22490</v>
      </c>
      <c r="O130" s="857">
        <v>95683</v>
      </c>
      <c r="P130" s="857">
        <v>15665</v>
      </c>
      <c r="Q130" s="857" t="s">
        <v>706</v>
      </c>
      <c r="R130" s="857">
        <v>12546</v>
      </c>
      <c r="S130" s="857">
        <v>3119</v>
      </c>
      <c r="T130" s="857">
        <v>15665</v>
      </c>
      <c r="U130" s="858" t="s">
        <v>706</v>
      </c>
      <c r="V130" s="859">
        <f t="shared" si="3"/>
        <v>-6825</v>
      </c>
    </row>
    <row r="131" spans="1:22" ht="15.75" customHeight="1">
      <c r="A131" s="856">
        <v>2</v>
      </c>
      <c r="B131" s="856" t="s">
        <v>1162</v>
      </c>
      <c r="C131" s="856" t="s">
        <v>674</v>
      </c>
      <c r="D131" s="856" t="s">
        <v>1161</v>
      </c>
      <c r="E131" s="857">
        <v>14763</v>
      </c>
      <c r="F131" s="857">
        <v>7808</v>
      </c>
      <c r="G131" s="857">
        <v>4350</v>
      </c>
      <c r="H131" s="857">
        <v>406</v>
      </c>
      <c r="I131" s="857">
        <v>3944</v>
      </c>
      <c r="J131" s="857">
        <v>2605</v>
      </c>
      <c r="K131" s="857" t="s">
        <v>706</v>
      </c>
      <c r="L131" s="857">
        <v>2521</v>
      </c>
      <c r="M131" s="857">
        <v>84</v>
      </c>
      <c r="N131" s="857">
        <v>2605</v>
      </c>
      <c r="O131" s="857">
        <v>14799</v>
      </c>
      <c r="P131" s="857">
        <v>2641</v>
      </c>
      <c r="Q131" s="857" t="s">
        <v>706</v>
      </c>
      <c r="R131" s="857">
        <v>2615</v>
      </c>
      <c r="S131" s="857">
        <v>26</v>
      </c>
      <c r="T131" s="857">
        <v>2641</v>
      </c>
      <c r="U131" s="858" t="s">
        <v>706</v>
      </c>
      <c r="V131" s="859">
        <f t="shared" si="3"/>
        <v>36</v>
      </c>
    </row>
    <row r="132" spans="1:22" ht="15.75" customHeight="1">
      <c r="A132" s="856">
        <v>2</v>
      </c>
      <c r="B132" s="856" t="s">
        <v>1162</v>
      </c>
      <c r="C132" s="856" t="s">
        <v>675</v>
      </c>
      <c r="D132" s="856" t="s">
        <v>1161</v>
      </c>
      <c r="E132" s="857">
        <v>40186</v>
      </c>
      <c r="F132" s="857">
        <v>17492</v>
      </c>
      <c r="G132" s="857">
        <v>21305</v>
      </c>
      <c r="H132" s="857">
        <v>2376</v>
      </c>
      <c r="I132" s="857">
        <v>18929</v>
      </c>
      <c r="J132" s="857">
        <v>1389</v>
      </c>
      <c r="K132" s="857" t="s">
        <v>706</v>
      </c>
      <c r="L132" s="857">
        <v>1066</v>
      </c>
      <c r="M132" s="857">
        <v>323</v>
      </c>
      <c r="N132" s="857">
        <v>1389</v>
      </c>
      <c r="O132" s="857">
        <v>40718</v>
      </c>
      <c r="P132" s="857">
        <v>1921</v>
      </c>
      <c r="Q132" s="857" t="s">
        <v>706</v>
      </c>
      <c r="R132" s="857">
        <v>1333</v>
      </c>
      <c r="S132" s="857">
        <v>588</v>
      </c>
      <c r="T132" s="857">
        <v>1921</v>
      </c>
      <c r="U132" s="858" t="s">
        <v>706</v>
      </c>
      <c r="V132" s="859">
        <f t="shared" si="3"/>
        <v>532</v>
      </c>
    </row>
    <row r="133" spans="1:22" ht="15.75" customHeight="1">
      <c r="A133" s="856">
        <v>2</v>
      </c>
      <c r="B133" s="856" t="s">
        <v>1162</v>
      </c>
      <c r="C133" s="856" t="s">
        <v>676</v>
      </c>
      <c r="D133" s="856" t="s">
        <v>1161</v>
      </c>
      <c r="E133" s="857">
        <v>133405</v>
      </c>
      <c r="F133" s="857">
        <v>61392</v>
      </c>
      <c r="G133" s="857">
        <v>46717</v>
      </c>
      <c r="H133" s="857">
        <v>3289</v>
      </c>
      <c r="I133" s="857">
        <v>43428</v>
      </c>
      <c r="J133" s="857">
        <v>25296</v>
      </c>
      <c r="K133" s="857" t="s">
        <v>706</v>
      </c>
      <c r="L133" s="857">
        <v>23841</v>
      </c>
      <c r="M133" s="857">
        <v>1455</v>
      </c>
      <c r="N133" s="857">
        <v>25296</v>
      </c>
      <c r="O133" s="857">
        <v>123341</v>
      </c>
      <c r="P133" s="857">
        <v>15232</v>
      </c>
      <c r="Q133" s="857" t="s">
        <v>706</v>
      </c>
      <c r="R133" s="857">
        <v>15104</v>
      </c>
      <c r="S133" s="857">
        <v>128</v>
      </c>
      <c r="T133" s="857">
        <v>15232</v>
      </c>
      <c r="U133" s="858" t="s">
        <v>706</v>
      </c>
      <c r="V133" s="859">
        <f t="shared" si="3"/>
        <v>-10064</v>
      </c>
    </row>
    <row r="134" spans="1:22" ht="15.75" customHeight="1">
      <c r="A134" s="856">
        <v>2</v>
      </c>
      <c r="B134" s="856" t="s">
        <v>1162</v>
      </c>
      <c r="C134" s="856" t="s">
        <v>677</v>
      </c>
      <c r="D134" s="856" t="s">
        <v>1161</v>
      </c>
      <c r="E134" s="857">
        <v>23797</v>
      </c>
      <c r="F134" s="857">
        <v>11526</v>
      </c>
      <c r="G134" s="857">
        <v>9770</v>
      </c>
      <c r="H134" s="857">
        <v>749</v>
      </c>
      <c r="I134" s="857">
        <v>9021</v>
      </c>
      <c r="J134" s="857">
        <v>2501</v>
      </c>
      <c r="K134" s="857" t="s">
        <v>706</v>
      </c>
      <c r="L134" s="857">
        <v>2137</v>
      </c>
      <c r="M134" s="857">
        <v>364</v>
      </c>
      <c r="N134" s="857">
        <v>2501</v>
      </c>
      <c r="O134" s="857">
        <v>23521</v>
      </c>
      <c r="P134" s="857">
        <v>2225</v>
      </c>
      <c r="Q134" s="857" t="s">
        <v>706</v>
      </c>
      <c r="R134" s="857">
        <v>1842</v>
      </c>
      <c r="S134" s="857">
        <v>383</v>
      </c>
      <c r="T134" s="857">
        <v>2225</v>
      </c>
      <c r="U134" s="858" t="s">
        <v>706</v>
      </c>
      <c r="V134" s="859">
        <f t="shared" si="3"/>
        <v>-276</v>
      </c>
    </row>
    <row r="135" spans="1:22" ht="15.75" customHeight="1">
      <c r="A135" s="856">
        <v>2</v>
      </c>
      <c r="B135" s="856" t="s">
        <v>1162</v>
      </c>
      <c r="C135" s="856" t="s">
        <v>678</v>
      </c>
      <c r="D135" s="856" t="s">
        <v>1161</v>
      </c>
      <c r="E135" s="857">
        <v>20133</v>
      </c>
      <c r="F135" s="857">
        <v>8555</v>
      </c>
      <c r="G135" s="857">
        <v>7820</v>
      </c>
      <c r="H135" s="857">
        <v>1007</v>
      </c>
      <c r="I135" s="857">
        <v>6813</v>
      </c>
      <c r="J135" s="857">
        <v>3758</v>
      </c>
      <c r="K135" s="857" t="s">
        <v>706</v>
      </c>
      <c r="L135" s="857">
        <v>3687</v>
      </c>
      <c r="M135" s="857">
        <v>71</v>
      </c>
      <c r="N135" s="857">
        <v>3758</v>
      </c>
      <c r="O135" s="857">
        <v>19773</v>
      </c>
      <c r="P135" s="857">
        <v>3398</v>
      </c>
      <c r="Q135" s="857" t="s">
        <v>706</v>
      </c>
      <c r="R135" s="857">
        <v>3380</v>
      </c>
      <c r="S135" s="857">
        <v>18</v>
      </c>
      <c r="T135" s="857">
        <v>3398</v>
      </c>
      <c r="U135" s="858" t="s">
        <v>706</v>
      </c>
      <c r="V135" s="859">
        <f t="shared" si="3"/>
        <v>-360</v>
      </c>
    </row>
    <row r="136" spans="1:22" ht="15.75" customHeight="1">
      <c r="A136" s="856">
        <v>2</v>
      </c>
      <c r="B136" s="856" t="s">
        <v>1162</v>
      </c>
      <c r="C136" s="856" t="s">
        <v>679</v>
      </c>
      <c r="D136" s="856" t="s">
        <v>1161</v>
      </c>
      <c r="E136" s="857">
        <v>122777</v>
      </c>
      <c r="F136" s="857">
        <v>58418</v>
      </c>
      <c r="G136" s="857">
        <v>33516</v>
      </c>
      <c r="H136" s="857">
        <v>3518</v>
      </c>
      <c r="I136" s="857">
        <v>29998</v>
      </c>
      <c r="J136" s="857">
        <v>30843</v>
      </c>
      <c r="K136" s="857" t="s">
        <v>706</v>
      </c>
      <c r="L136" s="857">
        <v>17502</v>
      </c>
      <c r="M136" s="857">
        <v>13341</v>
      </c>
      <c r="N136" s="857">
        <v>30843</v>
      </c>
      <c r="O136" s="857">
        <v>105912</v>
      </c>
      <c r="P136" s="857">
        <v>13978</v>
      </c>
      <c r="Q136" s="857" t="s">
        <v>706</v>
      </c>
      <c r="R136" s="857">
        <v>11324</v>
      </c>
      <c r="S136" s="857">
        <v>2654</v>
      </c>
      <c r="T136" s="857">
        <v>13978</v>
      </c>
      <c r="U136" s="858" t="s">
        <v>706</v>
      </c>
      <c r="V136" s="859">
        <f t="shared" si="3"/>
        <v>-16865</v>
      </c>
    </row>
    <row r="137" spans="1:22" ht="15.75" customHeight="1">
      <c r="A137" s="856">
        <v>2</v>
      </c>
      <c r="B137" s="856" t="s">
        <v>1162</v>
      </c>
      <c r="C137" s="856" t="s">
        <v>680</v>
      </c>
      <c r="D137" s="856" t="s">
        <v>1161</v>
      </c>
      <c r="E137" s="857">
        <v>39035</v>
      </c>
      <c r="F137" s="857">
        <v>18744</v>
      </c>
      <c r="G137" s="857">
        <v>13869</v>
      </c>
      <c r="H137" s="857">
        <v>1456</v>
      </c>
      <c r="I137" s="857">
        <v>12413</v>
      </c>
      <c r="J137" s="857">
        <v>6422</v>
      </c>
      <c r="K137" s="857" t="s">
        <v>706</v>
      </c>
      <c r="L137" s="857">
        <v>6176</v>
      </c>
      <c r="M137" s="857">
        <v>246</v>
      </c>
      <c r="N137" s="857">
        <v>6422</v>
      </c>
      <c r="O137" s="857">
        <v>40378</v>
      </c>
      <c r="P137" s="857">
        <v>7765</v>
      </c>
      <c r="Q137" s="857" t="s">
        <v>706</v>
      </c>
      <c r="R137" s="857">
        <v>7673</v>
      </c>
      <c r="S137" s="857">
        <v>92</v>
      </c>
      <c r="T137" s="857">
        <v>7765</v>
      </c>
      <c r="U137" s="858" t="s">
        <v>706</v>
      </c>
      <c r="V137" s="859">
        <f t="shared" si="3"/>
        <v>1343</v>
      </c>
    </row>
    <row r="138" spans="1:22" ht="15.75" customHeight="1">
      <c r="A138" s="856">
        <v>2</v>
      </c>
      <c r="B138" s="856" t="s">
        <v>1162</v>
      </c>
      <c r="C138" s="856" t="s">
        <v>681</v>
      </c>
      <c r="D138" s="856" t="s">
        <v>1161</v>
      </c>
      <c r="E138" s="857">
        <v>45343</v>
      </c>
      <c r="F138" s="857">
        <v>21707</v>
      </c>
      <c r="G138" s="857">
        <v>13060</v>
      </c>
      <c r="H138" s="857">
        <v>991</v>
      </c>
      <c r="I138" s="857">
        <v>12069</v>
      </c>
      <c r="J138" s="857">
        <v>10576</v>
      </c>
      <c r="K138" s="857" t="s">
        <v>706</v>
      </c>
      <c r="L138" s="857">
        <v>10219</v>
      </c>
      <c r="M138" s="857">
        <v>357</v>
      </c>
      <c r="N138" s="857">
        <v>10576</v>
      </c>
      <c r="O138" s="857">
        <v>42415</v>
      </c>
      <c r="P138" s="857">
        <v>7648</v>
      </c>
      <c r="Q138" s="857" t="s">
        <v>706</v>
      </c>
      <c r="R138" s="857">
        <v>7629</v>
      </c>
      <c r="S138" s="857">
        <v>19</v>
      </c>
      <c r="T138" s="857">
        <v>7648</v>
      </c>
      <c r="U138" s="858" t="s">
        <v>706</v>
      </c>
      <c r="V138" s="859">
        <f t="shared" si="3"/>
        <v>-2928</v>
      </c>
    </row>
    <row r="139" spans="1:22" ht="15.75" customHeight="1">
      <c r="A139" s="856">
        <v>2</v>
      </c>
      <c r="B139" s="856" t="s">
        <v>1162</v>
      </c>
      <c r="C139" s="856" t="s">
        <v>682</v>
      </c>
      <c r="D139" s="856" t="s">
        <v>1161</v>
      </c>
      <c r="E139" s="857">
        <v>81032</v>
      </c>
      <c r="F139" s="857">
        <v>40468</v>
      </c>
      <c r="G139" s="857">
        <v>20826</v>
      </c>
      <c r="H139" s="857">
        <v>2058</v>
      </c>
      <c r="I139" s="857">
        <v>18768</v>
      </c>
      <c r="J139" s="857">
        <v>19738</v>
      </c>
      <c r="K139" s="857" t="s">
        <v>706</v>
      </c>
      <c r="L139" s="857">
        <v>8155</v>
      </c>
      <c r="M139" s="857">
        <v>11583</v>
      </c>
      <c r="N139" s="857">
        <v>19738</v>
      </c>
      <c r="O139" s="857">
        <v>70458</v>
      </c>
      <c r="P139" s="857">
        <v>9164</v>
      </c>
      <c r="Q139" s="857" t="s">
        <v>706</v>
      </c>
      <c r="R139" s="857">
        <v>5996</v>
      </c>
      <c r="S139" s="857">
        <v>3168</v>
      </c>
      <c r="T139" s="857">
        <v>9164</v>
      </c>
      <c r="U139" s="858" t="s">
        <v>706</v>
      </c>
      <c r="V139" s="859">
        <f t="shared" ref="V139:V163" si="4">T139-N139</f>
        <v>-10574</v>
      </c>
    </row>
    <row r="140" spans="1:22" ht="15.75" customHeight="1">
      <c r="A140" s="856">
        <v>2</v>
      </c>
      <c r="B140" s="856" t="s">
        <v>1162</v>
      </c>
      <c r="C140" s="856" t="s">
        <v>683</v>
      </c>
      <c r="D140" s="856" t="s">
        <v>1161</v>
      </c>
      <c r="E140" s="857">
        <v>24330</v>
      </c>
      <c r="F140" s="857">
        <v>10105</v>
      </c>
      <c r="G140" s="857">
        <v>8859</v>
      </c>
      <c r="H140" s="857">
        <v>941</v>
      </c>
      <c r="I140" s="857">
        <v>7918</v>
      </c>
      <c r="J140" s="857">
        <v>5366</v>
      </c>
      <c r="K140" s="857" t="s">
        <v>706</v>
      </c>
      <c r="L140" s="857">
        <v>5270</v>
      </c>
      <c r="M140" s="857">
        <v>96</v>
      </c>
      <c r="N140" s="857">
        <v>5366</v>
      </c>
      <c r="O140" s="857">
        <v>24838</v>
      </c>
      <c r="P140" s="857">
        <v>5874</v>
      </c>
      <c r="Q140" s="857" t="s">
        <v>706</v>
      </c>
      <c r="R140" s="857">
        <v>5857</v>
      </c>
      <c r="S140" s="857">
        <v>17</v>
      </c>
      <c r="T140" s="857">
        <v>5874</v>
      </c>
      <c r="U140" s="858" t="s">
        <v>706</v>
      </c>
      <c r="V140" s="859">
        <f t="shared" si="4"/>
        <v>508</v>
      </c>
    </row>
    <row r="141" spans="1:22" ht="15.75" customHeight="1">
      <c r="A141" s="856">
        <v>2</v>
      </c>
      <c r="B141" s="856" t="s">
        <v>1162</v>
      </c>
      <c r="C141" s="856" t="s">
        <v>684</v>
      </c>
      <c r="D141" s="856" t="s">
        <v>1161</v>
      </c>
      <c r="E141" s="857">
        <v>56916</v>
      </c>
      <c r="F141" s="857">
        <v>24862</v>
      </c>
      <c r="G141" s="857">
        <v>21796</v>
      </c>
      <c r="H141" s="857">
        <v>1747</v>
      </c>
      <c r="I141" s="857">
        <v>20049</v>
      </c>
      <c r="J141" s="857">
        <v>10258</v>
      </c>
      <c r="K141" s="857" t="s">
        <v>706</v>
      </c>
      <c r="L141" s="857">
        <v>7822</v>
      </c>
      <c r="M141" s="857">
        <v>2436</v>
      </c>
      <c r="N141" s="857">
        <v>10258</v>
      </c>
      <c r="O141" s="857">
        <v>55831</v>
      </c>
      <c r="P141" s="857">
        <v>9173</v>
      </c>
      <c r="Q141" s="857" t="s">
        <v>706</v>
      </c>
      <c r="R141" s="857">
        <v>8206</v>
      </c>
      <c r="S141" s="857">
        <v>967</v>
      </c>
      <c r="T141" s="857">
        <v>9173</v>
      </c>
      <c r="U141" s="858" t="s">
        <v>706</v>
      </c>
      <c r="V141" s="859">
        <f t="shared" si="4"/>
        <v>-1085</v>
      </c>
    </row>
    <row r="142" spans="1:22" ht="15.75" customHeight="1">
      <c r="A142" s="856">
        <v>2</v>
      </c>
      <c r="B142" s="856" t="s">
        <v>1162</v>
      </c>
      <c r="C142" s="856" t="s">
        <v>685</v>
      </c>
      <c r="D142" s="856" t="s">
        <v>1161</v>
      </c>
      <c r="E142" s="857">
        <v>21623</v>
      </c>
      <c r="F142" s="857">
        <v>9767</v>
      </c>
      <c r="G142" s="857">
        <v>8242</v>
      </c>
      <c r="H142" s="857">
        <v>974</v>
      </c>
      <c r="I142" s="857">
        <v>7268</v>
      </c>
      <c r="J142" s="857">
        <v>3614</v>
      </c>
      <c r="K142" s="857" t="s">
        <v>706</v>
      </c>
      <c r="L142" s="857">
        <v>3533</v>
      </c>
      <c r="M142" s="857">
        <v>81</v>
      </c>
      <c r="N142" s="857">
        <v>3614</v>
      </c>
      <c r="O142" s="857">
        <v>22412</v>
      </c>
      <c r="P142" s="857">
        <v>4403</v>
      </c>
      <c r="Q142" s="857" t="s">
        <v>706</v>
      </c>
      <c r="R142" s="857">
        <v>4351</v>
      </c>
      <c r="S142" s="857">
        <v>52</v>
      </c>
      <c r="T142" s="857">
        <v>4403</v>
      </c>
      <c r="U142" s="858" t="s">
        <v>706</v>
      </c>
      <c r="V142" s="859">
        <f t="shared" si="4"/>
        <v>789</v>
      </c>
    </row>
    <row r="143" spans="1:22" ht="15.75" customHeight="1">
      <c r="A143" s="856">
        <v>2</v>
      </c>
      <c r="B143" s="856" t="s">
        <v>1162</v>
      </c>
      <c r="C143" s="856" t="s">
        <v>1172</v>
      </c>
      <c r="D143" s="856" t="s">
        <v>1161</v>
      </c>
      <c r="E143" s="857">
        <v>20800</v>
      </c>
      <c r="F143" s="857">
        <v>8816</v>
      </c>
      <c r="G143" s="857">
        <v>9805</v>
      </c>
      <c r="H143" s="857">
        <v>1686</v>
      </c>
      <c r="I143" s="857">
        <v>8119</v>
      </c>
      <c r="J143" s="857">
        <v>2179</v>
      </c>
      <c r="K143" s="857" t="s">
        <v>706</v>
      </c>
      <c r="L143" s="857">
        <v>1808</v>
      </c>
      <c r="M143" s="857">
        <v>371</v>
      </c>
      <c r="N143" s="857">
        <v>2179</v>
      </c>
      <c r="O143" s="857">
        <v>20166</v>
      </c>
      <c r="P143" s="857">
        <v>1545</v>
      </c>
      <c r="Q143" s="857" t="s">
        <v>706</v>
      </c>
      <c r="R143" s="857">
        <v>1408</v>
      </c>
      <c r="S143" s="857">
        <v>137</v>
      </c>
      <c r="T143" s="857">
        <v>1545</v>
      </c>
      <c r="U143" s="858" t="s">
        <v>706</v>
      </c>
      <c r="V143" s="859">
        <f t="shared" si="4"/>
        <v>-634</v>
      </c>
    </row>
    <row r="144" spans="1:22" ht="15.75" customHeight="1">
      <c r="A144" s="856">
        <v>2</v>
      </c>
      <c r="B144" s="856" t="s">
        <v>1162</v>
      </c>
      <c r="C144" s="856" t="s">
        <v>687</v>
      </c>
      <c r="D144" s="856" t="s">
        <v>1161</v>
      </c>
      <c r="E144" s="857">
        <v>11506</v>
      </c>
      <c r="F144" s="857">
        <v>5511</v>
      </c>
      <c r="G144" s="857">
        <v>4577</v>
      </c>
      <c r="H144" s="857">
        <v>544</v>
      </c>
      <c r="I144" s="857">
        <v>4033</v>
      </c>
      <c r="J144" s="857">
        <v>1418</v>
      </c>
      <c r="K144" s="857" t="s">
        <v>706</v>
      </c>
      <c r="L144" s="857">
        <v>1354</v>
      </c>
      <c r="M144" s="857">
        <v>64</v>
      </c>
      <c r="N144" s="857">
        <v>1418</v>
      </c>
      <c r="O144" s="857">
        <v>11586</v>
      </c>
      <c r="P144" s="857">
        <v>1498</v>
      </c>
      <c r="Q144" s="857" t="s">
        <v>706</v>
      </c>
      <c r="R144" s="857">
        <v>1482</v>
      </c>
      <c r="S144" s="857">
        <v>16</v>
      </c>
      <c r="T144" s="857">
        <v>1498</v>
      </c>
      <c r="U144" s="858" t="s">
        <v>706</v>
      </c>
      <c r="V144" s="859">
        <f t="shared" si="4"/>
        <v>80</v>
      </c>
    </row>
    <row r="145" spans="1:22" ht="15.75" customHeight="1">
      <c r="A145" s="856">
        <v>2</v>
      </c>
      <c r="B145" s="856" t="s">
        <v>1162</v>
      </c>
      <c r="C145" s="856" t="s">
        <v>688</v>
      </c>
      <c r="D145" s="856" t="s">
        <v>1161</v>
      </c>
      <c r="E145" s="857">
        <v>32007</v>
      </c>
      <c r="F145" s="857">
        <v>13834</v>
      </c>
      <c r="G145" s="857">
        <v>15646</v>
      </c>
      <c r="H145" s="857">
        <v>1902</v>
      </c>
      <c r="I145" s="857">
        <v>13744</v>
      </c>
      <c r="J145" s="857">
        <v>2527</v>
      </c>
      <c r="K145" s="857" t="s">
        <v>706</v>
      </c>
      <c r="L145" s="857">
        <v>1553</v>
      </c>
      <c r="M145" s="857">
        <v>974</v>
      </c>
      <c r="N145" s="857">
        <v>2527</v>
      </c>
      <c r="O145" s="857">
        <v>30960</v>
      </c>
      <c r="P145" s="857">
        <v>1480</v>
      </c>
      <c r="Q145" s="857" t="s">
        <v>706</v>
      </c>
      <c r="R145" s="857">
        <v>1206</v>
      </c>
      <c r="S145" s="857">
        <v>274</v>
      </c>
      <c r="T145" s="857">
        <v>1480</v>
      </c>
      <c r="U145" s="858" t="s">
        <v>706</v>
      </c>
      <c r="V145" s="859">
        <f t="shared" si="4"/>
        <v>-1047</v>
      </c>
    </row>
    <row r="146" spans="1:22" ht="15.75" customHeight="1">
      <c r="A146" s="856">
        <v>2</v>
      </c>
      <c r="B146" s="856" t="s">
        <v>1162</v>
      </c>
      <c r="C146" s="856" t="s">
        <v>689</v>
      </c>
      <c r="D146" s="856" t="s">
        <v>1161</v>
      </c>
      <c r="E146" s="857">
        <v>23023</v>
      </c>
      <c r="F146" s="857">
        <v>8952</v>
      </c>
      <c r="G146" s="857">
        <v>11821</v>
      </c>
      <c r="H146" s="857">
        <v>3397</v>
      </c>
      <c r="I146" s="857">
        <v>8424</v>
      </c>
      <c r="J146" s="857">
        <v>2250</v>
      </c>
      <c r="K146" s="857" t="s">
        <v>706</v>
      </c>
      <c r="L146" s="857">
        <v>2162</v>
      </c>
      <c r="M146" s="857">
        <v>88</v>
      </c>
      <c r="N146" s="857">
        <v>2250</v>
      </c>
      <c r="O146" s="857">
        <v>22227</v>
      </c>
      <c r="P146" s="857">
        <v>1454</v>
      </c>
      <c r="Q146" s="857" t="s">
        <v>706</v>
      </c>
      <c r="R146" s="857">
        <v>1328</v>
      </c>
      <c r="S146" s="857">
        <v>126</v>
      </c>
      <c r="T146" s="857">
        <v>1454</v>
      </c>
      <c r="U146" s="858" t="s">
        <v>706</v>
      </c>
      <c r="V146" s="859">
        <f t="shared" si="4"/>
        <v>-796</v>
      </c>
    </row>
    <row r="147" spans="1:22" ht="15.75" customHeight="1">
      <c r="A147" s="856">
        <v>2</v>
      </c>
      <c r="B147" s="856" t="s">
        <v>1162</v>
      </c>
      <c r="C147" s="856" t="s">
        <v>690</v>
      </c>
      <c r="D147" s="856" t="s">
        <v>1161</v>
      </c>
      <c r="E147" s="857">
        <v>15096</v>
      </c>
      <c r="F147" s="857">
        <v>6988</v>
      </c>
      <c r="G147" s="857">
        <v>6627</v>
      </c>
      <c r="H147" s="857">
        <v>658</v>
      </c>
      <c r="I147" s="857">
        <v>5969</v>
      </c>
      <c r="J147" s="857">
        <v>1481</v>
      </c>
      <c r="K147" s="857" t="s">
        <v>706</v>
      </c>
      <c r="L147" s="857">
        <v>1250</v>
      </c>
      <c r="M147" s="857">
        <v>231</v>
      </c>
      <c r="N147" s="857">
        <v>1481</v>
      </c>
      <c r="O147" s="857">
        <v>14917</v>
      </c>
      <c r="P147" s="857">
        <v>1302</v>
      </c>
      <c r="Q147" s="857" t="s">
        <v>706</v>
      </c>
      <c r="R147" s="857">
        <v>1216</v>
      </c>
      <c r="S147" s="857">
        <v>86</v>
      </c>
      <c r="T147" s="857">
        <v>1302</v>
      </c>
      <c r="U147" s="858" t="s">
        <v>706</v>
      </c>
      <c r="V147" s="859">
        <f t="shared" si="4"/>
        <v>-179</v>
      </c>
    </row>
    <row r="148" spans="1:22" ht="15.75" customHeight="1">
      <c r="A148" s="856">
        <v>2</v>
      </c>
      <c r="B148" s="856" t="s">
        <v>1162</v>
      </c>
      <c r="C148" s="856" t="s">
        <v>691</v>
      </c>
      <c r="D148" s="856" t="s">
        <v>1161</v>
      </c>
      <c r="E148" s="857">
        <v>22095</v>
      </c>
      <c r="F148" s="857">
        <v>10364</v>
      </c>
      <c r="G148" s="857">
        <v>9720</v>
      </c>
      <c r="H148" s="857">
        <v>1677</v>
      </c>
      <c r="I148" s="857">
        <v>8043</v>
      </c>
      <c r="J148" s="857">
        <v>2011</v>
      </c>
      <c r="K148" s="857" t="s">
        <v>706</v>
      </c>
      <c r="L148" s="857">
        <v>1922</v>
      </c>
      <c r="M148" s="857">
        <v>89</v>
      </c>
      <c r="N148" s="857">
        <v>2011</v>
      </c>
      <c r="O148" s="857">
        <v>22003</v>
      </c>
      <c r="P148" s="857">
        <v>1919</v>
      </c>
      <c r="Q148" s="857" t="s">
        <v>706</v>
      </c>
      <c r="R148" s="857">
        <v>1798</v>
      </c>
      <c r="S148" s="857">
        <v>121</v>
      </c>
      <c r="T148" s="857">
        <v>1919</v>
      </c>
      <c r="U148" s="858" t="s">
        <v>706</v>
      </c>
      <c r="V148" s="859">
        <f t="shared" si="4"/>
        <v>-92</v>
      </c>
    </row>
    <row r="149" spans="1:22" ht="15.75" customHeight="1">
      <c r="A149" s="856">
        <v>2</v>
      </c>
      <c r="B149" s="856" t="s">
        <v>1162</v>
      </c>
      <c r="C149" s="856" t="s">
        <v>692</v>
      </c>
      <c r="D149" s="856" t="s">
        <v>1161</v>
      </c>
      <c r="E149" s="857">
        <v>18184</v>
      </c>
      <c r="F149" s="857">
        <v>7929</v>
      </c>
      <c r="G149" s="857">
        <v>8477</v>
      </c>
      <c r="H149" s="857">
        <v>1037</v>
      </c>
      <c r="I149" s="857">
        <v>7440</v>
      </c>
      <c r="J149" s="857">
        <v>1778</v>
      </c>
      <c r="K149" s="857" t="s">
        <v>706</v>
      </c>
      <c r="L149" s="857">
        <v>1728</v>
      </c>
      <c r="M149" s="857">
        <v>50</v>
      </c>
      <c r="N149" s="857">
        <v>1778</v>
      </c>
      <c r="O149" s="857">
        <v>17559</v>
      </c>
      <c r="P149" s="857">
        <v>1153</v>
      </c>
      <c r="Q149" s="857" t="s">
        <v>706</v>
      </c>
      <c r="R149" s="857">
        <v>1137</v>
      </c>
      <c r="S149" s="857">
        <v>16</v>
      </c>
      <c r="T149" s="857">
        <v>1153</v>
      </c>
      <c r="U149" s="858" t="s">
        <v>706</v>
      </c>
      <c r="V149" s="859">
        <f t="shared" si="4"/>
        <v>-625</v>
      </c>
    </row>
    <row r="150" spans="1:22" ht="15.75" customHeight="1">
      <c r="A150" s="856">
        <v>2</v>
      </c>
      <c r="B150" s="856" t="s">
        <v>1162</v>
      </c>
      <c r="C150" s="856" t="s">
        <v>693</v>
      </c>
      <c r="D150" s="856" t="s">
        <v>1161</v>
      </c>
      <c r="E150" s="857">
        <v>20689</v>
      </c>
      <c r="F150" s="857">
        <v>8029</v>
      </c>
      <c r="G150" s="857">
        <v>8190</v>
      </c>
      <c r="H150" s="857">
        <v>1038</v>
      </c>
      <c r="I150" s="857">
        <v>7152</v>
      </c>
      <c r="J150" s="857">
        <v>4470</v>
      </c>
      <c r="K150" s="857" t="s">
        <v>706</v>
      </c>
      <c r="L150" s="857">
        <v>4376</v>
      </c>
      <c r="M150" s="857">
        <v>94</v>
      </c>
      <c r="N150" s="857">
        <v>4470</v>
      </c>
      <c r="O150" s="857">
        <v>21590</v>
      </c>
      <c r="P150" s="857">
        <v>5371</v>
      </c>
      <c r="Q150" s="857" t="s">
        <v>706</v>
      </c>
      <c r="R150" s="857">
        <v>5304</v>
      </c>
      <c r="S150" s="857">
        <v>67</v>
      </c>
      <c r="T150" s="857">
        <v>5371</v>
      </c>
      <c r="U150" s="858" t="s">
        <v>706</v>
      </c>
      <c r="V150" s="859">
        <f t="shared" si="4"/>
        <v>901</v>
      </c>
    </row>
    <row r="151" spans="1:22" ht="15.75" customHeight="1">
      <c r="A151" s="856">
        <v>2</v>
      </c>
      <c r="B151" s="856" t="s">
        <v>1162</v>
      </c>
      <c r="C151" s="856" t="s">
        <v>694</v>
      </c>
      <c r="D151" s="856" t="s">
        <v>1161</v>
      </c>
      <c r="E151" s="857">
        <v>38398</v>
      </c>
      <c r="F151" s="857">
        <v>17690</v>
      </c>
      <c r="G151" s="857">
        <v>13136</v>
      </c>
      <c r="H151" s="857">
        <v>1397</v>
      </c>
      <c r="I151" s="857">
        <v>11739</v>
      </c>
      <c r="J151" s="857">
        <v>7572</v>
      </c>
      <c r="K151" s="857" t="s">
        <v>706</v>
      </c>
      <c r="L151" s="857">
        <v>7372</v>
      </c>
      <c r="M151" s="857">
        <v>200</v>
      </c>
      <c r="N151" s="857">
        <v>7572</v>
      </c>
      <c r="O151" s="857">
        <v>37539</v>
      </c>
      <c r="P151" s="857">
        <v>6713</v>
      </c>
      <c r="Q151" s="857" t="s">
        <v>706</v>
      </c>
      <c r="R151" s="857">
        <v>6679</v>
      </c>
      <c r="S151" s="857">
        <v>34</v>
      </c>
      <c r="T151" s="857">
        <v>6713</v>
      </c>
      <c r="U151" s="858" t="s">
        <v>706</v>
      </c>
      <c r="V151" s="859">
        <f t="shared" si="4"/>
        <v>-859</v>
      </c>
    </row>
    <row r="152" spans="1:22" ht="15.75" customHeight="1">
      <c r="A152" s="856">
        <v>3</v>
      </c>
      <c r="B152" s="856" t="s">
        <v>1162</v>
      </c>
      <c r="C152" s="856" t="s">
        <v>695</v>
      </c>
      <c r="D152" s="856" t="s">
        <v>1161</v>
      </c>
      <c r="E152" s="857">
        <v>15705</v>
      </c>
      <c r="F152" s="857">
        <v>7293</v>
      </c>
      <c r="G152" s="857">
        <v>4344</v>
      </c>
      <c r="H152" s="857">
        <v>532</v>
      </c>
      <c r="I152" s="857">
        <v>3812</v>
      </c>
      <c r="J152" s="857">
        <v>4068</v>
      </c>
      <c r="K152" s="857" t="s">
        <v>706</v>
      </c>
      <c r="L152" s="857">
        <v>2525</v>
      </c>
      <c r="M152" s="857">
        <v>1543</v>
      </c>
      <c r="N152" s="857">
        <v>4068</v>
      </c>
      <c r="O152" s="857">
        <v>13602</v>
      </c>
      <c r="P152" s="857">
        <v>1965</v>
      </c>
      <c r="Q152" s="857" t="s">
        <v>706</v>
      </c>
      <c r="R152" s="857">
        <v>1634</v>
      </c>
      <c r="S152" s="857">
        <v>331</v>
      </c>
      <c r="T152" s="857">
        <v>1965</v>
      </c>
      <c r="U152" s="858" t="s">
        <v>706</v>
      </c>
      <c r="V152" s="859">
        <f t="shared" si="4"/>
        <v>-2103</v>
      </c>
    </row>
    <row r="153" spans="1:22" ht="15.75" customHeight="1">
      <c r="A153" s="856">
        <v>3</v>
      </c>
      <c r="B153" s="856" t="s">
        <v>1162</v>
      </c>
      <c r="C153" s="856" t="s">
        <v>696</v>
      </c>
      <c r="D153" s="856" t="s">
        <v>1161</v>
      </c>
      <c r="E153" s="857">
        <v>9950</v>
      </c>
      <c r="F153" s="857">
        <v>4282</v>
      </c>
      <c r="G153" s="857">
        <v>3576</v>
      </c>
      <c r="H153" s="857">
        <v>580</v>
      </c>
      <c r="I153" s="857">
        <v>2996</v>
      </c>
      <c r="J153" s="857">
        <v>2092</v>
      </c>
      <c r="K153" s="857" t="s">
        <v>706</v>
      </c>
      <c r="L153" s="857">
        <v>2061</v>
      </c>
      <c r="M153" s="857">
        <v>31</v>
      </c>
      <c r="N153" s="857">
        <v>2092</v>
      </c>
      <c r="O153" s="857">
        <v>9031</v>
      </c>
      <c r="P153" s="857">
        <v>1173</v>
      </c>
      <c r="Q153" s="857" t="s">
        <v>706</v>
      </c>
      <c r="R153" s="857">
        <v>1167</v>
      </c>
      <c r="S153" s="857">
        <v>6</v>
      </c>
      <c r="T153" s="857">
        <v>1173</v>
      </c>
      <c r="U153" s="858" t="s">
        <v>706</v>
      </c>
      <c r="V153" s="859">
        <f t="shared" si="4"/>
        <v>-919</v>
      </c>
    </row>
    <row r="154" spans="1:22" ht="15.75" customHeight="1">
      <c r="A154" s="856">
        <v>3</v>
      </c>
      <c r="B154" s="856" t="s">
        <v>1162</v>
      </c>
      <c r="C154" s="856" t="s">
        <v>697</v>
      </c>
      <c r="D154" s="856" t="s">
        <v>1161</v>
      </c>
      <c r="E154" s="857">
        <v>15493</v>
      </c>
      <c r="F154" s="857">
        <v>7225</v>
      </c>
      <c r="G154" s="857">
        <v>4008</v>
      </c>
      <c r="H154" s="857">
        <v>581</v>
      </c>
      <c r="I154" s="857">
        <v>3427</v>
      </c>
      <c r="J154" s="857">
        <v>4260</v>
      </c>
      <c r="K154" s="857" t="s">
        <v>706</v>
      </c>
      <c r="L154" s="857">
        <v>4147</v>
      </c>
      <c r="M154" s="857">
        <v>113</v>
      </c>
      <c r="N154" s="857">
        <v>4260</v>
      </c>
      <c r="O154" s="857">
        <v>15480</v>
      </c>
      <c r="P154" s="857">
        <v>4247</v>
      </c>
      <c r="Q154" s="857" t="s">
        <v>706</v>
      </c>
      <c r="R154" s="857">
        <v>4242</v>
      </c>
      <c r="S154" s="857">
        <v>5</v>
      </c>
      <c r="T154" s="857">
        <v>4247</v>
      </c>
      <c r="U154" s="858" t="s">
        <v>706</v>
      </c>
      <c r="V154" s="859">
        <f t="shared" si="4"/>
        <v>-13</v>
      </c>
    </row>
    <row r="155" spans="1:22" ht="15.75" customHeight="1">
      <c r="A155" s="856">
        <v>3</v>
      </c>
      <c r="B155" s="856" t="s">
        <v>1162</v>
      </c>
      <c r="C155" s="856" t="s">
        <v>698</v>
      </c>
      <c r="D155" s="856" t="s">
        <v>1161</v>
      </c>
      <c r="E155" s="857">
        <v>17272</v>
      </c>
      <c r="F155" s="857">
        <v>8102</v>
      </c>
      <c r="G155" s="857">
        <v>3725</v>
      </c>
      <c r="H155" s="857">
        <v>351</v>
      </c>
      <c r="I155" s="857">
        <v>3374</v>
      </c>
      <c r="J155" s="857">
        <v>5445</v>
      </c>
      <c r="K155" s="857" t="s">
        <v>706</v>
      </c>
      <c r="L155" s="857">
        <v>5265</v>
      </c>
      <c r="M155" s="857">
        <v>180</v>
      </c>
      <c r="N155" s="857">
        <v>5445</v>
      </c>
      <c r="O155" s="857">
        <v>14571</v>
      </c>
      <c r="P155" s="857">
        <v>2744</v>
      </c>
      <c r="Q155" s="857" t="s">
        <v>706</v>
      </c>
      <c r="R155" s="857">
        <v>2734</v>
      </c>
      <c r="S155" s="857">
        <v>10</v>
      </c>
      <c r="T155" s="857">
        <v>2744</v>
      </c>
      <c r="U155" s="858" t="s">
        <v>706</v>
      </c>
      <c r="V155" s="859">
        <f t="shared" si="4"/>
        <v>-2701</v>
      </c>
    </row>
    <row r="156" spans="1:22" ht="15.75" customHeight="1">
      <c r="A156" s="856">
        <v>3</v>
      </c>
      <c r="B156" s="856" t="s">
        <v>1162</v>
      </c>
      <c r="C156" s="856" t="s">
        <v>1173</v>
      </c>
      <c r="D156" s="856" t="s">
        <v>1161</v>
      </c>
      <c r="E156" s="857">
        <v>5749</v>
      </c>
      <c r="F156" s="857">
        <v>2644</v>
      </c>
      <c r="G156" s="857">
        <v>1405</v>
      </c>
      <c r="H156" s="857">
        <v>215</v>
      </c>
      <c r="I156" s="857">
        <v>1190</v>
      </c>
      <c r="J156" s="857">
        <v>1700</v>
      </c>
      <c r="K156" s="857" t="s">
        <v>706</v>
      </c>
      <c r="L156" s="857">
        <v>1682</v>
      </c>
      <c r="M156" s="857">
        <v>18</v>
      </c>
      <c r="N156" s="857">
        <v>1700</v>
      </c>
      <c r="O156" s="857">
        <v>4925</v>
      </c>
      <c r="P156" s="857">
        <v>876</v>
      </c>
      <c r="Q156" s="857" t="s">
        <v>706</v>
      </c>
      <c r="R156" s="857">
        <v>875</v>
      </c>
      <c r="S156" s="857">
        <v>1</v>
      </c>
      <c r="T156" s="857">
        <v>876</v>
      </c>
      <c r="U156" s="858" t="s">
        <v>706</v>
      </c>
      <c r="V156" s="859">
        <f t="shared" si="4"/>
        <v>-824</v>
      </c>
    </row>
    <row r="157" spans="1:22" ht="15.75" customHeight="1">
      <c r="A157" s="856">
        <v>3</v>
      </c>
      <c r="B157" s="856" t="s">
        <v>1162</v>
      </c>
      <c r="C157" s="856" t="s">
        <v>699</v>
      </c>
      <c r="D157" s="856" t="s">
        <v>1161</v>
      </c>
      <c r="E157" s="857">
        <v>9916</v>
      </c>
      <c r="F157" s="857">
        <v>4174</v>
      </c>
      <c r="G157" s="857">
        <v>3193</v>
      </c>
      <c r="H157" s="857">
        <v>310</v>
      </c>
      <c r="I157" s="857">
        <v>2883</v>
      </c>
      <c r="J157" s="857">
        <v>2549</v>
      </c>
      <c r="K157" s="857" t="s">
        <v>706</v>
      </c>
      <c r="L157" s="857">
        <v>2506</v>
      </c>
      <c r="M157" s="857">
        <v>43</v>
      </c>
      <c r="N157" s="857">
        <v>2549</v>
      </c>
      <c r="O157" s="857">
        <v>11057</v>
      </c>
      <c r="P157" s="857">
        <v>3690</v>
      </c>
      <c r="Q157" s="857" t="s">
        <v>706</v>
      </c>
      <c r="R157" s="857">
        <v>3677</v>
      </c>
      <c r="S157" s="857">
        <v>13</v>
      </c>
      <c r="T157" s="857">
        <v>3690</v>
      </c>
      <c r="U157" s="858" t="s">
        <v>706</v>
      </c>
      <c r="V157" s="859">
        <f t="shared" si="4"/>
        <v>1141</v>
      </c>
    </row>
    <row r="158" spans="1:22" ht="15.75" customHeight="1">
      <c r="A158" s="856">
        <v>3</v>
      </c>
      <c r="B158" s="856" t="s">
        <v>1162</v>
      </c>
      <c r="C158" s="856" t="s">
        <v>1174</v>
      </c>
      <c r="D158" s="856" t="s">
        <v>1161</v>
      </c>
      <c r="E158" s="857">
        <v>5658</v>
      </c>
      <c r="F158" s="857">
        <v>2654</v>
      </c>
      <c r="G158" s="857">
        <v>1772</v>
      </c>
      <c r="H158" s="857">
        <v>187</v>
      </c>
      <c r="I158" s="857">
        <v>1585</v>
      </c>
      <c r="J158" s="857">
        <v>1232</v>
      </c>
      <c r="K158" s="857" t="s">
        <v>706</v>
      </c>
      <c r="L158" s="857">
        <v>1214</v>
      </c>
      <c r="M158" s="857">
        <v>18</v>
      </c>
      <c r="N158" s="857">
        <v>1232</v>
      </c>
      <c r="O158" s="857">
        <v>5092</v>
      </c>
      <c r="P158" s="857">
        <v>666</v>
      </c>
      <c r="Q158" s="857" t="s">
        <v>706</v>
      </c>
      <c r="R158" s="857">
        <v>665</v>
      </c>
      <c r="S158" s="857">
        <v>1</v>
      </c>
      <c r="T158" s="857">
        <v>666</v>
      </c>
      <c r="U158" s="858" t="s">
        <v>706</v>
      </c>
      <c r="V158" s="859">
        <f t="shared" si="4"/>
        <v>-566</v>
      </c>
    </row>
    <row r="159" spans="1:22" ht="15.75" customHeight="1">
      <c r="A159" s="856">
        <v>3</v>
      </c>
      <c r="B159" s="856" t="s">
        <v>1162</v>
      </c>
      <c r="C159" s="856" t="s">
        <v>700</v>
      </c>
      <c r="D159" s="856" t="s">
        <v>1161</v>
      </c>
      <c r="E159" s="857">
        <v>17224</v>
      </c>
      <c r="F159" s="857">
        <v>7685</v>
      </c>
      <c r="G159" s="857">
        <v>4276</v>
      </c>
      <c r="H159" s="857">
        <v>462</v>
      </c>
      <c r="I159" s="857">
        <v>3814</v>
      </c>
      <c r="J159" s="857">
        <v>5263</v>
      </c>
      <c r="K159" s="857" t="s">
        <v>706</v>
      </c>
      <c r="L159" s="857">
        <v>5166</v>
      </c>
      <c r="M159" s="857">
        <v>97</v>
      </c>
      <c r="N159" s="857">
        <v>5263</v>
      </c>
      <c r="O159" s="857">
        <v>14688</v>
      </c>
      <c r="P159" s="857">
        <v>2727</v>
      </c>
      <c r="Q159" s="857" t="s">
        <v>706</v>
      </c>
      <c r="R159" s="857">
        <v>2718</v>
      </c>
      <c r="S159" s="857">
        <v>9</v>
      </c>
      <c r="T159" s="857">
        <v>2727</v>
      </c>
      <c r="U159" s="858" t="s">
        <v>706</v>
      </c>
      <c r="V159" s="859">
        <f t="shared" si="4"/>
        <v>-2536</v>
      </c>
    </row>
    <row r="160" spans="1:22" ht="15.75" customHeight="1">
      <c r="A160" s="856">
        <v>3</v>
      </c>
      <c r="B160" s="856" t="s">
        <v>1162</v>
      </c>
      <c r="C160" s="856" t="s">
        <v>701</v>
      </c>
      <c r="D160" s="856" t="s">
        <v>1161</v>
      </c>
      <c r="E160" s="857">
        <v>7162</v>
      </c>
      <c r="F160" s="857">
        <v>3576</v>
      </c>
      <c r="G160" s="857">
        <v>2059</v>
      </c>
      <c r="H160" s="857">
        <v>239</v>
      </c>
      <c r="I160" s="857">
        <v>1820</v>
      </c>
      <c r="J160" s="857">
        <v>1527</v>
      </c>
      <c r="K160" s="857" t="s">
        <v>706</v>
      </c>
      <c r="L160" s="857">
        <v>1438</v>
      </c>
      <c r="M160" s="857">
        <v>89</v>
      </c>
      <c r="N160" s="857">
        <v>1527</v>
      </c>
      <c r="O160" s="857">
        <v>7127</v>
      </c>
      <c r="P160" s="857">
        <v>1492</v>
      </c>
      <c r="Q160" s="857" t="s">
        <v>706</v>
      </c>
      <c r="R160" s="857">
        <v>1460</v>
      </c>
      <c r="S160" s="857">
        <v>32</v>
      </c>
      <c r="T160" s="857">
        <v>1492</v>
      </c>
      <c r="U160" s="858" t="s">
        <v>706</v>
      </c>
      <c r="V160" s="859">
        <f t="shared" si="4"/>
        <v>-35</v>
      </c>
    </row>
    <row r="161" spans="1:22" ht="15.75" customHeight="1">
      <c r="A161" s="856">
        <v>3</v>
      </c>
      <c r="B161" s="856" t="s">
        <v>1162</v>
      </c>
      <c r="C161" s="856" t="s">
        <v>702</v>
      </c>
      <c r="D161" s="856" t="s">
        <v>1161</v>
      </c>
      <c r="E161" s="857">
        <v>8296</v>
      </c>
      <c r="F161" s="857">
        <v>4222</v>
      </c>
      <c r="G161" s="857">
        <v>3236</v>
      </c>
      <c r="H161" s="857">
        <v>431</v>
      </c>
      <c r="I161" s="857">
        <v>2805</v>
      </c>
      <c r="J161" s="857">
        <v>838</v>
      </c>
      <c r="K161" s="857" t="s">
        <v>706</v>
      </c>
      <c r="L161" s="857">
        <v>733</v>
      </c>
      <c r="M161" s="857">
        <v>105</v>
      </c>
      <c r="N161" s="857">
        <v>838</v>
      </c>
      <c r="O161" s="857">
        <v>8469</v>
      </c>
      <c r="P161" s="857">
        <v>1011</v>
      </c>
      <c r="Q161" s="857" t="s">
        <v>706</v>
      </c>
      <c r="R161" s="857">
        <v>826</v>
      </c>
      <c r="S161" s="857">
        <v>185</v>
      </c>
      <c r="T161" s="857">
        <v>1011</v>
      </c>
      <c r="U161" s="858" t="s">
        <v>706</v>
      </c>
      <c r="V161" s="859">
        <f t="shared" si="4"/>
        <v>173</v>
      </c>
    </row>
    <row r="162" spans="1:22" ht="15.75" customHeight="1">
      <c r="A162" s="856">
        <v>3</v>
      </c>
      <c r="B162" s="856" t="s">
        <v>1162</v>
      </c>
      <c r="C162" s="856" t="s">
        <v>703</v>
      </c>
      <c r="D162" s="856" t="s">
        <v>1161</v>
      </c>
      <c r="E162" s="857">
        <v>8428</v>
      </c>
      <c r="F162" s="857">
        <v>4029</v>
      </c>
      <c r="G162" s="857">
        <v>3627</v>
      </c>
      <c r="H162" s="857">
        <v>577</v>
      </c>
      <c r="I162" s="857">
        <v>3050</v>
      </c>
      <c r="J162" s="857">
        <v>772</v>
      </c>
      <c r="K162" s="857" t="s">
        <v>706</v>
      </c>
      <c r="L162" s="857">
        <v>744</v>
      </c>
      <c r="M162" s="857">
        <v>28</v>
      </c>
      <c r="N162" s="857">
        <v>772</v>
      </c>
      <c r="O162" s="857">
        <v>8061</v>
      </c>
      <c r="P162" s="857">
        <v>405</v>
      </c>
      <c r="Q162" s="857" t="s">
        <v>706</v>
      </c>
      <c r="R162" s="857">
        <v>390</v>
      </c>
      <c r="S162" s="857">
        <v>15</v>
      </c>
      <c r="T162" s="857">
        <v>405</v>
      </c>
      <c r="U162" s="858" t="s">
        <v>706</v>
      </c>
      <c r="V162" s="859">
        <f t="shared" si="4"/>
        <v>-367</v>
      </c>
    </row>
    <row r="163" spans="1:22" ht="15.75" customHeight="1">
      <c r="A163" s="856">
        <v>3</v>
      </c>
      <c r="B163" s="856" t="s">
        <v>1162</v>
      </c>
      <c r="C163" s="856" t="s">
        <v>1175</v>
      </c>
      <c r="D163" s="856" t="s">
        <v>1161</v>
      </c>
      <c r="E163" s="857">
        <v>7016</v>
      </c>
      <c r="F163" s="857">
        <v>3391</v>
      </c>
      <c r="G163" s="857">
        <v>3102</v>
      </c>
      <c r="H163" s="857">
        <v>475</v>
      </c>
      <c r="I163" s="857">
        <v>2627</v>
      </c>
      <c r="J163" s="857">
        <v>523</v>
      </c>
      <c r="K163" s="857" t="s">
        <v>706</v>
      </c>
      <c r="L163" s="857">
        <v>247</v>
      </c>
      <c r="M163" s="857">
        <v>276</v>
      </c>
      <c r="N163" s="857">
        <v>523</v>
      </c>
      <c r="O163" s="857">
        <v>6781</v>
      </c>
      <c r="P163" s="857">
        <v>288</v>
      </c>
      <c r="Q163" s="857" t="s">
        <v>706</v>
      </c>
      <c r="R163" s="857">
        <v>186</v>
      </c>
      <c r="S163" s="857">
        <v>102</v>
      </c>
      <c r="T163" s="857">
        <v>288</v>
      </c>
      <c r="U163" s="858" t="s">
        <v>706</v>
      </c>
      <c r="V163" s="859">
        <f t="shared" si="4"/>
        <v>-235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CO93"/>
  <sheetViews>
    <sheetView workbookViewId="0">
      <pane xSplit="2" ySplit="3" topLeftCell="C57" activePane="bottomRight" state="frozen"/>
      <selection pane="topRight" activeCell="B1" sqref="B1"/>
      <selection pane="bottomLeft" activeCell="A4" sqref="A4"/>
      <selection pane="bottomRight" activeCell="H75" sqref="H75"/>
    </sheetView>
  </sheetViews>
  <sheetFormatPr defaultRowHeight="13.5"/>
  <cols>
    <col min="1" max="1" width="3.875" customWidth="1"/>
    <col min="2" max="2" width="11.625" customWidth="1"/>
    <col min="3" max="12" width="9.625" customWidth="1"/>
    <col min="13" max="13" width="5.125" customWidth="1"/>
    <col min="14" max="14" width="10.75" customWidth="1"/>
    <col min="15" max="23" width="10.375" customWidth="1"/>
    <col min="24" max="24" width="5.5" customWidth="1"/>
    <col min="25" max="26" width="10.375" customWidth="1"/>
    <col min="27" max="33" width="10.375" style="18" customWidth="1"/>
    <col min="34" max="34" width="3.75" style="219" customWidth="1"/>
    <col min="35" max="43" width="10.375" customWidth="1"/>
    <col min="44" max="44" width="8.75" customWidth="1"/>
    <col min="45" max="53" width="10.625" customWidth="1"/>
    <col min="54" max="54" width="5.25" style="53" customWidth="1"/>
    <col min="55" max="65" width="10.375" customWidth="1"/>
    <col min="66" max="66" width="4.125" customWidth="1"/>
    <col min="67" max="67" width="8.75" hidden="1" customWidth="1"/>
    <col min="77" max="77" width="7.5" customWidth="1"/>
    <col min="87" max="87" width="5.375" customWidth="1"/>
    <col min="88" max="88" width="12.125" hidden="1" customWidth="1"/>
  </cols>
  <sheetData>
    <row r="1" spans="1:93">
      <c r="A1" s="53"/>
      <c r="B1" s="1" t="s">
        <v>1321</v>
      </c>
      <c r="C1" s="1"/>
      <c r="D1" s="1"/>
      <c r="E1" s="53"/>
      <c r="F1" s="53"/>
      <c r="G1" s="53"/>
      <c r="H1" s="522"/>
      <c r="J1" s="522" t="s">
        <v>1020</v>
      </c>
      <c r="K1" s="1265" t="s">
        <v>1370</v>
      </c>
      <c r="L1" s="1345">
        <f>推計方法資料!F1</f>
        <v>45342</v>
      </c>
      <c r="M1" s="1"/>
      <c r="N1" s="1" t="s">
        <v>1323</v>
      </c>
      <c r="O1" s="1"/>
      <c r="P1" s="1"/>
      <c r="Q1" s="1"/>
      <c r="R1" s="1"/>
      <c r="S1" s="1"/>
      <c r="T1" s="1"/>
      <c r="U1" s="1"/>
      <c r="V1" s="1"/>
      <c r="W1" s="1"/>
      <c r="X1" s="1"/>
      <c r="Y1" s="1" t="s">
        <v>712</v>
      </c>
      <c r="Z1" s="1"/>
      <c r="AA1" s="369"/>
      <c r="AB1" s="369"/>
      <c r="AC1" s="369"/>
      <c r="AD1" s="369"/>
      <c r="AE1" s="369"/>
      <c r="AF1" s="369"/>
      <c r="AG1" s="369"/>
      <c r="AI1" s="257" t="s">
        <v>451</v>
      </c>
      <c r="AJ1" s="53"/>
      <c r="AK1" s="53"/>
      <c r="AL1" s="53" t="s">
        <v>14</v>
      </c>
      <c r="AM1" s="53"/>
      <c r="AN1" s="53"/>
      <c r="AO1" s="53"/>
      <c r="AP1" s="53"/>
      <c r="AQ1" s="53"/>
      <c r="AR1" s="53"/>
      <c r="AS1" s="257" t="s">
        <v>713</v>
      </c>
      <c r="AT1" s="53"/>
      <c r="AU1" s="53"/>
      <c r="AV1" s="53" t="s">
        <v>14</v>
      </c>
      <c r="AW1" s="53"/>
      <c r="AX1" s="53"/>
      <c r="AY1" s="53"/>
      <c r="AZ1" s="53"/>
      <c r="BA1" s="53"/>
      <c r="BC1" s="257" t="s">
        <v>708</v>
      </c>
      <c r="BD1" s="53"/>
      <c r="BE1" s="53" t="s">
        <v>611</v>
      </c>
      <c r="BF1" s="53" t="s">
        <v>611</v>
      </c>
      <c r="BG1" s="53" t="s">
        <v>611</v>
      </c>
      <c r="BH1" s="392">
        <f>推計方法資料!F1</f>
        <v>45342</v>
      </c>
      <c r="BI1" s="396"/>
      <c r="BJ1" s="396"/>
      <c r="BK1" s="396"/>
      <c r="BL1" s="396" t="s">
        <v>1377</v>
      </c>
      <c r="BM1" s="396"/>
      <c r="BP1" s="257" t="s">
        <v>714</v>
      </c>
      <c r="BR1" s="53" t="s">
        <v>611</v>
      </c>
      <c r="BS1" s="396"/>
      <c r="BT1" s="53" t="s">
        <v>611</v>
      </c>
      <c r="BU1" s="53"/>
      <c r="BV1" s="53"/>
      <c r="BW1" s="53"/>
      <c r="BX1" s="53"/>
      <c r="BZ1" s="257" t="s">
        <v>720</v>
      </c>
      <c r="CA1" s="53"/>
      <c r="CB1" s="53"/>
      <c r="CC1" s="53" t="s">
        <v>14</v>
      </c>
      <c r="CD1" s="53"/>
      <c r="CE1" s="53"/>
      <c r="CF1" s="53"/>
      <c r="CG1" s="53"/>
      <c r="CH1" s="53"/>
      <c r="CJ1" s="2" t="s">
        <v>721</v>
      </c>
    </row>
    <row r="2" spans="1:93" ht="18" customHeight="1">
      <c r="A2" s="53"/>
      <c r="B2" s="4"/>
      <c r="C2" s="1374" t="s">
        <v>1343</v>
      </c>
      <c r="D2" s="1375"/>
      <c r="E2" s="1375"/>
      <c r="F2" s="1375"/>
      <c r="G2" s="1375"/>
      <c r="H2" s="1375"/>
      <c r="I2" s="1375"/>
      <c r="J2" s="1375"/>
      <c r="K2" s="1376"/>
      <c r="L2" s="248" t="s">
        <v>1053</v>
      </c>
      <c r="M2" s="5"/>
      <c r="N2" s="4"/>
      <c r="O2" s="1377" t="s">
        <v>719</v>
      </c>
      <c r="P2" s="1378"/>
      <c r="Q2" s="1378"/>
      <c r="R2" s="1378"/>
      <c r="S2" s="1378"/>
      <c r="T2" s="1378"/>
      <c r="U2" s="1378"/>
      <c r="V2" s="1378"/>
      <c r="W2" s="1379"/>
      <c r="X2" s="5"/>
      <c r="Y2" s="1384" t="s">
        <v>595</v>
      </c>
      <c r="Z2" s="1385"/>
      <c r="AA2" s="1385"/>
      <c r="AB2" s="1385"/>
      <c r="AC2" s="1385"/>
      <c r="AD2" s="1385"/>
      <c r="AE2" s="1385"/>
      <c r="AF2" s="1385"/>
      <c r="AG2" s="1369"/>
      <c r="AH2" s="442"/>
      <c r="AI2" s="1382" t="s">
        <v>585</v>
      </c>
      <c r="AJ2" s="1383"/>
      <c r="AK2" s="1383"/>
      <c r="AL2" s="1383"/>
      <c r="AM2" s="90"/>
      <c r="AN2" s="90"/>
      <c r="AO2" s="90"/>
      <c r="AP2" s="90"/>
      <c r="AQ2" s="841"/>
      <c r="AR2" s="198"/>
      <c r="AS2" s="1371" t="s">
        <v>716</v>
      </c>
      <c r="AT2" s="1372"/>
      <c r="AU2" s="1372"/>
      <c r="AV2" s="1372"/>
      <c r="AW2" s="1372"/>
      <c r="AX2" s="1372"/>
      <c r="AY2" s="1372"/>
      <c r="AZ2" s="1372"/>
      <c r="BA2" s="1373"/>
      <c r="BB2" s="198"/>
      <c r="BC2" s="1380" t="s">
        <v>708</v>
      </c>
      <c r="BD2" s="1381"/>
      <c r="BE2" s="1381"/>
      <c r="BF2" s="1381"/>
      <c r="BG2" s="1381"/>
      <c r="BH2" s="1381"/>
      <c r="BI2" s="794"/>
      <c r="BJ2" s="794"/>
      <c r="BK2" s="794"/>
      <c r="BL2" s="794"/>
      <c r="BM2" s="795"/>
      <c r="BN2" s="96"/>
      <c r="BO2" s="1371" t="s">
        <v>710</v>
      </c>
      <c r="BP2" s="1372"/>
      <c r="BQ2" s="1372"/>
      <c r="BR2" s="1372"/>
      <c r="BS2" s="1372"/>
      <c r="BT2" s="1372"/>
      <c r="BU2" s="1372"/>
      <c r="BV2" s="1372"/>
      <c r="BW2" s="1372"/>
      <c r="BX2" s="1373"/>
      <c r="BZ2" s="1371" t="s">
        <v>722</v>
      </c>
      <c r="CA2" s="1372"/>
      <c r="CB2" s="1372"/>
      <c r="CC2" s="1372"/>
      <c r="CD2" s="1372"/>
      <c r="CE2" s="1372"/>
      <c r="CF2" s="1372"/>
      <c r="CG2" s="1372"/>
      <c r="CH2" s="1373"/>
      <c r="CJ2" s="434" t="s">
        <v>596</v>
      </c>
    </row>
    <row r="3" spans="1:93">
      <c r="A3" s="53"/>
      <c r="B3" s="232" t="s">
        <v>1021</v>
      </c>
      <c r="C3" s="93" t="s">
        <v>725</v>
      </c>
      <c r="D3" s="64" t="s">
        <v>726</v>
      </c>
      <c r="E3" s="843" t="s">
        <v>727</v>
      </c>
      <c r="F3" s="64" t="s">
        <v>728</v>
      </c>
      <c r="G3" s="796" t="s">
        <v>812</v>
      </c>
      <c r="H3" s="55" t="s">
        <v>1051</v>
      </c>
      <c r="I3" s="796" t="s">
        <v>1052</v>
      </c>
      <c r="J3" s="55" t="s">
        <v>1053</v>
      </c>
      <c r="K3" s="1341" t="s">
        <v>1369</v>
      </c>
      <c r="L3" s="1228" t="s">
        <v>1326</v>
      </c>
      <c r="M3" s="443"/>
      <c r="N3" s="232" t="s">
        <v>1021</v>
      </c>
      <c r="O3" s="843" t="s">
        <v>725</v>
      </c>
      <c r="P3" s="64" t="s">
        <v>726</v>
      </c>
      <c r="Q3" s="843" t="s">
        <v>727</v>
      </c>
      <c r="R3" s="64" t="s">
        <v>728</v>
      </c>
      <c r="S3" s="796" t="s">
        <v>812</v>
      </c>
      <c r="T3" s="55" t="s">
        <v>1051</v>
      </c>
      <c r="U3" s="796" t="s">
        <v>1052</v>
      </c>
      <c r="V3" s="55" t="s">
        <v>1053</v>
      </c>
      <c r="W3" s="796" t="s">
        <v>1054</v>
      </c>
      <c r="X3" s="443"/>
      <c r="Y3" s="1244" t="s">
        <v>725</v>
      </c>
      <c r="Z3" s="74" t="s">
        <v>726</v>
      </c>
      <c r="AA3" s="443" t="s">
        <v>727</v>
      </c>
      <c r="AB3" s="74" t="s">
        <v>728</v>
      </c>
      <c r="AC3" s="460" t="s">
        <v>812</v>
      </c>
      <c r="AD3" s="55" t="s">
        <v>1051</v>
      </c>
      <c r="AE3" s="796" t="s">
        <v>1052</v>
      </c>
      <c r="AF3" s="55" t="s">
        <v>1053</v>
      </c>
      <c r="AG3" s="796" t="s">
        <v>1054</v>
      </c>
      <c r="AH3" s="443"/>
      <c r="AI3" s="64" t="s">
        <v>725</v>
      </c>
      <c r="AJ3" s="843" t="s">
        <v>726</v>
      </c>
      <c r="AK3" s="64" t="s">
        <v>727</v>
      </c>
      <c r="AL3" s="796" t="s">
        <v>728</v>
      </c>
      <c r="AM3" s="74" t="s">
        <v>812</v>
      </c>
      <c r="AN3" s="55" t="s">
        <v>1051</v>
      </c>
      <c r="AO3" s="64" t="s">
        <v>1052</v>
      </c>
      <c r="AP3" s="55" t="s">
        <v>1053</v>
      </c>
      <c r="AQ3" s="64" t="s">
        <v>1054</v>
      </c>
      <c r="AR3" s="443"/>
      <c r="AS3" s="56" t="s">
        <v>725</v>
      </c>
      <c r="AT3" s="64" t="s">
        <v>726</v>
      </c>
      <c r="AU3" s="843" t="s">
        <v>727</v>
      </c>
      <c r="AV3" s="64" t="s">
        <v>728</v>
      </c>
      <c r="AW3" s="443" t="s">
        <v>812</v>
      </c>
      <c r="AX3" s="64" t="s">
        <v>1051</v>
      </c>
      <c r="AY3" s="843" t="s">
        <v>1052</v>
      </c>
      <c r="AZ3" s="64" t="s">
        <v>1053</v>
      </c>
      <c r="BA3" s="796" t="s">
        <v>1054</v>
      </c>
      <c r="BB3" s="443"/>
      <c r="BC3" s="1244" t="s">
        <v>729</v>
      </c>
      <c r="BD3" s="74" t="s">
        <v>730</v>
      </c>
      <c r="BE3" s="443" t="s">
        <v>725</v>
      </c>
      <c r="BF3" s="74" t="s">
        <v>726</v>
      </c>
      <c r="BG3" s="443" t="s">
        <v>727</v>
      </c>
      <c r="BH3" s="74" t="s">
        <v>728</v>
      </c>
      <c r="BI3" s="443" t="s">
        <v>812</v>
      </c>
      <c r="BJ3" s="64" t="s">
        <v>1051</v>
      </c>
      <c r="BK3" s="843" t="s">
        <v>1052</v>
      </c>
      <c r="BL3" s="64" t="s">
        <v>1053</v>
      </c>
      <c r="BM3" s="796" t="s">
        <v>1054</v>
      </c>
      <c r="BN3" s="96"/>
      <c r="BO3" s="1202" t="s">
        <v>729</v>
      </c>
      <c r="BP3" s="443" t="s">
        <v>725</v>
      </c>
      <c r="BQ3" s="74" t="s">
        <v>726</v>
      </c>
      <c r="BR3" s="443" t="s">
        <v>727</v>
      </c>
      <c r="BS3" s="248" t="s">
        <v>728</v>
      </c>
      <c r="BT3" s="460" t="s">
        <v>812</v>
      </c>
      <c r="BU3" s="55" t="s">
        <v>1051</v>
      </c>
      <c r="BV3" s="796" t="s">
        <v>1052</v>
      </c>
      <c r="BW3" s="55" t="s">
        <v>1053</v>
      </c>
      <c r="BX3" s="796" t="s">
        <v>1054</v>
      </c>
      <c r="BZ3" s="56" t="s">
        <v>725</v>
      </c>
      <c r="CA3" s="64" t="s">
        <v>726</v>
      </c>
      <c r="CB3" s="843" t="s">
        <v>727</v>
      </c>
      <c r="CC3" s="64" t="s">
        <v>728</v>
      </c>
      <c r="CD3" s="460" t="s">
        <v>812</v>
      </c>
      <c r="CE3" s="55" t="s">
        <v>1051</v>
      </c>
      <c r="CF3" s="796" t="s">
        <v>1052</v>
      </c>
      <c r="CG3" s="55" t="s">
        <v>1053</v>
      </c>
      <c r="CH3" s="796" t="s">
        <v>1054</v>
      </c>
      <c r="CJ3" s="390" t="s">
        <v>592</v>
      </c>
    </row>
    <row r="4" spans="1:93">
      <c r="A4" s="53"/>
      <c r="B4" s="523" t="s">
        <v>15</v>
      </c>
      <c r="C4" s="510">
        <f>SUM(C5:C14)</f>
        <v>171798</v>
      </c>
      <c r="D4" s="510">
        <f t="shared" ref="D4:K4" si="0">SUM(D5:D14)</f>
        <v>183252</v>
      </c>
      <c r="E4" s="510">
        <f t="shared" si="0"/>
        <v>188765</v>
      </c>
      <c r="F4" s="510">
        <f t="shared" si="0"/>
        <v>191883</v>
      </c>
      <c r="G4" s="510">
        <f t="shared" si="0"/>
        <v>216222</v>
      </c>
      <c r="H4" s="510">
        <f t="shared" si="0"/>
        <v>307660</v>
      </c>
      <c r="I4" s="510">
        <f t="shared" si="0"/>
        <v>390060</v>
      </c>
      <c r="J4" s="510">
        <f t="shared" si="0"/>
        <v>247548</v>
      </c>
      <c r="K4" s="509">
        <f t="shared" si="0"/>
        <v>284268</v>
      </c>
      <c r="L4" s="934">
        <f>V4</f>
        <v>144.1</v>
      </c>
      <c r="M4" s="219"/>
      <c r="N4" s="1090" t="s">
        <v>15</v>
      </c>
      <c r="O4" s="458">
        <f t="shared" ref="O4:W4" si="1">ROUND(C4/$C4*100,1)</f>
        <v>100</v>
      </c>
      <c r="P4" s="259">
        <f t="shared" si="1"/>
        <v>106.7</v>
      </c>
      <c r="Q4" s="458">
        <f t="shared" si="1"/>
        <v>109.9</v>
      </c>
      <c r="R4" s="259">
        <f t="shared" si="1"/>
        <v>111.7</v>
      </c>
      <c r="S4" s="260">
        <f t="shared" si="1"/>
        <v>125.9</v>
      </c>
      <c r="T4" s="260">
        <f t="shared" si="1"/>
        <v>179.1</v>
      </c>
      <c r="U4" s="260">
        <f t="shared" si="1"/>
        <v>227</v>
      </c>
      <c r="V4" s="260">
        <f t="shared" si="1"/>
        <v>144.1</v>
      </c>
      <c r="W4" s="260">
        <f t="shared" si="1"/>
        <v>165.5</v>
      </c>
      <c r="X4" s="219"/>
      <c r="Y4" s="148">
        <f>SUM(Y5:Y14)</f>
        <v>102064</v>
      </c>
      <c r="Z4" s="288">
        <f>SUM(Z5:Z14)</f>
        <v>99013</v>
      </c>
      <c r="AA4" s="143">
        <f>SUM(AA5:AA14)</f>
        <v>94892</v>
      </c>
      <c r="AB4" s="288">
        <f>SUM(AB5:AB14)</f>
        <v>90481</v>
      </c>
      <c r="AC4" s="185">
        <f>SUM(AC5:AC14)</f>
        <v>85851</v>
      </c>
      <c r="AD4" s="185">
        <f t="shared" ref="AD4:AF4" si="2">SUM(AD5:AD14)</f>
        <v>81163</v>
      </c>
      <c r="AE4" s="185">
        <f t="shared" si="2"/>
        <v>77695</v>
      </c>
      <c r="AF4" s="185">
        <f t="shared" si="2"/>
        <v>77679</v>
      </c>
      <c r="AG4" s="185">
        <f t="shared" ref="AG4" si="3">SUM(AG5:AG14)</f>
        <v>77693</v>
      </c>
      <c r="AI4" s="249">
        <f>SUM(AI5:AI14)</f>
        <v>174081</v>
      </c>
      <c r="AJ4" s="249">
        <f t="shared" ref="AJ4:AQ4" si="4">SUM(AJ5:AJ14)</f>
        <v>260659</v>
      </c>
      <c r="AK4" s="249">
        <f t="shared" si="4"/>
        <v>243136</v>
      </c>
      <c r="AL4" s="249">
        <f t="shared" si="4"/>
        <v>284430</v>
      </c>
      <c r="AM4" s="249">
        <f t="shared" si="4"/>
        <v>437985</v>
      </c>
      <c r="AN4" s="249">
        <f t="shared" si="4"/>
        <v>941938</v>
      </c>
      <c r="AO4" s="249">
        <f t="shared" si="4"/>
        <v>1346109</v>
      </c>
      <c r="AP4" s="249">
        <f t="shared" si="4"/>
        <v>636174</v>
      </c>
      <c r="AQ4" s="249">
        <f t="shared" si="4"/>
        <v>834556.66666666674</v>
      </c>
      <c r="AR4" s="219"/>
      <c r="AS4" s="228">
        <f>SUM(AS5:AS14)</f>
        <v>31143</v>
      </c>
      <c r="AT4" s="228">
        <f t="shared" ref="AT4:BA4" si="5">SUM(AT5:AT14)</f>
        <v>46198</v>
      </c>
      <c r="AU4" s="228">
        <f t="shared" si="5"/>
        <v>54023</v>
      </c>
      <c r="AV4" s="228">
        <f t="shared" si="5"/>
        <v>62793</v>
      </c>
      <c r="AW4" s="228">
        <f t="shared" si="5"/>
        <v>91501</v>
      </c>
      <c r="AX4" s="228">
        <f t="shared" si="5"/>
        <v>196786</v>
      </c>
      <c r="AY4" s="228">
        <f t="shared" si="5"/>
        <v>281223</v>
      </c>
      <c r="AZ4" s="228">
        <f t="shared" si="5"/>
        <v>132906</v>
      </c>
      <c r="BA4" s="1198">
        <f t="shared" si="5"/>
        <v>174352</v>
      </c>
      <c r="BB4" s="219"/>
      <c r="BC4" s="387">
        <f t="shared" ref="BC4:BH4" si="6">SUM(BC5:BC14)</f>
        <v>6230</v>
      </c>
      <c r="BD4" s="1198">
        <f t="shared" si="6"/>
        <v>6620</v>
      </c>
      <c r="BE4" s="229">
        <f t="shared" si="6"/>
        <v>7010</v>
      </c>
      <c r="BF4" s="1198">
        <f t="shared" si="6"/>
        <v>7400</v>
      </c>
      <c r="BG4" s="229">
        <f t="shared" si="6"/>
        <v>7790</v>
      </c>
      <c r="BH4" s="276">
        <f t="shared" si="6"/>
        <v>8180</v>
      </c>
      <c r="BI4" s="228">
        <f t="shared" ref="BI4:BO4" si="7">SUM(BI5:BI14)</f>
        <v>8180</v>
      </c>
      <c r="BJ4" s="1198">
        <f t="shared" ref="BJ4:BL4" si="8">SUM(BJ5:BJ14)</f>
        <v>8180</v>
      </c>
      <c r="BK4" s="229">
        <f t="shared" si="8"/>
        <v>8180</v>
      </c>
      <c r="BL4" s="1198">
        <f t="shared" si="8"/>
        <v>8180</v>
      </c>
      <c r="BM4" s="376">
        <f t="shared" ref="BM4" si="9">SUM(BM5:BM14)</f>
        <v>8180</v>
      </c>
      <c r="BN4" s="157"/>
      <c r="BO4" s="278">
        <f t="shared" si="7"/>
        <v>15146</v>
      </c>
      <c r="BP4" s="249">
        <f t="shared" ref="BP4:BX4" si="10">SUM(BP5:BP14)</f>
        <v>15969</v>
      </c>
      <c r="BQ4" s="249">
        <f t="shared" si="10"/>
        <v>16758</v>
      </c>
      <c r="BR4" s="249">
        <f t="shared" si="10"/>
        <v>17507</v>
      </c>
      <c r="BS4" s="278">
        <f t="shared" si="10"/>
        <v>18248</v>
      </c>
      <c r="BT4" s="249">
        <f t="shared" si="10"/>
        <v>18971</v>
      </c>
      <c r="BU4" s="249">
        <f t="shared" si="10"/>
        <v>18757</v>
      </c>
      <c r="BV4" s="249">
        <f t="shared" si="10"/>
        <v>18543</v>
      </c>
      <c r="BW4" s="249">
        <f t="shared" si="10"/>
        <v>18415</v>
      </c>
      <c r="BX4" s="278">
        <f t="shared" si="10"/>
        <v>18188</v>
      </c>
      <c r="BZ4" s="228">
        <f>SUM(BZ5:BZ14)</f>
        <v>22622</v>
      </c>
      <c r="CA4" s="1198">
        <f>SUM(CA5:CA14)</f>
        <v>21283</v>
      </c>
      <c r="CB4" s="229">
        <f>SUM(CB5:CB14)</f>
        <v>22343</v>
      </c>
      <c r="CC4" s="1198">
        <f>SUM(CC5:CC14)</f>
        <v>20361</v>
      </c>
      <c r="CD4" s="454">
        <f>SUM(CD5:CD14)</f>
        <v>19899</v>
      </c>
      <c r="CE4" s="454">
        <f t="shared" ref="CE4:CG4" si="11">SUM(CE5:CE14)</f>
        <v>10954</v>
      </c>
      <c r="CF4" s="454">
        <f t="shared" si="11"/>
        <v>12599</v>
      </c>
      <c r="CG4" s="454">
        <f t="shared" si="11"/>
        <v>18548</v>
      </c>
      <c r="CH4" s="454">
        <f t="shared" ref="CH4" si="12">SUM(CH5:CH14)</f>
        <v>14035</v>
      </c>
      <c r="CJ4" s="435">
        <f>SUM(CJ5:CJ14)</f>
        <v>3098</v>
      </c>
    </row>
    <row r="5" spans="1:93">
      <c r="A5" s="53"/>
      <c r="B5" s="234" t="s">
        <v>16</v>
      </c>
      <c r="C5" s="510">
        <f>C15</f>
        <v>34646</v>
      </c>
      <c r="D5" s="510">
        <f>D15</f>
        <v>33424</v>
      </c>
      <c r="E5" s="810">
        <f>E15</f>
        <v>34507</v>
      </c>
      <c r="F5" s="510">
        <f>F15</f>
        <v>32897</v>
      </c>
      <c r="G5" s="811">
        <f>G15</f>
        <v>33070</v>
      </c>
      <c r="H5" s="811">
        <f t="shared" ref="H5:J5" si="13">H15</f>
        <v>28390</v>
      </c>
      <c r="I5" s="811">
        <f t="shared" si="13"/>
        <v>31710</v>
      </c>
      <c r="J5" s="811">
        <f t="shared" si="13"/>
        <v>31465</v>
      </c>
      <c r="K5" s="1342">
        <f t="shared" ref="K5" si="14">K15</f>
        <v>32354</v>
      </c>
      <c r="L5" s="934">
        <f t="shared" ref="L5:L68" si="15">V5</f>
        <v>90.8</v>
      </c>
      <c r="M5" s="219"/>
      <c r="N5" s="235" t="s">
        <v>16</v>
      </c>
      <c r="O5" s="295">
        <f t="shared" ref="O5:O68" si="16">ROUND(C5/$C5*100,1)</f>
        <v>100</v>
      </c>
      <c r="P5" s="261">
        <f t="shared" ref="P5:P24" si="17">ROUND(D5/$C5*100,1)</f>
        <v>96.5</v>
      </c>
      <c r="Q5" s="295">
        <f t="shared" ref="Q5:Q24" si="18">ROUND(E5/$C5*100,1)</f>
        <v>99.6</v>
      </c>
      <c r="R5" s="261">
        <f t="shared" ref="R5:R24" si="19">ROUND(F5/$C5*100,1)</f>
        <v>95</v>
      </c>
      <c r="S5" s="262">
        <f t="shared" ref="S5:S24" si="20">ROUND(G5/$C5*100,1)</f>
        <v>95.5</v>
      </c>
      <c r="T5" s="262">
        <f t="shared" ref="T5:T24" si="21">ROUND(H5/$C5*100,1)</f>
        <v>81.900000000000006</v>
      </c>
      <c r="U5" s="262">
        <f t="shared" ref="U5:U24" si="22">ROUND(I5/$C5*100,1)</f>
        <v>91.5</v>
      </c>
      <c r="V5" s="262">
        <f t="shared" ref="V5:V24" si="23">ROUND(J5/$C5*100,1)</f>
        <v>90.8</v>
      </c>
      <c r="W5" s="262">
        <f t="shared" ref="W5:W24" si="24">ROUND(K5/$C5*100,1)</f>
        <v>93.4</v>
      </c>
      <c r="X5" s="219"/>
      <c r="Y5" s="146">
        <f>Y15</f>
        <v>19291</v>
      </c>
      <c r="Z5" s="289">
        <f>Z15</f>
        <v>18671</v>
      </c>
      <c r="AA5" s="145">
        <f>AA15</f>
        <v>18365</v>
      </c>
      <c r="AB5" s="289">
        <f>AB15</f>
        <v>17686</v>
      </c>
      <c r="AC5" s="159">
        <f>AC15</f>
        <v>16992</v>
      </c>
      <c r="AD5" s="159">
        <f t="shared" ref="AD5:AF5" si="25">AD15</f>
        <v>16070</v>
      </c>
      <c r="AE5" s="159">
        <f t="shared" si="25"/>
        <v>15476</v>
      </c>
      <c r="AF5" s="159">
        <f t="shared" si="25"/>
        <v>15453</v>
      </c>
      <c r="AG5" s="159">
        <f t="shared" ref="AG5" si="26">AG15</f>
        <v>15516</v>
      </c>
      <c r="AI5" s="291">
        <f>AI15</f>
        <v>4278</v>
      </c>
      <c r="AJ5" s="147">
        <f>AJ15</f>
        <v>3162</v>
      </c>
      <c r="AK5" s="291">
        <f>AK15</f>
        <v>4789</v>
      </c>
      <c r="AL5" s="299">
        <f>AL15</f>
        <v>8676</v>
      </c>
      <c r="AM5" s="249">
        <f>AM15</f>
        <v>10836</v>
      </c>
      <c r="AN5" s="299">
        <f t="shared" ref="AN5:AP5" si="27">AN15</f>
        <v>12872</v>
      </c>
      <c r="AO5" s="249">
        <f t="shared" si="27"/>
        <v>30550</v>
      </c>
      <c r="AP5" s="840">
        <f t="shared" si="27"/>
        <v>18086</v>
      </c>
      <c r="AQ5" s="272">
        <f t="shared" ref="AQ5" si="28">AQ15</f>
        <v>30550</v>
      </c>
      <c r="AR5" s="219"/>
      <c r="AS5" s="190">
        <f>AS15</f>
        <v>765</v>
      </c>
      <c r="AT5" s="291">
        <f>AT15</f>
        <v>560</v>
      </c>
      <c r="AU5" s="147">
        <f>AU15</f>
        <v>1064</v>
      </c>
      <c r="AV5" s="249">
        <f>AV15</f>
        <v>1915</v>
      </c>
      <c r="AW5" s="220">
        <f>AW15</f>
        <v>2264</v>
      </c>
      <c r="AX5" s="249">
        <f t="shared" ref="AX5:AZ5" si="29">AX15</f>
        <v>2689</v>
      </c>
      <c r="AY5" s="220">
        <f t="shared" si="29"/>
        <v>6382</v>
      </c>
      <c r="AZ5" s="249">
        <f t="shared" si="29"/>
        <v>3778</v>
      </c>
      <c r="BA5" s="299">
        <f t="shared" ref="BA5" si="30">BA15</f>
        <v>6382</v>
      </c>
      <c r="BB5" s="219"/>
      <c r="BC5" s="370">
        <f t="shared" ref="BC5:BH5" si="31">BC15</f>
        <v>2300</v>
      </c>
      <c r="BD5" s="250">
        <f t="shared" si="31"/>
        <v>2340</v>
      </c>
      <c r="BE5" s="219">
        <f t="shared" si="31"/>
        <v>2380</v>
      </c>
      <c r="BF5" s="250">
        <f t="shared" si="31"/>
        <v>2420</v>
      </c>
      <c r="BG5" s="219">
        <f t="shared" si="31"/>
        <v>2460</v>
      </c>
      <c r="BH5" s="277">
        <f t="shared" si="31"/>
        <v>2500</v>
      </c>
      <c r="BI5" s="226">
        <f>BI15</f>
        <v>2500</v>
      </c>
      <c r="BJ5" s="249">
        <f t="shared" ref="BJ5:BL5" si="32">BJ15</f>
        <v>2500</v>
      </c>
      <c r="BK5" s="220">
        <f t="shared" si="32"/>
        <v>2500</v>
      </c>
      <c r="BL5" s="249">
        <f t="shared" si="32"/>
        <v>2500</v>
      </c>
      <c r="BM5" s="371">
        <f t="shared" ref="BM5" si="33">BM15</f>
        <v>2500</v>
      </c>
      <c r="BN5" s="157"/>
      <c r="BO5" s="278">
        <f t="shared" ref="BO5" si="34">BO15</f>
        <v>5592</v>
      </c>
      <c r="BP5" s="249">
        <f t="shared" ref="BP5:BX5" si="35">BP15</f>
        <v>5644</v>
      </c>
      <c r="BQ5" s="249">
        <f t="shared" si="35"/>
        <v>5688</v>
      </c>
      <c r="BR5" s="249">
        <f t="shared" si="35"/>
        <v>5725</v>
      </c>
      <c r="BS5" s="278">
        <f t="shared" si="35"/>
        <v>5762</v>
      </c>
      <c r="BT5" s="249">
        <f t="shared" si="35"/>
        <v>5797</v>
      </c>
      <c r="BU5" s="249">
        <f t="shared" si="35"/>
        <v>5731</v>
      </c>
      <c r="BV5" s="249">
        <f t="shared" si="35"/>
        <v>5667</v>
      </c>
      <c r="BW5" s="249">
        <f t="shared" si="35"/>
        <v>5627</v>
      </c>
      <c r="BX5" s="278">
        <f t="shared" si="35"/>
        <v>5558</v>
      </c>
      <c r="BZ5" s="225">
        <f>BZ15</f>
        <v>8946</v>
      </c>
      <c r="CA5" s="250">
        <f>CA15</f>
        <v>8505</v>
      </c>
      <c r="CB5" s="219">
        <f>CB15</f>
        <v>9353</v>
      </c>
      <c r="CC5" s="250">
        <f>CC15</f>
        <v>7534</v>
      </c>
      <c r="CD5" s="300">
        <f>CD15</f>
        <v>8017</v>
      </c>
      <c r="CE5" s="300">
        <f t="shared" ref="CE5:CG5" si="36">CE15</f>
        <v>3900</v>
      </c>
      <c r="CF5" s="300">
        <f t="shared" si="36"/>
        <v>4185</v>
      </c>
      <c r="CG5" s="300">
        <f t="shared" si="36"/>
        <v>6607</v>
      </c>
      <c r="CH5" s="300">
        <f t="shared" ref="CH5" si="37">CH15</f>
        <v>4898</v>
      </c>
      <c r="CJ5" s="436">
        <f>県外関係人口2!D5</f>
        <v>1094</v>
      </c>
      <c r="CO5" s="53" t="s">
        <v>718</v>
      </c>
    </row>
    <row r="6" spans="1:93">
      <c r="A6" s="53"/>
      <c r="B6" s="235" t="s">
        <v>17</v>
      </c>
      <c r="C6" s="285">
        <f>C25</f>
        <v>17859</v>
      </c>
      <c r="D6" s="285">
        <f>D25</f>
        <v>17353</v>
      </c>
      <c r="E6" s="812">
        <f>E25</f>
        <v>16892</v>
      </c>
      <c r="F6" s="285">
        <f>F25</f>
        <v>16125</v>
      </c>
      <c r="G6" s="813">
        <f>G25</f>
        <v>15399</v>
      </c>
      <c r="H6" s="813">
        <f t="shared" ref="H6:J6" si="38">H25</f>
        <v>14451</v>
      </c>
      <c r="I6" s="813">
        <f t="shared" si="38"/>
        <v>15340</v>
      </c>
      <c r="J6" s="813">
        <f t="shared" si="38"/>
        <v>13682</v>
      </c>
      <c r="K6" s="1343">
        <f t="shared" ref="K6" si="39">K25</f>
        <v>15264</v>
      </c>
      <c r="L6" s="935">
        <f t="shared" si="15"/>
        <v>76.599999999999994</v>
      </c>
      <c r="M6" s="219"/>
      <c r="N6" s="269" t="s">
        <v>17</v>
      </c>
      <c r="O6" s="295">
        <f t="shared" si="16"/>
        <v>100</v>
      </c>
      <c r="P6" s="261">
        <f t="shared" si="17"/>
        <v>97.2</v>
      </c>
      <c r="Q6" s="295">
        <f t="shared" si="18"/>
        <v>94.6</v>
      </c>
      <c r="R6" s="261">
        <f t="shared" si="19"/>
        <v>90.3</v>
      </c>
      <c r="S6" s="262">
        <f t="shared" si="20"/>
        <v>86.2</v>
      </c>
      <c r="T6" s="262">
        <f t="shared" si="21"/>
        <v>80.900000000000006</v>
      </c>
      <c r="U6" s="262">
        <f t="shared" si="22"/>
        <v>85.9</v>
      </c>
      <c r="V6" s="262">
        <f t="shared" si="23"/>
        <v>76.599999999999994</v>
      </c>
      <c r="W6" s="262">
        <f t="shared" si="24"/>
        <v>85.5</v>
      </c>
      <c r="X6" s="219"/>
      <c r="Y6" s="146">
        <f>Y25</f>
        <v>14202</v>
      </c>
      <c r="Z6" s="289">
        <f>Z25</f>
        <v>12617</v>
      </c>
      <c r="AA6" s="145">
        <f>AA25</f>
        <v>11005</v>
      </c>
      <c r="AB6" s="289">
        <f>AB25</f>
        <v>9438</v>
      </c>
      <c r="AC6" s="159">
        <f>AC25</f>
        <v>7788</v>
      </c>
      <c r="AD6" s="159">
        <f t="shared" ref="AD6:AF6" si="40">AD25</f>
        <v>6180</v>
      </c>
      <c r="AE6" s="159">
        <f t="shared" si="40"/>
        <v>4979</v>
      </c>
      <c r="AF6" s="159">
        <f t="shared" si="40"/>
        <v>4979</v>
      </c>
      <c r="AG6" s="159">
        <f t="shared" ref="AG6" si="41">AG25</f>
        <v>4979</v>
      </c>
      <c r="AI6" s="289">
        <f>AI25</f>
        <v>1515</v>
      </c>
      <c r="AJ6" s="145">
        <f>AJ25</f>
        <v>3341</v>
      </c>
      <c r="AK6" s="289">
        <f>AK25</f>
        <v>3972</v>
      </c>
      <c r="AL6" s="300">
        <f>AL25</f>
        <v>3934</v>
      </c>
      <c r="AM6" s="250">
        <f>AM25</f>
        <v>5010</v>
      </c>
      <c r="AN6" s="300">
        <f t="shared" ref="AN6:AP6" si="42">AN25</f>
        <v>10584</v>
      </c>
      <c r="AO6" s="250">
        <f t="shared" si="42"/>
        <v>20519</v>
      </c>
      <c r="AP6" s="227">
        <f t="shared" si="42"/>
        <v>12037.666666666668</v>
      </c>
      <c r="AQ6" s="252">
        <f t="shared" ref="AQ6" si="43">AQ25</f>
        <v>20519</v>
      </c>
      <c r="AR6" s="219"/>
      <c r="AS6" s="146">
        <f>AS25</f>
        <v>271</v>
      </c>
      <c r="AT6" s="289">
        <f>AT25</f>
        <v>592</v>
      </c>
      <c r="AU6" s="145">
        <f>AU25</f>
        <v>882</v>
      </c>
      <c r="AV6" s="250">
        <f>AV25</f>
        <v>869</v>
      </c>
      <c r="AW6" s="219">
        <f>AW25</f>
        <v>1046</v>
      </c>
      <c r="AX6" s="250">
        <f t="shared" ref="AX6:AZ6" si="44">AX25</f>
        <v>2211</v>
      </c>
      <c r="AY6" s="219">
        <f t="shared" si="44"/>
        <v>4286</v>
      </c>
      <c r="AZ6" s="250">
        <f t="shared" si="44"/>
        <v>2515</v>
      </c>
      <c r="BA6" s="300">
        <f t="shared" ref="BA6" si="45">BA25</f>
        <v>4286</v>
      </c>
      <c r="BB6" s="219"/>
      <c r="BC6" s="370">
        <f t="shared" ref="BC6:BH6" si="46">BC25</f>
        <v>650</v>
      </c>
      <c r="BD6" s="250">
        <f t="shared" si="46"/>
        <v>986</v>
      </c>
      <c r="BE6" s="219">
        <f t="shared" si="46"/>
        <v>1322</v>
      </c>
      <c r="BF6" s="250">
        <f t="shared" si="46"/>
        <v>1658</v>
      </c>
      <c r="BG6" s="219">
        <f t="shared" si="46"/>
        <v>1994</v>
      </c>
      <c r="BH6" s="277">
        <f t="shared" si="46"/>
        <v>2330</v>
      </c>
      <c r="BI6" s="225">
        <f>BI25</f>
        <v>2330</v>
      </c>
      <c r="BJ6" s="250">
        <f t="shared" ref="BJ6:BL6" si="47">BJ25</f>
        <v>2330</v>
      </c>
      <c r="BK6" s="219">
        <f t="shared" si="47"/>
        <v>2330</v>
      </c>
      <c r="BL6" s="250">
        <f t="shared" si="47"/>
        <v>2330</v>
      </c>
      <c r="BM6" s="372">
        <f t="shared" ref="BM6" si="48">BM25</f>
        <v>2330</v>
      </c>
      <c r="BN6" s="157"/>
      <c r="BO6" s="277">
        <f t="shared" ref="BO6" si="49">BO25</f>
        <v>1580</v>
      </c>
      <c r="BP6" s="250">
        <f t="shared" ref="BP6:BX6" si="50">BP25</f>
        <v>2378</v>
      </c>
      <c r="BQ6" s="250">
        <f t="shared" si="50"/>
        <v>3160</v>
      </c>
      <c r="BR6" s="250">
        <f t="shared" si="50"/>
        <v>3924</v>
      </c>
      <c r="BS6" s="277">
        <f t="shared" si="50"/>
        <v>4671</v>
      </c>
      <c r="BT6" s="250">
        <f t="shared" si="50"/>
        <v>5404</v>
      </c>
      <c r="BU6" s="250">
        <f t="shared" si="50"/>
        <v>5343</v>
      </c>
      <c r="BV6" s="250">
        <f t="shared" si="50"/>
        <v>5281</v>
      </c>
      <c r="BW6" s="250">
        <f t="shared" si="50"/>
        <v>5244</v>
      </c>
      <c r="BX6" s="277">
        <f t="shared" si="50"/>
        <v>5181</v>
      </c>
      <c r="BZ6" s="225">
        <f>BZ25</f>
        <v>1008</v>
      </c>
      <c r="CA6" s="250">
        <f>CA25</f>
        <v>984</v>
      </c>
      <c r="CB6" s="219">
        <f>CB25</f>
        <v>1081</v>
      </c>
      <c r="CC6" s="250">
        <f>CC25</f>
        <v>1147</v>
      </c>
      <c r="CD6" s="300">
        <f>CD25</f>
        <v>1161</v>
      </c>
      <c r="CE6" s="300">
        <f t="shared" ref="CE6:CG6" si="51">CE25</f>
        <v>717</v>
      </c>
      <c r="CF6" s="300">
        <f t="shared" si="51"/>
        <v>794</v>
      </c>
      <c r="CG6" s="300">
        <f t="shared" si="51"/>
        <v>944</v>
      </c>
      <c r="CH6" s="300">
        <f t="shared" ref="CH6" si="52">CH25</f>
        <v>818</v>
      </c>
      <c r="CJ6" s="435">
        <f>県外関係人口2!D6</f>
        <v>342</v>
      </c>
    </row>
    <row r="7" spans="1:93">
      <c r="A7" s="53"/>
      <c r="B7" s="235" t="s">
        <v>18</v>
      </c>
      <c r="C7" s="285">
        <f>C29</f>
        <v>25840</v>
      </c>
      <c r="D7" s="285">
        <f>D29</f>
        <v>26191</v>
      </c>
      <c r="E7" s="812">
        <f>E29</f>
        <v>26547</v>
      </c>
      <c r="F7" s="285">
        <f>F29</f>
        <v>25177</v>
      </c>
      <c r="G7" s="813">
        <f>G29</f>
        <v>24967</v>
      </c>
      <c r="H7" s="813">
        <f t="shared" ref="H7:J7" si="53">H29</f>
        <v>24798</v>
      </c>
      <c r="I7" s="813">
        <f t="shared" si="53"/>
        <v>25393</v>
      </c>
      <c r="J7" s="813">
        <f t="shared" si="53"/>
        <v>25090</v>
      </c>
      <c r="K7" s="1343">
        <f t="shared" ref="K7" si="54">K29</f>
        <v>25448</v>
      </c>
      <c r="L7" s="935">
        <f t="shared" si="15"/>
        <v>97.1</v>
      </c>
      <c r="M7" s="219"/>
      <c r="N7" s="269" t="s">
        <v>18</v>
      </c>
      <c r="O7" s="295">
        <f t="shared" si="16"/>
        <v>100</v>
      </c>
      <c r="P7" s="261">
        <f t="shared" si="17"/>
        <v>101.4</v>
      </c>
      <c r="Q7" s="295">
        <f t="shared" si="18"/>
        <v>102.7</v>
      </c>
      <c r="R7" s="261">
        <f t="shared" si="19"/>
        <v>97.4</v>
      </c>
      <c r="S7" s="262">
        <f t="shared" si="20"/>
        <v>96.6</v>
      </c>
      <c r="T7" s="262">
        <f t="shared" si="21"/>
        <v>96</v>
      </c>
      <c r="U7" s="262">
        <f t="shared" si="22"/>
        <v>98.3</v>
      </c>
      <c r="V7" s="262">
        <f t="shared" si="23"/>
        <v>97.1</v>
      </c>
      <c r="W7" s="262">
        <f t="shared" si="24"/>
        <v>98.5</v>
      </c>
      <c r="X7" s="219"/>
      <c r="Y7" s="146">
        <f>Y29</f>
        <v>19640</v>
      </c>
      <c r="Z7" s="289">
        <f>Z29</f>
        <v>20141</v>
      </c>
      <c r="AA7" s="145">
        <f>AA29</f>
        <v>19950</v>
      </c>
      <c r="AB7" s="289">
        <f>AB29</f>
        <v>19774</v>
      </c>
      <c r="AC7" s="159">
        <f>AC29</f>
        <v>19522</v>
      </c>
      <c r="AD7" s="159">
        <f t="shared" ref="AD7:AF7" si="55">AD29</f>
        <v>19321</v>
      </c>
      <c r="AE7" s="159">
        <f t="shared" si="55"/>
        <v>19142</v>
      </c>
      <c r="AF7" s="159">
        <f t="shared" si="55"/>
        <v>19132</v>
      </c>
      <c r="AG7" s="159">
        <f t="shared" ref="AG7" si="56">AG29</f>
        <v>19141</v>
      </c>
      <c r="AI7" s="289">
        <f>AI29</f>
        <v>20467</v>
      </c>
      <c r="AJ7" s="145">
        <f>AJ29</f>
        <v>19467</v>
      </c>
      <c r="AK7" s="289">
        <f>AK29</f>
        <v>17527</v>
      </c>
      <c r="AL7" s="300">
        <f>AL29</f>
        <v>12146</v>
      </c>
      <c r="AM7" s="250">
        <f>AM29</f>
        <v>12777</v>
      </c>
      <c r="AN7" s="300">
        <f t="shared" ref="AN7:AP7" si="57">AN29</f>
        <v>14141</v>
      </c>
      <c r="AO7" s="250">
        <f t="shared" si="57"/>
        <v>17773</v>
      </c>
      <c r="AP7" s="227">
        <f t="shared" si="57"/>
        <v>14897.000000000002</v>
      </c>
      <c r="AQ7" s="252">
        <f t="shared" ref="AQ7" si="58">AQ29</f>
        <v>17773</v>
      </c>
      <c r="AR7" s="219"/>
      <c r="AS7" s="146">
        <f>AS29</f>
        <v>3661</v>
      </c>
      <c r="AT7" s="289">
        <f>AT29</f>
        <v>3450</v>
      </c>
      <c r="AU7" s="145">
        <f>AU29</f>
        <v>3895</v>
      </c>
      <c r="AV7" s="250">
        <f>AV29</f>
        <v>2682</v>
      </c>
      <c r="AW7" s="219">
        <f>AW29</f>
        <v>2669</v>
      </c>
      <c r="AX7" s="250">
        <f t="shared" ref="AX7:AZ7" si="59">AX29</f>
        <v>2954</v>
      </c>
      <c r="AY7" s="219">
        <f t="shared" si="59"/>
        <v>3714</v>
      </c>
      <c r="AZ7" s="250">
        <f t="shared" si="59"/>
        <v>3111</v>
      </c>
      <c r="BA7" s="300">
        <f t="shared" ref="BA7" si="60">BA29</f>
        <v>3714</v>
      </c>
      <c r="BB7" s="219"/>
      <c r="BC7" s="370">
        <f t="shared" ref="BC7:BH7" si="61">BC29</f>
        <v>690</v>
      </c>
      <c r="BD7" s="250">
        <f t="shared" si="61"/>
        <v>738</v>
      </c>
      <c r="BE7" s="219">
        <f t="shared" si="61"/>
        <v>786</v>
      </c>
      <c r="BF7" s="250">
        <f t="shared" si="61"/>
        <v>834</v>
      </c>
      <c r="BG7" s="219">
        <f t="shared" si="61"/>
        <v>882</v>
      </c>
      <c r="BH7" s="277">
        <f t="shared" si="61"/>
        <v>930</v>
      </c>
      <c r="BI7" s="225">
        <f>BI29</f>
        <v>930</v>
      </c>
      <c r="BJ7" s="250">
        <f t="shared" ref="BJ7:BL7" si="62">BJ29</f>
        <v>930</v>
      </c>
      <c r="BK7" s="219">
        <f t="shared" si="62"/>
        <v>930</v>
      </c>
      <c r="BL7" s="250">
        <f t="shared" si="62"/>
        <v>930</v>
      </c>
      <c r="BM7" s="372">
        <f t="shared" ref="BM7" si="63">BM29</f>
        <v>930</v>
      </c>
      <c r="BN7" s="157"/>
      <c r="BO7" s="277">
        <f t="shared" ref="BO7" si="64">BO29</f>
        <v>1677</v>
      </c>
      <c r="BP7" s="250">
        <f t="shared" ref="BP7:BX7" si="65">BP29</f>
        <v>1780</v>
      </c>
      <c r="BQ7" s="250">
        <f t="shared" si="65"/>
        <v>1880</v>
      </c>
      <c r="BR7" s="250">
        <f t="shared" si="65"/>
        <v>1974</v>
      </c>
      <c r="BS7" s="277">
        <f t="shared" si="65"/>
        <v>2066</v>
      </c>
      <c r="BT7" s="250">
        <f t="shared" si="65"/>
        <v>2157</v>
      </c>
      <c r="BU7" s="250">
        <f t="shared" si="65"/>
        <v>2132</v>
      </c>
      <c r="BV7" s="250">
        <f t="shared" si="65"/>
        <v>2109</v>
      </c>
      <c r="BW7" s="250">
        <f t="shared" si="65"/>
        <v>2094</v>
      </c>
      <c r="BX7" s="277">
        <f t="shared" si="65"/>
        <v>2068</v>
      </c>
      <c r="BZ7" s="225">
        <f>BZ29</f>
        <v>759</v>
      </c>
      <c r="CA7" s="250">
        <f>CA29</f>
        <v>720</v>
      </c>
      <c r="CB7" s="219">
        <f>CB29</f>
        <v>728</v>
      </c>
      <c r="CC7" s="250">
        <f>CC29</f>
        <v>655</v>
      </c>
      <c r="CD7" s="300">
        <f>CD29</f>
        <v>619</v>
      </c>
      <c r="CE7" s="300">
        <f t="shared" ref="CE7:CG7" si="66">CE29</f>
        <v>391</v>
      </c>
      <c r="CF7" s="300">
        <f t="shared" si="66"/>
        <v>428</v>
      </c>
      <c r="CG7" s="300">
        <f t="shared" si="66"/>
        <v>753</v>
      </c>
      <c r="CH7" s="300">
        <f t="shared" ref="CH7" si="67">CH29</f>
        <v>525</v>
      </c>
      <c r="CJ7" s="435">
        <f>県外関係人口2!D7</f>
        <v>715</v>
      </c>
    </row>
    <row r="8" spans="1:93">
      <c r="A8" s="53"/>
      <c r="B8" s="235" t="s">
        <v>19</v>
      </c>
      <c r="C8" s="285">
        <f>C35</f>
        <v>14918</v>
      </c>
      <c r="D8" s="285">
        <f>D35</f>
        <v>14912</v>
      </c>
      <c r="E8" s="812">
        <f>E35</f>
        <v>15515</v>
      </c>
      <c r="F8" s="285">
        <f>F35</f>
        <v>14212</v>
      </c>
      <c r="G8" s="813">
        <f>G35</f>
        <v>17064</v>
      </c>
      <c r="H8" s="813">
        <f t="shared" ref="H8:J8" si="68">H35</f>
        <v>18952</v>
      </c>
      <c r="I8" s="813">
        <f t="shared" si="68"/>
        <v>18795</v>
      </c>
      <c r="J8" s="813">
        <f t="shared" si="68"/>
        <v>17732</v>
      </c>
      <c r="K8" s="1343">
        <f t="shared" ref="K8" si="69">K35</f>
        <v>18722</v>
      </c>
      <c r="L8" s="935">
        <f t="shared" si="15"/>
        <v>118.9</v>
      </c>
      <c r="M8" s="219"/>
      <c r="N8" s="269" t="s">
        <v>19</v>
      </c>
      <c r="O8" s="295">
        <f t="shared" si="16"/>
        <v>100</v>
      </c>
      <c r="P8" s="261">
        <f t="shared" si="17"/>
        <v>100</v>
      </c>
      <c r="Q8" s="295">
        <f t="shared" si="18"/>
        <v>104</v>
      </c>
      <c r="R8" s="261">
        <f t="shared" si="19"/>
        <v>95.3</v>
      </c>
      <c r="S8" s="262">
        <f t="shared" si="20"/>
        <v>114.4</v>
      </c>
      <c r="T8" s="262">
        <f t="shared" si="21"/>
        <v>127</v>
      </c>
      <c r="U8" s="262">
        <f t="shared" si="22"/>
        <v>126</v>
      </c>
      <c r="V8" s="262">
        <f t="shared" si="23"/>
        <v>118.9</v>
      </c>
      <c r="W8" s="262">
        <f t="shared" si="24"/>
        <v>125.5</v>
      </c>
      <c r="X8" s="219"/>
      <c r="Y8" s="146">
        <f>Y35</f>
        <v>11272</v>
      </c>
      <c r="Z8" s="289">
        <f>Z35</f>
        <v>10632</v>
      </c>
      <c r="AA8" s="145">
        <f>AA35</f>
        <v>9859</v>
      </c>
      <c r="AB8" s="289">
        <f>AB35</f>
        <v>9098</v>
      </c>
      <c r="AC8" s="159">
        <f>AC35</f>
        <v>8317</v>
      </c>
      <c r="AD8" s="159">
        <f t="shared" ref="AD8:AF8" si="70">AD35</f>
        <v>7576</v>
      </c>
      <c r="AE8" s="159">
        <f t="shared" si="70"/>
        <v>6993</v>
      </c>
      <c r="AF8" s="159">
        <f t="shared" si="70"/>
        <v>6996</v>
      </c>
      <c r="AG8" s="159">
        <f t="shared" ref="AG8" si="71">AG35</f>
        <v>6938</v>
      </c>
      <c r="AI8" s="289">
        <f>AI35</f>
        <v>6974</v>
      </c>
      <c r="AJ8" s="145">
        <f>AJ35</f>
        <v>10946</v>
      </c>
      <c r="AK8" s="289">
        <f>AK35</f>
        <v>15086</v>
      </c>
      <c r="AL8" s="300">
        <f>AL35</f>
        <v>13100</v>
      </c>
      <c r="AM8" s="250">
        <f>AM35</f>
        <v>31717</v>
      </c>
      <c r="AN8" s="300">
        <f t="shared" ref="AN8:AP8" si="72">AN35</f>
        <v>45479</v>
      </c>
      <c r="AO8" s="250">
        <f t="shared" si="72"/>
        <v>47085</v>
      </c>
      <c r="AP8" s="227">
        <f t="shared" si="72"/>
        <v>41427</v>
      </c>
      <c r="AQ8" s="252">
        <f t="shared" ref="AQ8" si="73">AQ35</f>
        <v>47085</v>
      </c>
      <c r="AR8" s="219"/>
      <c r="AS8" s="146">
        <f>AS35</f>
        <v>1248</v>
      </c>
      <c r="AT8" s="289">
        <f>AT35</f>
        <v>1940</v>
      </c>
      <c r="AU8" s="145">
        <f>AU35</f>
        <v>3352</v>
      </c>
      <c r="AV8" s="250">
        <f>AV35</f>
        <v>2892</v>
      </c>
      <c r="AW8" s="219">
        <f>AW35</f>
        <v>6627</v>
      </c>
      <c r="AX8" s="250">
        <f t="shared" ref="AX8:AZ8" si="74">AX35</f>
        <v>9501</v>
      </c>
      <c r="AY8" s="219">
        <f t="shared" si="74"/>
        <v>9837</v>
      </c>
      <c r="AZ8" s="250">
        <f t="shared" si="74"/>
        <v>8654</v>
      </c>
      <c r="BA8" s="300">
        <f t="shared" ref="BA8" si="75">BA35</f>
        <v>9837</v>
      </c>
      <c r="BB8" s="219"/>
      <c r="BC8" s="370">
        <f t="shared" ref="BC8:BH8" si="76">BC35</f>
        <v>680</v>
      </c>
      <c r="BD8" s="250">
        <f t="shared" si="76"/>
        <v>658</v>
      </c>
      <c r="BE8" s="219">
        <f t="shared" si="76"/>
        <v>636</v>
      </c>
      <c r="BF8" s="250">
        <f t="shared" si="76"/>
        <v>614</v>
      </c>
      <c r="BG8" s="219">
        <f t="shared" si="76"/>
        <v>592</v>
      </c>
      <c r="BH8" s="277">
        <f t="shared" si="76"/>
        <v>570</v>
      </c>
      <c r="BI8" s="225">
        <f>BI35</f>
        <v>570</v>
      </c>
      <c r="BJ8" s="250">
        <f t="shared" ref="BJ8:BL8" si="77">BJ35</f>
        <v>570</v>
      </c>
      <c r="BK8" s="219">
        <f t="shared" si="77"/>
        <v>570</v>
      </c>
      <c r="BL8" s="250">
        <f t="shared" si="77"/>
        <v>570</v>
      </c>
      <c r="BM8" s="372">
        <f t="shared" ref="BM8" si="78">BM35</f>
        <v>570</v>
      </c>
      <c r="BN8" s="157"/>
      <c r="BO8" s="277">
        <f t="shared" ref="BO8" si="79">BO35</f>
        <v>1654</v>
      </c>
      <c r="BP8" s="250">
        <f t="shared" ref="BP8:BX8" si="80">BP35</f>
        <v>1588</v>
      </c>
      <c r="BQ8" s="250">
        <f t="shared" si="80"/>
        <v>1521</v>
      </c>
      <c r="BR8" s="250">
        <f t="shared" si="80"/>
        <v>1452</v>
      </c>
      <c r="BS8" s="277">
        <f t="shared" si="80"/>
        <v>1387</v>
      </c>
      <c r="BT8" s="250">
        <f t="shared" si="80"/>
        <v>1321</v>
      </c>
      <c r="BU8" s="250">
        <f t="shared" si="80"/>
        <v>1307</v>
      </c>
      <c r="BV8" s="250">
        <f t="shared" si="80"/>
        <v>1292</v>
      </c>
      <c r="BW8" s="250">
        <f t="shared" si="80"/>
        <v>1283</v>
      </c>
      <c r="BX8" s="277">
        <f t="shared" si="80"/>
        <v>1267</v>
      </c>
      <c r="BZ8" s="225">
        <f>BZ35</f>
        <v>810</v>
      </c>
      <c r="CA8" s="250">
        <f>CA35</f>
        <v>819</v>
      </c>
      <c r="CB8" s="219">
        <f>CB35</f>
        <v>852</v>
      </c>
      <c r="CC8" s="250">
        <f>CC35</f>
        <v>835</v>
      </c>
      <c r="CD8" s="300">
        <f>CD35</f>
        <v>799</v>
      </c>
      <c r="CE8" s="300">
        <f t="shared" ref="CE8:CG8" si="81">CE35</f>
        <v>568</v>
      </c>
      <c r="CF8" s="300">
        <f t="shared" si="81"/>
        <v>673</v>
      </c>
      <c r="CG8" s="300">
        <f t="shared" si="81"/>
        <v>799</v>
      </c>
      <c r="CH8" s="300">
        <f t="shared" ref="CH8" si="82">CH35</f>
        <v>680</v>
      </c>
      <c r="CJ8" s="435">
        <f>県外関係人口2!D8</f>
        <v>200</v>
      </c>
    </row>
    <row r="9" spans="1:93">
      <c r="A9" s="53"/>
      <c r="B9" s="235" t="s">
        <v>20</v>
      </c>
      <c r="C9" s="285">
        <f>C41</f>
        <v>11342</v>
      </c>
      <c r="D9" s="285">
        <f>D41</f>
        <v>14546</v>
      </c>
      <c r="E9" s="812">
        <f>E41</f>
        <v>17477</v>
      </c>
      <c r="F9" s="285">
        <f>F41</f>
        <v>18165</v>
      </c>
      <c r="G9" s="813">
        <f>G41</f>
        <v>27564</v>
      </c>
      <c r="H9" s="813">
        <f t="shared" ref="H9:J9" si="83">H41</f>
        <v>49528</v>
      </c>
      <c r="I9" s="813">
        <f t="shared" si="83"/>
        <v>59201</v>
      </c>
      <c r="J9" s="813">
        <f t="shared" si="83"/>
        <v>45440</v>
      </c>
      <c r="K9" s="1343">
        <f t="shared" ref="K9" si="84">K41</f>
        <v>59252</v>
      </c>
      <c r="L9" s="935">
        <f t="shared" si="15"/>
        <v>400.6</v>
      </c>
      <c r="M9" s="219"/>
      <c r="N9" s="269" t="s">
        <v>20</v>
      </c>
      <c r="O9" s="295">
        <f t="shared" si="16"/>
        <v>100</v>
      </c>
      <c r="P9" s="261">
        <f t="shared" si="17"/>
        <v>128.19999999999999</v>
      </c>
      <c r="Q9" s="295">
        <f t="shared" si="18"/>
        <v>154.1</v>
      </c>
      <c r="R9" s="261">
        <f t="shared" si="19"/>
        <v>160.19999999999999</v>
      </c>
      <c r="S9" s="262">
        <f t="shared" si="20"/>
        <v>243</v>
      </c>
      <c r="T9" s="262">
        <f t="shared" si="21"/>
        <v>436.7</v>
      </c>
      <c r="U9" s="262">
        <f t="shared" si="22"/>
        <v>522</v>
      </c>
      <c r="V9" s="262">
        <f t="shared" si="23"/>
        <v>400.6</v>
      </c>
      <c r="W9" s="262">
        <f t="shared" si="24"/>
        <v>522.4</v>
      </c>
      <c r="X9" s="219"/>
      <c r="Y9" s="146">
        <f>Y41</f>
        <v>5930</v>
      </c>
      <c r="Z9" s="289">
        <f>Z41</f>
        <v>6133</v>
      </c>
      <c r="AA9" s="145">
        <f>AA41</f>
        <v>5927</v>
      </c>
      <c r="AB9" s="289">
        <f>AB41</f>
        <v>5751</v>
      </c>
      <c r="AC9" s="159">
        <f>AC41</f>
        <v>5563</v>
      </c>
      <c r="AD9" s="159">
        <f t="shared" ref="AD9:AF9" si="85">AD41</f>
        <v>5401</v>
      </c>
      <c r="AE9" s="159">
        <f t="shared" si="85"/>
        <v>5274</v>
      </c>
      <c r="AF9" s="159">
        <f t="shared" si="85"/>
        <v>5275</v>
      </c>
      <c r="AG9" s="159">
        <f t="shared" ref="AG9" si="86">AG41</f>
        <v>5279</v>
      </c>
      <c r="AI9" s="289">
        <f>AI41</f>
        <v>21089</v>
      </c>
      <c r="AJ9" s="145">
        <f>AJ41</f>
        <v>38039</v>
      </c>
      <c r="AK9" s="289">
        <f>AK41</f>
        <v>43970</v>
      </c>
      <c r="AL9" s="300">
        <f>AL41</f>
        <v>48666</v>
      </c>
      <c r="AM9" s="250">
        <f>AM41</f>
        <v>97158</v>
      </c>
      <c r="AN9" s="300">
        <f t="shared" ref="AN9:AP9" si="87">AN41</f>
        <v>204985</v>
      </c>
      <c r="AO9" s="250">
        <f t="shared" si="87"/>
        <v>251615</v>
      </c>
      <c r="AP9" s="227">
        <f t="shared" si="87"/>
        <v>184585.99999999997</v>
      </c>
      <c r="AQ9" s="252">
        <f t="shared" ref="AQ9" si="88">AQ41</f>
        <v>251615</v>
      </c>
      <c r="AR9" s="219"/>
      <c r="AS9" s="146">
        <f>AS41</f>
        <v>3771</v>
      </c>
      <c r="AT9" s="289">
        <f>AT41</f>
        <v>6742</v>
      </c>
      <c r="AU9" s="145">
        <f>AU41</f>
        <v>9770</v>
      </c>
      <c r="AV9" s="250">
        <f>AV41</f>
        <v>10743</v>
      </c>
      <c r="AW9" s="219">
        <f>AW41</f>
        <v>20298</v>
      </c>
      <c r="AX9" s="250">
        <f t="shared" ref="AX9:AZ9" si="89">AX41</f>
        <v>42825</v>
      </c>
      <c r="AY9" s="219">
        <f t="shared" si="89"/>
        <v>52567</v>
      </c>
      <c r="AZ9" s="250">
        <f t="shared" si="89"/>
        <v>38563</v>
      </c>
      <c r="BA9" s="300">
        <f t="shared" ref="BA9" si="90">BA41</f>
        <v>52567</v>
      </c>
      <c r="BB9" s="219"/>
      <c r="BC9" s="370">
        <f t="shared" ref="BC9:BH9" si="91">BC41</f>
        <v>320</v>
      </c>
      <c r="BD9" s="250">
        <f t="shared" si="91"/>
        <v>322</v>
      </c>
      <c r="BE9" s="219">
        <f t="shared" si="91"/>
        <v>324</v>
      </c>
      <c r="BF9" s="250">
        <f t="shared" si="91"/>
        <v>326</v>
      </c>
      <c r="BG9" s="219">
        <f t="shared" si="91"/>
        <v>328</v>
      </c>
      <c r="BH9" s="277">
        <f t="shared" si="91"/>
        <v>330</v>
      </c>
      <c r="BI9" s="225">
        <f>BI41</f>
        <v>330</v>
      </c>
      <c r="BJ9" s="250">
        <f t="shared" ref="BJ9:BL9" si="92">BJ41</f>
        <v>330</v>
      </c>
      <c r="BK9" s="219">
        <f t="shared" si="92"/>
        <v>330</v>
      </c>
      <c r="BL9" s="250">
        <f t="shared" si="92"/>
        <v>330</v>
      </c>
      <c r="BM9" s="372">
        <f t="shared" ref="BM9" si="93">BM41</f>
        <v>330</v>
      </c>
      <c r="BN9" s="157"/>
      <c r="BO9" s="277">
        <f t="shared" ref="BO9" si="94">BO41</f>
        <v>778</v>
      </c>
      <c r="BP9" s="250">
        <f t="shared" ref="BP9:BX9" si="95">BP41</f>
        <v>778</v>
      </c>
      <c r="BQ9" s="250">
        <f t="shared" si="95"/>
        <v>775</v>
      </c>
      <c r="BR9" s="250">
        <f t="shared" si="95"/>
        <v>772</v>
      </c>
      <c r="BS9" s="277">
        <f t="shared" si="95"/>
        <v>768</v>
      </c>
      <c r="BT9" s="250">
        <f t="shared" si="95"/>
        <v>766</v>
      </c>
      <c r="BU9" s="250">
        <f t="shared" si="95"/>
        <v>756</v>
      </c>
      <c r="BV9" s="250">
        <f t="shared" si="95"/>
        <v>748</v>
      </c>
      <c r="BW9" s="250">
        <f t="shared" si="95"/>
        <v>743</v>
      </c>
      <c r="BX9" s="277">
        <f t="shared" si="95"/>
        <v>734</v>
      </c>
      <c r="BZ9" s="225">
        <f>BZ41</f>
        <v>863</v>
      </c>
      <c r="CA9" s="250">
        <f>CA41</f>
        <v>896</v>
      </c>
      <c r="CB9" s="219">
        <f>CB41</f>
        <v>1008</v>
      </c>
      <c r="CC9" s="250">
        <f>CC41</f>
        <v>903</v>
      </c>
      <c r="CD9" s="300">
        <f>CD41</f>
        <v>937</v>
      </c>
      <c r="CE9" s="300">
        <f t="shared" ref="CE9:CG9" si="96">CE41</f>
        <v>546</v>
      </c>
      <c r="CF9" s="300">
        <f t="shared" si="96"/>
        <v>612</v>
      </c>
      <c r="CG9" s="300">
        <f t="shared" si="96"/>
        <v>859</v>
      </c>
      <c r="CH9" s="300">
        <f t="shared" ref="CH9" si="97">CH41</f>
        <v>672</v>
      </c>
      <c r="CJ9" s="435">
        <f>県外関係人口2!D9</f>
        <v>127</v>
      </c>
    </row>
    <row r="10" spans="1:93">
      <c r="A10" s="53"/>
      <c r="B10" s="235" t="s">
        <v>21</v>
      </c>
      <c r="C10" s="285">
        <f>C48</f>
        <v>14241</v>
      </c>
      <c r="D10" s="285">
        <f>D48</f>
        <v>12409</v>
      </c>
      <c r="E10" s="812">
        <f>E48</f>
        <v>11755</v>
      </c>
      <c r="F10" s="285">
        <f>F48</f>
        <v>12279</v>
      </c>
      <c r="G10" s="813">
        <f>G48</f>
        <v>11815</v>
      </c>
      <c r="H10" s="813">
        <f t="shared" ref="H10:J10" si="98">H48</f>
        <v>11376</v>
      </c>
      <c r="I10" s="813">
        <f t="shared" si="98"/>
        <v>13878</v>
      </c>
      <c r="J10" s="813">
        <f t="shared" si="98"/>
        <v>13077</v>
      </c>
      <c r="K10" s="1343">
        <f t="shared" ref="K10" si="99">K48</f>
        <v>14098</v>
      </c>
      <c r="L10" s="935">
        <f t="shared" si="15"/>
        <v>91.8</v>
      </c>
      <c r="M10" s="219"/>
      <c r="N10" s="269" t="s">
        <v>21</v>
      </c>
      <c r="O10" s="295">
        <f t="shared" si="16"/>
        <v>100</v>
      </c>
      <c r="P10" s="261">
        <f t="shared" si="17"/>
        <v>87.1</v>
      </c>
      <c r="Q10" s="295">
        <f t="shared" si="18"/>
        <v>82.5</v>
      </c>
      <c r="R10" s="261">
        <f t="shared" si="19"/>
        <v>86.2</v>
      </c>
      <c r="S10" s="262">
        <f t="shared" si="20"/>
        <v>83</v>
      </c>
      <c r="T10" s="262">
        <f t="shared" si="21"/>
        <v>79.900000000000006</v>
      </c>
      <c r="U10" s="262">
        <f t="shared" si="22"/>
        <v>97.5</v>
      </c>
      <c r="V10" s="262">
        <f t="shared" si="23"/>
        <v>91.8</v>
      </c>
      <c r="W10" s="262">
        <f t="shared" si="24"/>
        <v>99</v>
      </c>
      <c r="X10" s="219"/>
      <c r="Y10" s="146">
        <f>Y48</f>
        <v>7402</v>
      </c>
      <c r="Z10" s="289">
        <f>Z48</f>
        <v>6927</v>
      </c>
      <c r="AA10" s="145">
        <f>AA48</f>
        <v>6544</v>
      </c>
      <c r="AB10" s="289">
        <f>AB48</f>
        <v>6157</v>
      </c>
      <c r="AC10" s="159">
        <f>AC48</f>
        <v>5770</v>
      </c>
      <c r="AD10" s="159">
        <f t="shared" ref="AD10:AF10" si="100">AD48</f>
        <v>5384</v>
      </c>
      <c r="AE10" s="159">
        <f t="shared" si="100"/>
        <v>5107</v>
      </c>
      <c r="AF10" s="159">
        <f t="shared" si="100"/>
        <v>5108</v>
      </c>
      <c r="AG10" s="159">
        <f t="shared" ref="AG10" si="101">AG48</f>
        <v>5108</v>
      </c>
      <c r="AI10" s="289">
        <f>AI48</f>
        <v>14933</v>
      </c>
      <c r="AJ10" s="145">
        <f>AJ48</f>
        <v>11098</v>
      </c>
      <c r="AK10" s="289">
        <f>AK48</f>
        <v>8902</v>
      </c>
      <c r="AL10" s="300">
        <f>AL48</f>
        <v>10402</v>
      </c>
      <c r="AM10" s="250">
        <f>AM48</f>
        <v>14051</v>
      </c>
      <c r="AN10" s="300">
        <f t="shared" ref="AN10:AP10" si="102">AN48</f>
        <v>17791</v>
      </c>
      <c r="AO10" s="250">
        <f t="shared" si="102"/>
        <v>29466</v>
      </c>
      <c r="AP10" s="227">
        <f t="shared" si="102"/>
        <v>20436.000000000004</v>
      </c>
      <c r="AQ10" s="252">
        <f t="shared" ref="AQ10" si="103">AQ48</f>
        <v>29466</v>
      </c>
      <c r="AR10" s="219"/>
      <c r="AS10" s="146">
        <f>AS48</f>
        <v>2672</v>
      </c>
      <c r="AT10" s="289">
        <f>AT48</f>
        <v>1966</v>
      </c>
      <c r="AU10" s="145">
        <f>AU48</f>
        <v>1978</v>
      </c>
      <c r="AV10" s="250">
        <f>AV48</f>
        <v>2296</v>
      </c>
      <c r="AW10" s="219">
        <f>AW48</f>
        <v>2935</v>
      </c>
      <c r="AX10" s="250">
        <f t="shared" ref="AX10:AZ10" si="104">AX48</f>
        <v>3716</v>
      </c>
      <c r="AY10" s="219">
        <f t="shared" si="104"/>
        <v>6156</v>
      </c>
      <c r="AZ10" s="250">
        <f t="shared" si="104"/>
        <v>4270</v>
      </c>
      <c r="BA10" s="300">
        <f t="shared" ref="BA10" si="105">BA48</f>
        <v>6156</v>
      </c>
      <c r="BB10" s="219"/>
      <c r="BC10" s="370">
        <f t="shared" ref="BC10:BH10" si="106">BC48</f>
        <v>450</v>
      </c>
      <c r="BD10" s="250">
        <f t="shared" si="106"/>
        <v>486</v>
      </c>
      <c r="BE10" s="219">
        <f t="shared" si="106"/>
        <v>522</v>
      </c>
      <c r="BF10" s="250">
        <f t="shared" si="106"/>
        <v>558</v>
      </c>
      <c r="BG10" s="219">
        <f t="shared" si="106"/>
        <v>594</v>
      </c>
      <c r="BH10" s="277">
        <f t="shared" si="106"/>
        <v>630</v>
      </c>
      <c r="BI10" s="225">
        <f>BI48</f>
        <v>630</v>
      </c>
      <c r="BJ10" s="250">
        <f t="shared" ref="BJ10:BL10" si="107">BJ48</f>
        <v>630</v>
      </c>
      <c r="BK10" s="219">
        <f t="shared" si="107"/>
        <v>630</v>
      </c>
      <c r="BL10" s="250">
        <f t="shared" si="107"/>
        <v>630</v>
      </c>
      <c r="BM10" s="372">
        <f t="shared" ref="BM10" si="108">BM48</f>
        <v>630</v>
      </c>
      <c r="BN10" s="157"/>
      <c r="BO10" s="277">
        <f t="shared" ref="BO10" si="109">BO48</f>
        <v>1094</v>
      </c>
      <c r="BP10" s="250">
        <f t="shared" ref="BP10:BX10" si="110">BP48</f>
        <v>1172</v>
      </c>
      <c r="BQ10" s="250">
        <f t="shared" si="110"/>
        <v>1248</v>
      </c>
      <c r="BR10" s="250">
        <f t="shared" si="110"/>
        <v>1320</v>
      </c>
      <c r="BS10" s="277">
        <f t="shared" si="110"/>
        <v>1391</v>
      </c>
      <c r="BT10" s="250">
        <f t="shared" si="110"/>
        <v>1461</v>
      </c>
      <c r="BU10" s="250">
        <f t="shared" si="110"/>
        <v>1445</v>
      </c>
      <c r="BV10" s="250">
        <f t="shared" si="110"/>
        <v>1428</v>
      </c>
      <c r="BW10" s="250">
        <f t="shared" si="110"/>
        <v>1418</v>
      </c>
      <c r="BX10" s="277">
        <f t="shared" si="110"/>
        <v>1401</v>
      </c>
      <c r="BZ10" s="225">
        <f>BZ48</f>
        <v>2995</v>
      </c>
      <c r="CA10" s="250">
        <f>CA48</f>
        <v>2268</v>
      </c>
      <c r="CB10" s="219">
        <f>CB48</f>
        <v>1913</v>
      </c>
      <c r="CC10" s="250">
        <f>CC48</f>
        <v>2435</v>
      </c>
      <c r="CD10" s="300">
        <f>CD48</f>
        <v>1649</v>
      </c>
      <c r="CE10" s="300">
        <f t="shared" ref="CE10:CG10" si="111">CE48</f>
        <v>831</v>
      </c>
      <c r="CF10" s="300">
        <f t="shared" si="111"/>
        <v>1187</v>
      </c>
      <c r="CG10" s="300">
        <f t="shared" si="111"/>
        <v>2281</v>
      </c>
      <c r="CH10" s="300">
        <f t="shared" ref="CH10" si="112">CH48</f>
        <v>1433</v>
      </c>
      <c r="CJ10" s="435">
        <f>県外関係人口2!D10</f>
        <v>136</v>
      </c>
    </row>
    <row r="11" spans="1:93">
      <c r="A11" s="53"/>
      <c r="B11" s="235" t="s">
        <v>22</v>
      </c>
      <c r="C11" s="285">
        <f>C53</f>
        <v>13769</v>
      </c>
      <c r="D11" s="285">
        <f>D53</f>
        <v>18863</v>
      </c>
      <c r="E11" s="812">
        <f>E53</f>
        <v>18771</v>
      </c>
      <c r="F11" s="285">
        <f>F53</f>
        <v>18373</v>
      </c>
      <c r="G11" s="813">
        <f>G53</f>
        <v>20567</v>
      </c>
      <c r="H11" s="813">
        <f t="shared" ref="H11:J11" si="113">H53</f>
        <v>23165</v>
      </c>
      <c r="I11" s="813">
        <f t="shared" si="113"/>
        <v>28637</v>
      </c>
      <c r="J11" s="813">
        <f t="shared" si="113"/>
        <v>24226</v>
      </c>
      <c r="K11" s="1343">
        <f t="shared" ref="K11" si="114">K53</f>
        <v>28688</v>
      </c>
      <c r="L11" s="935">
        <f t="shared" si="15"/>
        <v>175.9</v>
      </c>
      <c r="M11" s="219"/>
      <c r="N11" s="269" t="s">
        <v>22</v>
      </c>
      <c r="O11" s="295">
        <f t="shared" si="16"/>
        <v>100</v>
      </c>
      <c r="P11" s="261">
        <f t="shared" si="17"/>
        <v>137</v>
      </c>
      <c r="Q11" s="295">
        <f t="shared" si="18"/>
        <v>136.30000000000001</v>
      </c>
      <c r="R11" s="261">
        <f t="shared" si="19"/>
        <v>133.4</v>
      </c>
      <c r="S11" s="262">
        <f t="shared" si="20"/>
        <v>149.4</v>
      </c>
      <c r="T11" s="262">
        <f t="shared" si="21"/>
        <v>168.2</v>
      </c>
      <c r="U11" s="262">
        <f t="shared" si="22"/>
        <v>208</v>
      </c>
      <c r="V11" s="262">
        <f t="shared" si="23"/>
        <v>175.9</v>
      </c>
      <c r="W11" s="262">
        <f t="shared" si="24"/>
        <v>208.4</v>
      </c>
      <c r="X11" s="219"/>
      <c r="Y11" s="146">
        <f>Y53</f>
        <v>7477</v>
      </c>
      <c r="Z11" s="289">
        <f>Z53</f>
        <v>7466</v>
      </c>
      <c r="AA11" s="145">
        <f>AA53</f>
        <v>7314</v>
      </c>
      <c r="AB11" s="289">
        <f>AB53</f>
        <v>7134</v>
      </c>
      <c r="AC11" s="159">
        <f>AC53</f>
        <v>6953</v>
      </c>
      <c r="AD11" s="159">
        <f t="shared" ref="AD11:AF11" si="115">AD53</f>
        <v>6768</v>
      </c>
      <c r="AE11" s="159">
        <f t="shared" si="115"/>
        <v>6630</v>
      </c>
      <c r="AF11" s="159">
        <f t="shared" si="115"/>
        <v>6626</v>
      </c>
      <c r="AG11" s="159">
        <f t="shared" ref="AG11" si="116">AG53</f>
        <v>6627</v>
      </c>
      <c r="AI11" s="289">
        <f>AI53</f>
        <v>23175</v>
      </c>
      <c r="AJ11" s="145">
        <f>AJ53</f>
        <v>53007</v>
      </c>
      <c r="AK11" s="289">
        <f>AK53</f>
        <v>42804</v>
      </c>
      <c r="AL11" s="300">
        <f>AL53</f>
        <v>42841</v>
      </c>
      <c r="AM11" s="250">
        <f>AM53</f>
        <v>57059</v>
      </c>
      <c r="AN11" s="300">
        <f t="shared" ref="AN11:AP11" si="117">AN53</f>
        <v>71932</v>
      </c>
      <c r="AO11" s="250">
        <f t="shared" si="117"/>
        <v>98326</v>
      </c>
      <c r="AP11" s="227">
        <f t="shared" si="117"/>
        <v>75772.333333333343</v>
      </c>
      <c r="AQ11" s="252">
        <f t="shared" ref="AQ11" si="118">AQ53</f>
        <v>98326</v>
      </c>
      <c r="AR11" s="219"/>
      <c r="AS11" s="146">
        <f>AS53</f>
        <v>4146</v>
      </c>
      <c r="AT11" s="289">
        <f>AT53</f>
        <v>9396</v>
      </c>
      <c r="AU11" s="145">
        <f>AU53</f>
        <v>9511</v>
      </c>
      <c r="AV11" s="250">
        <f>AV53</f>
        <v>9459</v>
      </c>
      <c r="AW11" s="219">
        <f>AW53</f>
        <v>11920</v>
      </c>
      <c r="AX11" s="250">
        <f t="shared" ref="AX11:AZ11" si="119">AX53</f>
        <v>15029</v>
      </c>
      <c r="AY11" s="219">
        <f t="shared" si="119"/>
        <v>20541</v>
      </c>
      <c r="AZ11" s="250">
        <f t="shared" si="119"/>
        <v>15830</v>
      </c>
      <c r="BA11" s="300">
        <f t="shared" ref="BA11" si="120">BA53</f>
        <v>20541</v>
      </c>
      <c r="BB11" s="219"/>
      <c r="BC11" s="370">
        <f t="shared" ref="BC11:BH11" si="121">BC53</f>
        <v>470</v>
      </c>
      <c r="BD11" s="250">
        <f t="shared" si="121"/>
        <v>432</v>
      </c>
      <c r="BE11" s="219">
        <f t="shared" si="121"/>
        <v>394</v>
      </c>
      <c r="BF11" s="250">
        <f t="shared" si="121"/>
        <v>356</v>
      </c>
      <c r="BG11" s="219">
        <f t="shared" si="121"/>
        <v>318</v>
      </c>
      <c r="BH11" s="277">
        <f t="shared" si="121"/>
        <v>280</v>
      </c>
      <c r="BI11" s="225">
        <f>BI53</f>
        <v>280</v>
      </c>
      <c r="BJ11" s="250">
        <f t="shared" ref="BJ11:BL11" si="122">BJ53</f>
        <v>280</v>
      </c>
      <c r="BK11" s="219">
        <f t="shared" si="122"/>
        <v>280</v>
      </c>
      <c r="BL11" s="250">
        <f t="shared" si="122"/>
        <v>280</v>
      </c>
      <c r="BM11" s="372">
        <f t="shared" ref="BM11" si="123">BM53</f>
        <v>280</v>
      </c>
      <c r="BN11" s="157"/>
      <c r="BO11" s="277">
        <f t="shared" ref="BO11" si="124">BO53</f>
        <v>1142</v>
      </c>
      <c r="BP11" s="250">
        <f t="shared" ref="BP11:BX11" si="125">BP53</f>
        <v>1042</v>
      </c>
      <c r="BQ11" s="250">
        <f t="shared" si="125"/>
        <v>942</v>
      </c>
      <c r="BR11" s="250">
        <f t="shared" si="125"/>
        <v>841</v>
      </c>
      <c r="BS11" s="277">
        <f t="shared" si="125"/>
        <v>745</v>
      </c>
      <c r="BT11" s="250">
        <f t="shared" si="125"/>
        <v>650</v>
      </c>
      <c r="BU11" s="250">
        <f t="shared" si="125"/>
        <v>643</v>
      </c>
      <c r="BV11" s="250">
        <f t="shared" si="125"/>
        <v>635</v>
      </c>
      <c r="BW11" s="250">
        <f t="shared" si="125"/>
        <v>631</v>
      </c>
      <c r="BX11" s="277">
        <f t="shared" si="125"/>
        <v>622</v>
      </c>
      <c r="BZ11" s="225">
        <f>BZ53</f>
        <v>1104</v>
      </c>
      <c r="CA11" s="250">
        <f>CA53</f>
        <v>1059</v>
      </c>
      <c r="CB11" s="219">
        <f>CB53</f>
        <v>1105</v>
      </c>
      <c r="CC11" s="250">
        <f>CC53</f>
        <v>1035</v>
      </c>
      <c r="CD11" s="300">
        <f>CD53</f>
        <v>1044</v>
      </c>
      <c r="CE11" s="300">
        <f t="shared" ref="CE11:CG11" si="126">CE53</f>
        <v>725</v>
      </c>
      <c r="CF11" s="300">
        <f t="shared" si="126"/>
        <v>831</v>
      </c>
      <c r="CG11" s="300">
        <f t="shared" si="126"/>
        <v>1139</v>
      </c>
      <c r="CH11" s="300">
        <f t="shared" ref="CH11" si="127">CH53</f>
        <v>898</v>
      </c>
      <c r="CJ11" s="435">
        <f>県外関係人口2!D11</f>
        <v>157</v>
      </c>
    </row>
    <row r="12" spans="1:93">
      <c r="A12" s="53"/>
      <c r="B12" s="235" t="s">
        <v>23</v>
      </c>
      <c r="C12" s="285">
        <f>C61</f>
        <v>14768</v>
      </c>
      <c r="D12" s="285">
        <f>D61</f>
        <v>16857</v>
      </c>
      <c r="E12" s="812">
        <f>E61</f>
        <v>17648</v>
      </c>
      <c r="F12" s="285">
        <f>F61</f>
        <v>19034</v>
      </c>
      <c r="G12" s="813">
        <f>G61</f>
        <v>25185</v>
      </c>
      <c r="H12" s="813">
        <f t="shared" ref="H12:J12" si="128">H61</f>
        <v>26633</v>
      </c>
      <c r="I12" s="813">
        <f t="shared" si="128"/>
        <v>27270</v>
      </c>
      <c r="J12" s="813">
        <f t="shared" si="128"/>
        <v>26676</v>
      </c>
      <c r="K12" s="1343">
        <f t="shared" ref="K12" si="129">K61</f>
        <v>27484</v>
      </c>
      <c r="L12" s="935">
        <f t="shared" si="15"/>
        <v>180.6</v>
      </c>
      <c r="M12" s="219"/>
      <c r="N12" s="269" t="s">
        <v>23</v>
      </c>
      <c r="O12" s="295">
        <f t="shared" si="16"/>
        <v>100</v>
      </c>
      <c r="P12" s="261">
        <f t="shared" si="17"/>
        <v>114.1</v>
      </c>
      <c r="Q12" s="295">
        <f t="shared" si="18"/>
        <v>119.5</v>
      </c>
      <c r="R12" s="261">
        <f t="shared" si="19"/>
        <v>128.9</v>
      </c>
      <c r="S12" s="262">
        <f t="shared" si="20"/>
        <v>170.5</v>
      </c>
      <c r="T12" s="262">
        <f t="shared" si="21"/>
        <v>180.3</v>
      </c>
      <c r="U12" s="262">
        <f t="shared" si="22"/>
        <v>184.7</v>
      </c>
      <c r="V12" s="262">
        <f t="shared" si="23"/>
        <v>180.6</v>
      </c>
      <c r="W12" s="262">
        <f t="shared" si="24"/>
        <v>186.1</v>
      </c>
      <c r="X12" s="219"/>
      <c r="Y12" s="146">
        <f>Y61</f>
        <v>6747</v>
      </c>
      <c r="Z12" s="289">
        <f>Z61</f>
        <v>6519</v>
      </c>
      <c r="AA12" s="145">
        <f>AA61</f>
        <v>6354</v>
      </c>
      <c r="AB12" s="289">
        <f>AB61</f>
        <v>6206</v>
      </c>
      <c r="AC12" s="159">
        <f>AC61</f>
        <v>6052</v>
      </c>
      <c r="AD12" s="159">
        <f t="shared" ref="AD12:AF12" si="130">AD61</f>
        <v>5901</v>
      </c>
      <c r="AE12" s="159">
        <f t="shared" si="130"/>
        <v>5786</v>
      </c>
      <c r="AF12" s="159">
        <f t="shared" si="130"/>
        <v>5791</v>
      </c>
      <c r="AG12" s="159">
        <f t="shared" ref="AG12" si="131">AG61</f>
        <v>5784</v>
      </c>
      <c r="AI12" s="289">
        <f>AI61</f>
        <v>22474</v>
      </c>
      <c r="AJ12" s="145">
        <f>AJ61</f>
        <v>36196</v>
      </c>
      <c r="AK12" s="289">
        <f>AK61</f>
        <v>32956</v>
      </c>
      <c r="AL12" s="300">
        <f>AL61</f>
        <v>41595</v>
      </c>
      <c r="AM12" s="250">
        <f>AM61</f>
        <v>75027</v>
      </c>
      <c r="AN12" s="300">
        <f t="shared" ref="AN12:AP12" si="132">AN61</f>
        <v>89595</v>
      </c>
      <c r="AO12" s="250">
        <f t="shared" si="132"/>
        <v>92469</v>
      </c>
      <c r="AP12" s="227">
        <f t="shared" si="132"/>
        <v>85697</v>
      </c>
      <c r="AQ12" s="252">
        <f t="shared" ref="AQ12" si="133">AQ61</f>
        <v>92469</v>
      </c>
      <c r="AR12" s="219"/>
      <c r="AS12" s="146">
        <f>AS61</f>
        <v>4022</v>
      </c>
      <c r="AT12" s="289">
        <f>AT61</f>
        <v>6416</v>
      </c>
      <c r="AU12" s="145">
        <f>AU61</f>
        <v>7323</v>
      </c>
      <c r="AV12" s="250">
        <f>AV61</f>
        <v>9183</v>
      </c>
      <c r="AW12" s="219">
        <f>AW61</f>
        <v>15674</v>
      </c>
      <c r="AX12" s="250">
        <f t="shared" ref="AX12:AZ12" si="134">AX61</f>
        <v>18717</v>
      </c>
      <c r="AY12" s="219">
        <f t="shared" si="134"/>
        <v>19318</v>
      </c>
      <c r="AZ12" s="250">
        <f t="shared" si="134"/>
        <v>17904</v>
      </c>
      <c r="BA12" s="300">
        <f t="shared" ref="BA12" si="135">BA61</f>
        <v>19318</v>
      </c>
      <c r="BB12" s="219"/>
      <c r="BC12" s="370">
        <f t="shared" ref="BC12:BH12" si="136">BC61</f>
        <v>240</v>
      </c>
      <c r="BD12" s="250">
        <f t="shared" si="136"/>
        <v>212</v>
      </c>
      <c r="BE12" s="219">
        <f t="shared" si="136"/>
        <v>184</v>
      </c>
      <c r="BF12" s="250">
        <f t="shared" si="136"/>
        <v>156</v>
      </c>
      <c r="BG12" s="219">
        <f t="shared" si="136"/>
        <v>128</v>
      </c>
      <c r="BH12" s="277">
        <f t="shared" si="136"/>
        <v>100</v>
      </c>
      <c r="BI12" s="225">
        <f>BI61</f>
        <v>100</v>
      </c>
      <c r="BJ12" s="250">
        <f t="shared" ref="BJ12:BL12" si="137">BJ61</f>
        <v>100</v>
      </c>
      <c r="BK12" s="219">
        <f t="shared" si="137"/>
        <v>100</v>
      </c>
      <c r="BL12" s="250">
        <f t="shared" si="137"/>
        <v>100</v>
      </c>
      <c r="BM12" s="372">
        <f t="shared" ref="BM12" si="138">BM61</f>
        <v>100</v>
      </c>
      <c r="BN12" s="157"/>
      <c r="BO12" s="277">
        <f t="shared" ref="BO12" si="139">BO61</f>
        <v>583</v>
      </c>
      <c r="BP12" s="250">
        <f t="shared" ref="BP12:BX12" si="140">BP61</f>
        <v>512</v>
      </c>
      <c r="BQ12" s="250">
        <f t="shared" si="140"/>
        <v>439</v>
      </c>
      <c r="BR12" s="250">
        <f t="shared" si="140"/>
        <v>368</v>
      </c>
      <c r="BS12" s="277">
        <f t="shared" si="140"/>
        <v>301</v>
      </c>
      <c r="BT12" s="250">
        <f t="shared" si="140"/>
        <v>232</v>
      </c>
      <c r="BU12" s="250">
        <f t="shared" si="140"/>
        <v>230</v>
      </c>
      <c r="BV12" s="250">
        <f t="shared" si="140"/>
        <v>226</v>
      </c>
      <c r="BW12" s="250">
        <f t="shared" si="140"/>
        <v>226</v>
      </c>
      <c r="BX12" s="277">
        <f t="shared" si="140"/>
        <v>222</v>
      </c>
      <c r="BZ12" s="225">
        <f>BZ61</f>
        <v>3487</v>
      </c>
      <c r="CA12" s="250">
        <f>CA61</f>
        <v>3483</v>
      </c>
      <c r="CB12" s="219">
        <f>CB61</f>
        <v>3603</v>
      </c>
      <c r="CC12" s="250">
        <f>CC61</f>
        <v>3344</v>
      </c>
      <c r="CD12" s="300">
        <f>CD61</f>
        <v>3227</v>
      </c>
      <c r="CE12" s="300">
        <f t="shared" ref="CE12:CG12" si="141">CE61</f>
        <v>1785</v>
      </c>
      <c r="CF12" s="300">
        <f t="shared" si="141"/>
        <v>1940</v>
      </c>
      <c r="CG12" s="300">
        <f t="shared" si="141"/>
        <v>2755</v>
      </c>
      <c r="CH12" s="300">
        <f t="shared" ref="CH12" si="142">CH61</f>
        <v>2160</v>
      </c>
      <c r="CJ12" s="435">
        <f>県外関係人口2!D12</f>
        <v>119</v>
      </c>
    </row>
    <row r="13" spans="1:93">
      <c r="A13" s="53"/>
      <c r="B13" s="235" t="s">
        <v>24</v>
      </c>
      <c r="C13" s="285">
        <f>C67</f>
        <v>4896</v>
      </c>
      <c r="D13" s="285">
        <f>D67</f>
        <v>7759</v>
      </c>
      <c r="E13" s="812">
        <f>E67</f>
        <v>6512</v>
      </c>
      <c r="F13" s="285">
        <f>F67</f>
        <v>6169</v>
      </c>
      <c r="G13" s="813">
        <f>G67</f>
        <v>6592</v>
      </c>
      <c r="H13" s="813">
        <f t="shared" ref="H13:J13" si="143">H67</f>
        <v>7353</v>
      </c>
      <c r="I13" s="813">
        <f t="shared" si="143"/>
        <v>7824</v>
      </c>
      <c r="J13" s="813">
        <f t="shared" si="143"/>
        <v>7201</v>
      </c>
      <c r="K13" s="1343">
        <f t="shared" ref="K13" si="144">K67</f>
        <v>7816</v>
      </c>
      <c r="L13" s="935">
        <f t="shared" si="15"/>
        <v>147.1</v>
      </c>
      <c r="M13" s="219"/>
      <c r="N13" s="269" t="s">
        <v>24</v>
      </c>
      <c r="O13" s="295">
        <f t="shared" si="16"/>
        <v>100</v>
      </c>
      <c r="P13" s="261">
        <f t="shared" si="17"/>
        <v>158.5</v>
      </c>
      <c r="Q13" s="295">
        <f t="shared" si="18"/>
        <v>133</v>
      </c>
      <c r="R13" s="261">
        <f t="shared" si="19"/>
        <v>126</v>
      </c>
      <c r="S13" s="262">
        <f t="shared" si="20"/>
        <v>134.6</v>
      </c>
      <c r="T13" s="262">
        <f t="shared" si="21"/>
        <v>150.19999999999999</v>
      </c>
      <c r="U13" s="262">
        <f t="shared" si="22"/>
        <v>159.80000000000001</v>
      </c>
      <c r="V13" s="262">
        <f t="shared" si="23"/>
        <v>147.1</v>
      </c>
      <c r="W13" s="262">
        <f t="shared" si="24"/>
        <v>159.6</v>
      </c>
      <c r="X13" s="219"/>
      <c r="Y13" s="146">
        <f>Y67</f>
        <v>3914</v>
      </c>
      <c r="Z13" s="289">
        <f>Z67</f>
        <v>3788</v>
      </c>
      <c r="AA13" s="145">
        <f>AA67</f>
        <v>3659</v>
      </c>
      <c r="AB13" s="289">
        <f>AB67</f>
        <v>3514</v>
      </c>
      <c r="AC13" s="159">
        <f>AC67</f>
        <v>3383</v>
      </c>
      <c r="AD13" s="159">
        <f t="shared" ref="AD13:AF13" si="145">AD67</f>
        <v>3256</v>
      </c>
      <c r="AE13" s="159">
        <f t="shared" si="145"/>
        <v>3161</v>
      </c>
      <c r="AF13" s="159">
        <f t="shared" si="145"/>
        <v>3169</v>
      </c>
      <c r="AG13" s="159">
        <f t="shared" ref="AG13" si="146">AG67</f>
        <v>3165</v>
      </c>
      <c r="AI13" s="289">
        <f>AI67</f>
        <v>2865</v>
      </c>
      <c r="AJ13" s="145">
        <f>AJ67</f>
        <v>19328</v>
      </c>
      <c r="AK13" s="289">
        <f>AK67</f>
        <v>9920</v>
      </c>
      <c r="AL13" s="300">
        <f>AL67</f>
        <v>8924</v>
      </c>
      <c r="AM13" s="250">
        <f>AM67</f>
        <v>11866</v>
      </c>
      <c r="AN13" s="300">
        <f t="shared" ref="AN13:AP13" si="147">AN67</f>
        <v>16726</v>
      </c>
      <c r="AO13" s="250">
        <f t="shared" si="147"/>
        <v>19156</v>
      </c>
      <c r="AP13" s="227">
        <f t="shared" si="147"/>
        <v>15916</v>
      </c>
      <c r="AQ13" s="252">
        <f t="shared" ref="AQ13" si="148">AQ67</f>
        <v>19156</v>
      </c>
      <c r="AR13" s="219"/>
      <c r="AS13" s="146">
        <f>AS67</f>
        <v>513</v>
      </c>
      <c r="AT13" s="289">
        <f>AT67</f>
        <v>3425</v>
      </c>
      <c r="AU13" s="145">
        <f>AU67</f>
        <v>2204</v>
      </c>
      <c r="AV13" s="250">
        <f>AV67</f>
        <v>1970</v>
      </c>
      <c r="AW13" s="219">
        <f>AW67</f>
        <v>2479</v>
      </c>
      <c r="AX13" s="250">
        <f t="shared" ref="AX13:AZ13" si="149">AX67</f>
        <v>3495</v>
      </c>
      <c r="AY13" s="219">
        <f t="shared" si="149"/>
        <v>4002</v>
      </c>
      <c r="AZ13" s="250">
        <f t="shared" si="149"/>
        <v>3325</v>
      </c>
      <c r="BA13" s="300">
        <f t="shared" ref="BA13" si="150">BA67</f>
        <v>4002</v>
      </c>
      <c r="BB13" s="219"/>
      <c r="BC13" s="370">
        <f t="shared" ref="BC13:BH13" si="151">BC67</f>
        <v>20</v>
      </c>
      <c r="BD13" s="250">
        <f t="shared" si="151"/>
        <v>48</v>
      </c>
      <c r="BE13" s="219">
        <f t="shared" si="151"/>
        <v>76</v>
      </c>
      <c r="BF13" s="250">
        <f t="shared" si="151"/>
        <v>104</v>
      </c>
      <c r="BG13" s="219">
        <f t="shared" si="151"/>
        <v>132</v>
      </c>
      <c r="BH13" s="277">
        <f t="shared" si="151"/>
        <v>160</v>
      </c>
      <c r="BI13" s="225">
        <f>BI67</f>
        <v>160</v>
      </c>
      <c r="BJ13" s="250">
        <f t="shared" ref="BJ13:BL13" si="152">BJ67</f>
        <v>160</v>
      </c>
      <c r="BK13" s="219">
        <f t="shared" si="152"/>
        <v>160</v>
      </c>
      <c r="BL13" s="250">
        <f t="shared" si="152"/>
        <v>160</v>
      </c>
      <c r="BM13" s="372">
        <f t="shared" ref="BM13" si="153">BM67</f>
        <v>160</v>
      </c>
      <c r="BN13" s="157"/>
      <c r="BO13" s="277">
        <f t="shared" ref="BO13" si="154">BO67</f>
        <v>49</v>
      </c>
      <c r="BP13" s="250">
        <f t="shared" ref="BP13:BX13" si="155">BP67</f>
        <v>116</v>
      </c>
      <c r="BQ13" s="250">
        <f t="shared" si="155"/>
        <v>182</v>
      </c>
      <c r="BR13" s="250">
        <f t="shared" si="155"/>
        <v>246</v>
      </c>
      <c r="BS13" s="277">
        <f t="shared" si="155"/>
        <v>309</v>
      </c>
      <c r="BT13" s="250">
        <f t="shared" si="155"/>
        <v>371</v>
      </c>
      <c r="BU13" s="250">
        <f t="shared" si="155"/>
        <v>367</v>
      </c>
      <c r="BV13" s="250">
        <f t="shared" si="155"/>
        <v>363</v>
      </c>
      <c r="BW13" s="250">
        <f t="shared" si="155"/>
        <v>361</v>
      </c>
      <c r="BX13" s="277">
        <f t="shared" si="155"/>
        <v>356</v>
      </c>
      <c r="BZ13" s="225">
        <f>BZ67</f>
        <v>353</v>
      </c>
      <c r="CA13" s="250">
        <f>CA67</f>
        <v>364</v>
      </c>
      <c r="CB13" s="219">
        <f>CB67</f>
        <v>403</v>
      </c>
      <c r="CC13" s="250">
        <f>CC67</f>
        <v>376</v>
      </c>
      <c r="CD13" s="300">
        <f>CD67</f>
        <v>359</v>
      </c>
      <c r="CE13" s="300">
        <f t="shared" ref="CE13:CG13" si="156">CE67</f>
        <v>235</v>
      </c>
      <c r="CF13" s="300">
        <f t="shared" si="156"/>
        <v>298</v>
      </c>
      <c r="CG13" s="300">
        <f t="shared" si="156"/>
        <v>346</v>
      </c>
      <c r="CH13" s="300">
        <f t="shared" ref="CH13" si="157">CH67</f>
        <v>293</v>
      </c>
      <c r="CJ13" s="435">
        <f>県外関係人口2!D13</f>
        <v>68</v>
      </c>
    </row>
    <row r="14" spans="1:93">
      <c r="A14" s="53"/>
      <c r="B14" s="236" t="s">
        <v>25</v>
      </c>
      <c r="C14" s="286">
        <f>C70</f>
        <v>19519</v>
      </c>
      <c r="D14" s="286">
        <f>D70</f>
        <v>20938</v>
      </c>
      <c r="E14" s="814">
        <f>E70</f>
        <v>23141</v>
      </c>
      <c r="F14" s="286">
        <f>F70</f>
        <v>29452</v>
      </c>
      <c r="G14" s="815">
        <f>G70</f>
        <v>33999</v>
      </c>
      <c r="H14" s="815">
        <f t="shared" ref="H14:J14" si="158">H70</f>
        <v>103014</v>
      </c>
      <c r="I14" s="815">
        <f t="shared" si="158"/>
        <v>162012</v>
      </c>
      <c r="J14" s="815">
        <f t="shared" si="158"/>
        <v>42959</v>
      </c>
      <c r="K14" s="1344">
        <f t="shared" ref="K14" si="159">K70</f>
        <v>55142</v>
      </c>
      <c r="L14" s="936">
        <f t="shared" si="15"/>
        <v>220.1</v>
      </c>
      <c r="M14" s="219"/>
      <c r="N14" s="269" t="s">
        <v>25</v>
      </c>
      <c r="O14" s="295">
        <f t="shared" si="16"/>
        <v>100</v>
      </c>
      <c r="P14" s="261">
        <f t="shared" si="17"/>
        <v>107.3</v>
      </c>
      <c r="Q14" s="295">
        <f t="shared" si="18"/>
        <v>118.6</v>
      </c>
      <c r="R14" s="261">
        <f t="shared" si="19"/>
        <v>150.9</v>
      </c>
      <c r="S14" s="262">
        <f t="shared" si="20"/>
        <v>174.2</v>
      </c>
      <c r="T14" s="262">
        <f t="shared" si="21"/>
        <v>527.79999999999995</v>
      </c>
      <c r="U14" s="262">
        <f t="shared" si="22"/>
        <v>830</v>
      </c>
      <c r="V14" s="262">
        <f t="shared" si="23"/>
        <v>220.1</v>
      </c>
      <c r="W14" s="262">
        <f t="shared" si="24"/>
        <v>282.5</v>
      </c>
      <c r="X14" s="219"/>
      <c r="Y14" s="146">
        <f>Y70</f>
        <v>6189</v>
      </c>
      <c r="Z14" s="289">
        <f>Z70</f>
        <v>6119</v>
      </c>
      <c r="AA14" s="145">
        <f>AA70</f>
        <v>5915</v>
      </c>
      <c r="AB14" s="289">
        <f>AB70</f>
        <v>5723</v>
      </c>
      <c r="AC14" s="159">
        <f>AC70</f>
        <v>5511</v>
      </c>
      <c r="AD14" s="159">
        <f t="shared" ref="AD14:AF14" si="160">AD70</f>
        <v>5306</v>
      </c>
      <c r="AE14" s="159">
        <f t="shared" si="160"/>
        <v>5147</v>
      </c>
      <c r="AF14" s="159">
        <f t="shared" si="160"/>
        <v>5150</v>
      </c>
      <c r="AG14" s="159">
        <f t="shared" ref="AG14" si="161">AG70</f>
        <v>5156</v>
      </c>
      <c r="AI14" s="289">
        <f>AI70</f>
        <v>56311</v>
      </c>
      <c r="AJ14" s="145">
        <f>AJ70</f>
        <v>66075</v>
      </c>
      <c r="AK14" s="289">
        <f>AK70</f>
        <v>63210</v>
      </c>
      <c r="AL14" s="300">
        <f>AL70</f>
        <v>94146</v>
      </c>
      <c r="AM14" s="250">
        <f>AM70</f>
        <v>122484</v>
      </c>
      <c r="AN14" s="300">
        <f t="shared" ref="AN14:AP14" si="162">AN70</f>
        <v>457833</v>
      </c>
      <c r="AO14" s="250">
        <f t="shared" si="162"/>
        <v>739150</v>
      </c>
      <c r="AP14" s="227">
        <f t="shared" si="162"/>
        <v>167319</v>
      </c>
      <c r="AQ14" s="252">
        <f t="shared" ref="AQ14" si="163">AQ70</f>
        <v>227597.66666666669</v>
      </c>
      <c r="AR14" s="219"/>
      <c r="AS14" s="146">
        <f>AS70</f>
        <v>10074</v>
      </c>
      <c r="AT14" s="289">
        <f>AT70</f>
        <v>11711</v>
      </c>
      <c r="AU14" s="145">
        <f>AU70</f>
        <v>14044</v>
      </c>
      <c r="AV14" s="250">
        <f>AV70</f>
        <v>20784</v>
      </c>
      <c r="AW14" s="219">
        <f>AW70</f>
        <v>25589</v>
      </c>
      <c r="AX14" s="250">
        <f t="shared" ref="AX14:AZ14" si="164">AX70</f>
        <v>95649</v>
      </c>
      <c r="AY14" s="219">
        <f t="shared" si="164"/>
        <v>154420</v>
      </c>
      <c r="AZ14" s="250">
        <f t="shared" si="164"/>
        <v>34956</v>
      </c>
      <c r="BA14" s="300">
        <f t="shared" ref="BA14" si="165">BA70</f>
        <v>47549</v>
      </c>
      <c r="BB14" s="219"/>
      <c r="BC14" s="370">
        <f t="shared" ref="BC14:BH14" si="166">BC70</f>
        <v>410</v>
      </c>
      <c r="BD14" s="250">
        <f t="shared" si="166"/>
        <v>398</v>
      </c>
      <c r="BE14" s="219">
        <f t="shared" si="166"/>
        <v>386</v>
      </c>
      <c r="BF14" s="250">
        <f t="shared" si="166"/>
        <v>374</v>
      </c>
      <c r="BG14" s="219">
        <f t="shared" si="166"/>
        <v>362</v>
      </c>
      <c r="BH14" s="277">
        <f t="shared" si="166"/>
        <v>350</v>
      </c>
      <c r="BI14" s="1241">
        <f>BI70</f>
        <v>350</v>
      </c>
      <c r="BJ14" s="251">
        <f t="shared" ref="BJ14:BL14" si="167">BJ70</f>
        <v>350</v>
      </c>
      <c r="BK14" s="221">
        <f t="shared" si="167"/>
        <v>350</v>
      </c>
      <c r="BL14" s="251">
        <f t="shared" si="167"/>
        <v>350</v>
      </c>
      <c r="BM14" s="373">
        <f t="shared" ref="BM14" si="168">BM70</f>
        <v>350</v>
      </c>
      <c r="BN14" s="157"/>
      <c r="BO14" s="282">
        <f t="shared" ref="BO14" si="169">BO70</f>
        <v>997</v>
      </c>
      <c r="BP14" s="251">
        <f t="shared" ref="BP14:BX14" si="170">BP70</f>
        <v>959</v>
      </c>
      <c r="BQ14" s="251">
        <f t="shared" si="170"/>
        <v>923</v>
      </c>
      <c r="BR14" s="251">
        <f t="shared" si="170"/>
        <v>885</v>
      </c>
      <c r="BS14" s="282">
        <f t="shared" si="170"/>
        <v>848</v>
      </c>
      <c r="BT14" s="251">
        <f t="shared" si="170"/>
        <v>812</v>
      </c>
      <c r="BU14" s="251">
        <f t="shared" si="170"/>
        <v>803</v>
      </c>
      <c r="BV14" s="251">
        <f t="shared" si="170"/>
        <v>794</v>
      </c>
      <c r="BW14" s="251">
        <f t="shared" si="170"/>
        <v>788</v>
      </c>
      <c r="BX14" s="282">
        <f t="shared" si="170"/>
        <v>779</v>
      </c>
      <c r="BZ14" s="225">
        <f>BZ70</f>
        <v>2297</v>
      </c>
      <c r="CA14" s="250">
        <f>CA70</f>
        <v>2185</v>
      </c>
      <c r="CB14" s="219">
        <f>CB70</f>
        <v>2297</v>
      </c>
      <c r="CC14" s="250">
        <f>CC70</f>
        <v>2097</v>
      </c>
      <c r="CD14" s="300">
        <f>CD70</f>
        <v>2087</v>
      </c>
      <c r="CE14" s="300">
        <f t="shared" ref="CE14:CG14" si="171">CE70</f>
        <v>1256</v>
      </c>
      <c r="CF14" s="300">
        <f t="shared" si="171"/>
        <v>1651</v>
      </c>
      <c r="CG14" s="300">
        <f t="shared" si="171"/>
        <v>2065</v>
      </c>
      <c r="CH14" s="300">
        <f t="shared" ref="CH14" si="172">CH70</f>
        <v>1658</v>
      </c>
      <c r="CJ14" s="437">
        <f>県外関係人口2!D14</f>
        <v>140</v>
      </c>
    </row>
    <row r="15" spans="1:93">
      <c r="A15" s="125">
        <v>100</v>
      </c>
      <c r="B15" s="1199" t="s">
        <v>26</v>
      </c>
      <c r="C15" s="285">
        <f t="shared" ref="C15:K24" si="173">Y15+AS15+BP15+BZ15</f>
        <v>34646</v>
      </c>
      <c r="D15" s="285">
        <f t="shared" si="173"/>
        <v>33424</v>
      </c>
      <c r="E15" s="812">
        <f t="shared" si="173"/>
        <v>34507</v>
      </c>
      <c r="F15" s="285">
        <f t="shared" si="173"/>
        <v>32897</v>
      </c>
      <c r="G15" s="813">
        <f t="shared" si="173"/>
        <v>33070</v>
      </c>
      <c r="H15" s="813">
        <f t="shared" si="173"/>
        <v>28390</v>
      </c>
      <c r="I15" s="813">
        <f t="shared" si="173"/>
        <v>31710</v>
      </c>
      <c r="J15" s="813">
        <f t="shared" si="173"/>
        <v>31465</v>
      </c>
      <c r="K15" s="1343">
        <f t="shared" si="173"/>
        <v>32354</v>
      </c>
      <c r="L15" s="935">
        <f t="shared" si="15"/>
        <v>90.8</v>
      </c>
      <c r="M15" s="219"/>
      <c r="N15" s="296" t="s">
        <v>26</v>
      </c>
      <c r="O15" s="263">
        <f t="shared" si="16"/>
        <v>100</v>
      </c>
      <c r="P15" s="263">
        <f t="shared" si="17"/>
        <v>96.5</v>
      </c>
      <c r="Q15" s="263">
        <f t="shared" si="18"/>
        <v>99.6</v>
      </c>
      <c r="R15" s="263">
        <f t="shared" si="19"/>
        <v>95</v>
      </c>
      <c r="S15" s="263">
        <f t="shared" si="20"/>
        <v>95.5</v>
      </c>
      <c r="T15" s="263">
        <f t="shared" si="21"/>
        <v>81.900000000000006</v>
      </c>
      <c r="U15" s="263">
        <f t="shared" si="22"/>
        <v>91.5</v>
      </c>
      <c r="V15" s="263">
        <f t="shared" si="23"/>
        <v>90.8</v>
      </c>
      <c r="W15" s="263">
        <f t="shared" si="24"/>
        <v>93.4</v>
      </c>
      <c r="X15" s="219"/>
      <c r="Y15" s="190">
        <f>SUM(Y16:Y24)</f>
        <v>19291</v>
      </c>
      <c r="Z15" s="291">
        <f>SUM(Z16:Z24)</f>
        <v>18671</v>
      </c>
      <c r="AA15" s="147">
        <f>SUM(AA16:AA24)</f>
        <v>18365</v>
      </c>
      <c r="AB15" s="291">
        <f>SUM(AB16:AB24)</f>
        <v>17686</v>
      </c>
      <c r="AC15" s="191">
        <f>SUM(AC16:AC24)</f>
        <v>16992</v>
      </c>
      <c r="AD15" s="191">
        <f t="shared" ref="AD15:AF15" si="174">SUM(AD16:AD24)</f>
        <v>16070</v>
      </c>
      <c r="AE15" s="191">
        <f t="shared" si="174"/>
        <v>15476</v>
      </c>
      <c r="AF15" s="191">
        <f t="shared" si="174"/>
        <v>15453</v>
      </c>
      <c r="AG15" s="191">
        <f t="shared" ref="AG15" si="175">SUM(AG16:AG24)</f>
        <v>15516</v>
      </c>
      <c r="AI15" s="291">
        <f>ふるさと納税件数!R6</f>
        <v>4278</v>
      </c>
      <c r="AJ15" s="147">
        <f>ふるさと納税件数!T6</f>
        <v>3162</v>
      </c>
      <c r="AK15" s="291">
        <f>ふるさと納税件数!V6</f>
        <v>4789</v>
      </c>
      <c r="AL15" s="147">
        <f>ふるさと納税件数!X6</f>
        <v>8676</v>
      </c>
      <c r="AM15" s="291">
        <f>ふるさと納税件数!Z6</f>
        <v>10836</v>
      </c>
      <c r="AN15" s="190">
        <f>ふるさと納税件数!AB6</f>
        <v>12872</v>
      </c>
      <c r="AO15" s="291">
        <f>ふるさと納税件数!AD6</f>
        <v>30550</v>
      </c>
      <c r="AP15" s="190">
        <f>ふるさと納税件数!AF6</f>
        <v>18086</v>
      </c>
      <c r="AQ15" s="291">
        <f>ふるさと納税件数!AH6</f>
        <v>30550</v>
      </c>
      <c r="AR15" s="145"/>
      <c r="AS15" s="190">
        <f>ROUND(AI15/$AS$79,0)</f>
        <v>765</v>
      </c>
      <c r="AT15" s="291">
        <f>ROUND(AJ15/$AT$79,0)</f>
        <v>560</v>
      </c>
      <c r="AU15" s="147">
        <f>ROUND(AK15/$AU$79,0)</f>
        <v>1064</v>
      </c>
      <c r="AV15" s="291">
        <f>ROUND(AL15/$AV$79,0)</f>
        <v>1915</v>
      </c>
      <c r="AW15" s="147">
        <f>ROUND(AM15/$AW$79,0)</f>
        <v>2264</v>
      </c>
      <c r="AX15" s="291">
        <f>ROUND(AN15/$AW$79,0)</f>
        <v>2689</v>
      </c>
      <c r="AY15" s="147">
        <f>ROUND(AO15/$AW$79,0)</f>
        <v>6382</v>
      </c>
      <c r="AZ15" s="291">
        <f>ROUND(AP15/$AW$79,0)</f>
        <v>3778</v>
      </c>
      <c r="BA15" s="191">
        <f>ROUND(AQ15/$AW$79,0)</f>
        <v>6382</v>
      </c>
      <c r="BB15" s="219"/>
      <c r="BC15" s="388">
        <f t="shared" ref="BC15:BI15" si="176">SUM(BC16:BC24)</f>
        <v>2300</v>
      </c>
      <c r="BD15" s="249">
        <f t="shared" si="176"/>
        <v>2340</v>
      </c>
      <c r="BE15" s="220">
        <f t="shared" si="176"/>
        <v>2380</v>
      </c>
      <c r="BF15" s="249">
        <f t="shared" si="176"/>
        <v>2420</v>
      </c>
      <c r="BG15" s="220">
        <f t="shared" si="176"/>
        <v>2460</v>
      </c>
      <c r="BH15" s="278">
        <f t="shared" si="176"/>
        <v>2500</v>
      </c>
      <c r="BI15" s="219">
        <f t="shared" si="176"/>
        <v>2500</v>
      </c>
      <c r="BJ15" s="250">
        <f t="shared" ref="BJ15:BL15" si="177">SUM(BJ16:BJ24)</f>
        <v>2500</v>
      </c>
      <c r="BK15" s="219">
        <f t="shared" si="177"/>
        <v>2500</v>
      </c>
      <c r="BL15" s="250">
        <f t="shared" si="177"/>
        <v>2500</v>
      </c>
      <c r="BM15" s="372">
        <f t="shared" ref="BM15" si="178">SUM(BM16:BM24)</f>
        <v>2500</v>
      </c>
      <c r="BN15" s="157"/>
      <c r="BO15" s="252">
        <f t="shared" ref="BO15" si="179">SUM(BO16:BO24)</f>
        <v>5592</v>
      </c>
      <c r="BP15" s="250">
        <f t="shared" ref="BP15:BX15" si="180">SUM(BP16:BP24)</f>
        <v>5644</v>
      </c>
      <c r="BQ15" s="250">
        <f t="shared" si="180"/>
        <v>5688</v>
      </c>
      <c r="BR15" s="250">
        <f t="shared" si="180"/>
        <v>5725</v>
      </c>
      <c r="BS15" s="252">
        <f t="shared" si="180"/>
        <v>5762</v>
      </c>
      <c r="BT15" s="250">
        <f t="shared" si="180"/>
        <v>5797</v>
      </c>
      <c r="BU15" s="250">
        <f t="shared" si="180"/>
        <v>5731</v>
      </c>
      <c r="BV15" s="250">
        <f t="shared" si="180"/>
        <v>5667</v>
      </c>
      <c r="BW15" s="250">
        <f t="shared" si="180"/>
        <v>5627</v>
      </c>
      <c r="BX15" s="252">
        <f t="shared" si="180"/>
        <v>5558</v>
      </c>
      <c r="BZ15" s="226">
        <f>観光人口2!Z4</f>
        <v>8946</v>
      </c>
      <c r="CA15" s="249">
        <f>観光人口2!AA4</f>
        <v>8505</v>
      </c>
      <c r="CB15" s="220">
        <f>観光人口2!AB4</f>
        <v>9353</v>
      </c>
      <c r="CC15" s="249">
        <f>観光人口2!AC4</f>
        <v>7534</v>
      </c>
      <c r="CD15" s="299">
        <f>観光人口2!AD4</f>
        <v>8017</v>
      </c>
      <c r="CE15" s="299">
        <f>観光人口2!AE4</f>
        <v>3900</v>
      </c>
      <c r="CF15" s="299">
        <f>観光人口2!AF4</f>
        <v>4185</v>
      </c>
      <c r="CG15" s="299">
        <f>観光人口2!AG4</f>
        <v>6607</v>
      </c>
      <c r="CH15" s="299">
        <f>観光人口2!AH4</f>
        <v>4898</v>
      </c>
      <c r="CJ15" s="290"/>
    </row>
    <row r="16" spans="1:93">
      <c r="A16" s="125"/>
      <c r="B16" s="237" t="s">
        <v>27</v>
      </c>
      <c r="C16" s="285">
        <f t="shared" si="173"/>
        <v>2099</v>
      </c>
      <c r="D16" s="285">
        <f t="shared" ref="D16:D24" si="181">Z16+AT16+BQ16+CA16</f>
        <v>1799</v>
      </c>
      <c r="E16" s="285">
        <f t="shared" ref="E16:E24" si="182">AA16+AU16+BR16+CB16</f>
        <v>1974</v>
      </c>
      <c r="F16" s="285">
        <f t="shared" ref="F16:F24" si="183">AB16+AV16+BS16+CC16</f>
        <v>1760</v>
      </c>
      <c r="G16" s="285">
        <f t="shared" ref="G16:G24" si="184">AC16+AW16+BT16+CD16</f>
        <v>1854</v>
      </c>
      <c r="H16" s="285">
        <f t="shared" ref="H16:H24" si="185">AD16+AX16+BU16+CE16</f>
        <v>1383</v>
      </c>
      <c r="I16" s="285">
        <f t="shared" ref="I16:I24" si="186">AE16+AY16+BV16+CF16</f>
        <v>1962</v>
      </c>
      <c r="J16" s="285">
        <f t="shared" ref="J16:J24" si="187">AF16+AZ16+BW16+CG16</f>
        <v>1878</v>
      </c>
      <c r="K16" s="283">
        <f t="shared" ref="K16:K24" si="188">AG16+BA16+BX16+CH16</f>
        <v>2055</v>
      </c>
      <c r="L16" s="935">
        <f t="shared" si="15"/>
        <v>89.5</v>
      </c>
      <c r="M16" s="452"/>
      <c r="N16" s="37" t="s">
        <v>27</v>
      </c>
      <c r="O16" s="261">
        <f t="shared" si="16"/>
        <v>100</v>
      </c>
      <c r="P16" s="261">
        <f t="shared" si="17"/>
        <v>85.7</v>
      </c>
      <c r="Q16" s="261">
        <f t="shared" si="18"/>
        <v>94</v>
      </c>
      <c r="R16" s="261">
        <f t="shared" si="19"/>
        <v>83.8</v>
      </c>
      <c r="S16" s="261">
        <f t="shared" si="20"/>
        <v>88.3</v>
      </c>
      <c r="T16" s="261">
        <f t="shared" si="21"/>
        <v>65.900000000000006</v>
      </c>
      <c r="U16" s="261">
        <f t="shared" si="22"/>
        <v>93.5</v>
      </c>
      <c r="V16" s="261">
        <f t="shared" si="23"/>
        <v>89.5</v>
      </c>
      <c r="W16" s="261">
        <f t="shared" si="24"/>
        <v>97.9</v>
      </c>
      <c r="X16" s="452"/>
      <c r="Y16" s="446">
        <f>県外関係人口!B16</f>
        <v>141</v>
      </c>
      <c r="Z16" s="1194">
        <f>県外関係人口!C16</f>
        <v>59</v>
      </c>
      <c r="AA16" s="385">
        <f>県外関係人口!D16</f>
        <v>172</v>
      </c>
      <c r="AB16" s="1194">
        <f>県外関係人口!E16</f>
        <v>219</v>
      </c>
      <c r="AC16" s="447">
        <f>県外関係人口!F16</f>
        <v>342</v>
      </c>
      <c r="AD16" s="447">
        <f>県外関係人口!G16</f>
        <v>277</v>
      </c>
      <c r="AE16" s="447">
        <f>県外関係人口!H16</f>
        <v>289</v>
      </c>
      <c r="AF16" s="447">
        <f>県外関係人口!I16</f>
        <v>267</v>
      </c>
      <c r="AG16" s="447">
        <f>県外関係人口!J16</f>
        <v>280</v>
      </c>
      <c r="AH16" s="385"/>
      <c r="AI16" s="252"/>
      <c r="AJ16" s="199"/>
      <c r="AK16" s="252"/>
      <c r="AL16" s="227"/>
      <c r="AM16" s="252"/>
      <c r="AN16" s="227"/>
      <c r="AO16" s="252"/>
      <c r="AP16" s="227"/>
      <c r="AQ16" s="252"/>
      <c r="AR16" s="219"/>
      <c r="AS16" s="223">
        <f>ROUND(AS$15*AS84/AS$93,0)</f>
        <v>106</v>
      </c>
      <c r="AT16" s="252">
        <f t="shared" ref="AT16:BA16" si="189">ROUND(AT$15*AT84/AT$93,0)</f>
        <v>78</v>
      </c>
      <c r="AU16" s="199">
        <f t="shared" si="189"/>
        <v>148</v>
      </c>
      <c r="AV16" s="252">
        <f t="shared" si="189"/>
        <v>267</v>
      </c>
      <c r="AW16" s="199">
        <f t="shared" si="189"/>
        <v>317</v>
      </c>
      <c r="AX16" s="252">
        <f t="shared" si="189"/>
        <v>377</v>
      </c>
      <c r="AY16" s="199">
        <f t="shared" si="189"/>
        <v>894</v>
      </c>
      <c r="AZ16" s="252">
        <f t="shared" si="189"/>
        <v>530</v>
      </c>
      <c r="BA16" s="227">
        <f t="shared" si="189"/>
        <v>896</v>
      </c>
      <c r="BB16" s="219"/>
      <c r="BC16" s="370">
        <f>H25住宅土地!O18</f>
        <v>410</v>
      </c>
      <c r="BD16" s="250">
        <f>ROUND(BC16+(BH16-BC16)/5,0)</f>
        <v>356</v>
      </c>
      <c r="BE16" s="219">
        <f>ROUND(BC16+(BH16-BC16)/5*2,0)</f>
        <v>302</v>
      </c>
      <c r="BF16" s="250">
        <f>ROUND(BC16+(BH16-BC16)/5*3,0)</f>
        <v>248</v>
      </c>
      <c r="BG16" s="219">
        <f>ROUND(BC16+(BH16-BC16)/5*4,0)</f>
        <v>194</v>
      </c>
      <c r="BH16" s="277">
        <f>H30住宅土地!L14</f>
        <v>140</v>
      </c>
      <c r="BI16" s="1245">
        <f>BH16</f>
        <v>140</v>
      </c>
      <c r="BJ16" s="1246">
        <f t="shared" ref="BJ16:BM24" si="190">BI16</f>
        <v>140</v>
      </c>
      <c r="BK16" s="1245">
        <f t="shared" si="190"/>
        <v>140</v>
      </c>
      <c r="BL16" s="1246">
        <f t="shared" si="190"/>
        <v>140</v>
      </c>
      <c r="BM16" s="948">
        <f t="shared" si="190"/>
        <v>140</v>
      </c>
      <c r="BN16" s="157"/>
      <c r="BO16" s="277">
        <f>ROUND(BC16*BC$79,0)</f>
        <v>997</v>
      </c>
      <c r="BP16" s="250">
        <f t="shared" ref="BP16:BX24" si="191">ROUND(BD16*BD$79,0)</f>
        <v>859</v>
      </c>
      <c r="BQ16" s="250">
        <f t="shared" si="191"/>
        <v>722</v>
      </c>
      <c r="BR16" s="250">
        <f t="shared" si="191"/>
        <v>587</v>
      </c>
      <c r="BS16" s="277">
        <f t="shared" si="191"/>
        <v>454</v>
      </c>
      <c r="BT16" s="250">
        <f t="shared" si="191"/>
        <v>325</v>
      </c>
      <c r="BU16" s="250">
        <f t="shared" si="191"/>
        <v>321</v>
      </c>
      <c r="BV16" s="250">
        <f t="shared" si="191"/>
        <v>317</v>
      </c>
      <c r="BW16" s="250">
        <f t="shared" si="191"/>
        <v>315</v>
      </c>
      <c r="BX16" s="277">
        <f t="shared" si="191"/>
        <v>311</v>
      </c>
      <c r="BZ16" s="225">
        <f>ROUND(BZ$15*BZ77/BZ$86,0)</f>
        <v>993</v>
      </c>
      <c r="CA16" s="225">
        <f t="shared" ref="CA16:CH16" si="192">ROUND(CA$15*CA77/CA$86,0)</f>
        <v>940</v>
      </c>
      <c r="CB16" s="225">
        <f t="shared" si="192"/>
        <v>1067</v>
      </c>
      <c r="CC16" s="225">
        <f t="shared" si="192"/>
        <v>820</v>
      </c>
      <c r="CD16" s="225">
        <f t="shared" si="192"/>
        <v>870</v>
      </c>
      <c r="CE16" s="225">
        <f t="shared" si="192"/>
        <v>408</v>
      </c>
      <c r="CF16" s="225">
        <f t="shared" si="192"/>
        <v>462</v>
      </c>
      <c r="CG16" s="225">
        <f t="shared" si="192"/>
        <v>766</v>
      </c>
      <c r="CH16" s="250">
        <f t="shared" si="192"/>
        <v>568</v>
      </c>
      <c r="CJ16" s="290"/>
    </row>
    <row r="17" spans="1:88">
      <c r="A17" s="125"/>
      <c r="B17" s="237" t="s">
        <v>28</v>
      </c>
      <c r="C17" s="285">
        <f t="shared" si="173"/>
        <v>1280</v>
      </c>
      <c r="D17" s="285">
        <f t="shared" si="181"/>
        <v>1277</v>
      </c>
      <c r="E17" s="285">
        <f t="shared" si="182"/>
        <v>1476</v>
      </c>
      <c r="F17" s="285">
        <f t="shared" si="183"/>
        <v>1399</v>
      </c>
      <c r="G17" s="285">
        <f t="shared" si="184"/>
        <v>1532</v>
      </c>
      <c r="H17" s="285">
        <f t="shared" si="185"/>
        <v>1135</v>
      </c>
      <c r="I17" s="285">
        <f t="shared" si="186"/>
        <v>1511</v>
      </c>
      <c r="J17" s="285">
        <f t="shared" si="187"/>
        <v>1558</v>
      </c>
      <c r="K17" s="283">
        <f t="shared" si="188"/>
        <v>1603</v>
      </c>
      <c r="L17" s="935">
        <f t="shared" si="15"/>
        <v>121.7</v>
      </c>
      <c r="M17" s="452"/>
      <c r="N17" s="37" t="s">
        <v>28</v>
      </c>
      <c r="O17" s="261">
        <f t="shared" si="16"/>
        <v>100</v>
      </c>
      <c r="P17" s="261">
        <f t="shared" si="17"/>
        <v>99.8</v>
      </c>
      <c r="Q17" s="261">
        <f t="shared" si="18"/>
        <v>115.3</v>
      </c>
      <c r="R17" s="261">
        <f t="shared" si="19"/>
        <v>109.3</v>
      </c>
      <c r="S17" s="261">
        <f t="shared" si="20"/>
        <v>119.7</v>
      </c>
      <c r="T17" s="261">
        <f t="shared" si="21"/>
        <v>88.7</v>
      </c>
      <c r="U17" s="261">
        <f t="shared" si="22"/>
        <v>118</v>
      </c>
      <c r="V17" s="261">
        <f t="shared" si="23"/>
        <v>121.7</v>
      </c>
      <c r="W17" s="261">
        <f t="shared" si="24"/>
        <v>125.2</v>
      </c>
      <c r="X17" s="452"/>
      <c r="Y17" s="446">
        <f>県外関係人口!B17</f>
        <v>0</v>
      </c>
      <c r="Z17" s="1194">
        <f>県外関係人口!C17</f>
        <v>0</v>
      </c>
      <c r="AA17" s="385">
        <f>県外関係人口!D17</f>
        <v>0</v>
      </c>
      <c r="AB17" s="1194">
        <f>県外関係人口!E17</f>
        <v>0</v>
      </c>
      <c r="AC17" s="447">
        <f>県外関係人口!F17</f>
        <v>0</v>
      </c>
      <c r="AD17" s="447">
        <f>県外関係人口!G17</f>
        <v>0</v>
      </c>
      <c r="AE17" s="447">
        <f>県外関係人口!H17</f>
        <v>0</v>
      </c>
      <c r="AF17" s="447">
        <f>県外関係人口!I17</f>
        <v>0</v>
      </c>
      <c r="AG17" s="447">
        <f>県外関係人口!J17</f>
        <v>0</v>
      </c>
      <c r="AH17" s="385"/>
      <c r="AI17" s="252"/>
      <c r="AJ17" s="199"/>
      <c r="AK17" s="252"/>
      <c r="AL17" s="227"/>
      <c r="AM17" s="252"/>
      <c r="AN17" s="227"/>
      <c r="AO17" s="252"/>
      <c r="AP17" s="227"/>
      <c r="AQ17" s="252"/>
      <c r="AR17" s="219"/>
      <c r="AS17" s="223">
        <f>ROUND(AS$15*AS85/AS$93,0)</f>
        <v>68</v>
      </c>
      <c r="AT17" s="252">
        <f t="shared" ref="AT17:BA17" si="193">ROUND(AT$15*AT85/AT$93,0)</f>
        <v>50</v>
      </c>
      <c r="AU17" s="199">
        <f t="shared" si="193"/>
        <v>95</v>
      </c>
      <c r="AV17" s="252">
        <f t="shared" si="193"/>
        <v>171</v>
      </c>
      <c r="AW17" s="199">
        <f t="shared" si="193"/>
        <v>203</v>
      </c>
      <c r="AX17" s="252">
        <f t="shared" si="193"/>
        <v>241</v>
      </c>
      <c r="AY17" s="199">
        <f t="shared" si="193"/>
        <v>574</v>
      </c>
      <c r="AZ17" s="252">
        <f t="shared" si="193"/>
        <v>341</v>
      </c>
      <c r="BA17" s="227">
        <f t="shared" si="193"/>
        <v>579</v>
      </c>
      <c r="BB17" s="219"/>
      <c r="BC17" s="370">
        <f>H25住宅土地!O19</f>
        <v>90</v>
      </c>
      <c r="BD17" s="250">
        <f t="shared" ref="BD17:BD34" si="194">ROUND(BC17+(BH17-BC17)/5,0)</f>
        <v>116</v>
      </c>
      <c r="BE17" s="219">
        <f t="shared" ref="BE17:BE24" si="195">ROUND(BC17+(BH17-BC17)/5*2,0)</f>
        <v>142</v>
      </c>
      <c r="BF17" s="250">
        <f t="shared" ref="BF17:BF24" si="196">ROUND(BC17+(BH17-BC17)/5*3,0)</f>
        <v>168</v>
      </c>
      <c r="BG17" s="219">
        <f t="shared" ref="BG17:BG24" si="197">ROUND(BC17+(BH17-BC17)/5*4,0)</f>
        <v>194</v>
      </c>
      <c r="BH17" s="277">
        <f>H30住宅土地!L15</f>
        <v>220</v>
      </c>
      <c r="BI17" s="1245">
        <f t="shared" ref="BI17:BI74" si="198">BH17</f>
        <v>220</v>
      </c>
      <c r="BJ17" s="1246">
        <f t="shared" si="190"/>
        <v>220</v>
      </c>
      <c r="BK17" s="1245">
        <f t="shared" si="190"/>
        <v>220</v>
      </c>
      <c r="BL17" s="1246">
        <f t="shared" si="190"/>
        <v>220</v>
      </c>
      <c r="BM17" s="948">
        <f t="shared" si="190"/>
        <v>220</v>
      </c>
      <c r="BN17" s="157"/>
      <c r="BO17" s="277">
        <f t="shared" ref="BO17:BO73" si="199">ROUND(BC17*BC$79,0)</f>
        <v>219</v>
      </c>
      <c r="BP17" s="250">
        <f t="shared" si="191"/>
        <v>280</v>
      </c>
      <c r="BQ17" s="250">
        <f t="shared" si="191"/>
        <v>339</v>
      </c>
      <c r="BR17" s="250">
        <f t="shared" si="191"/>
        <v>397</v>
      </c>
      <c r="BS17" s="277">
        <f t="shared" si="191"/>
        <v>454</v>
      </c>
      <c r="BT17" s="250">
        <f t="shared" si="191"/>
        <v>510</v>
      </c>
      <c r="BU17" s="250">
        <f t="shared" si="191"/>
        <v>504</v>
      </c>
      <c r="BV17" s="250">
        <f t="shared" si="191"/>
        <v>499</v>
      </c>
      <c r="BW17" s="250">
        <f t="shared" si="191"/>
        <v>495</v>
      </c>
      <c r="BX17" s="277">
        <f t="shared" si="191"/>
        <v>489</v>
      </c>
      <c r="BZ17" s="225">
        <f>ROUND(BZ$15*BZ78/BZ$86,0)</f>
        <v>932</v>
      </c>
      <c r="CA17" s="225">
        <f t="shared" ref="CA17:CH17" si="200">ROUND(CA$15*CA78/CA$86,0)</f>
        <v>888</v>
      </c>
      <c r="CB17" s="225">
        <f t="shared" si="200"/>
        <v>984</v>
      </c>
      <c r="CC17" s="225">
        <f t="shared" si="200"/>
        <v>774</v>
      </c>
      <c r="CD17" s="225">
        <f t="shared" si="200"/>
        <v>819</v>
      </c>
      <c r="CE17" s="225">
        <f t="shared" si="200"/>
        <v>390</v>
      </c>
      <c r="CF17" s="225">
        <f t="shared" si="200"/>
        <v>438</v>
      </c>
      <c r="CG17" s="225">
        <f t="shared" si="200"/>
        <v>722</v>
      </c>
      <c r="CH17" s="250">
        <f t="shared" si="200"/>
        <v>535</v>
      </c>
      <c r="CJ17" s="290"/>
    </row>
    <row r="18" spans="1:88">
      <c r="A18" s="125"/>
      <c r="B18" s="237" t="s">
        <v>29</v>
      </c>
      <c r="C18" s="285">
        <f t="shared" si="173"/>
        <v>4908</v>
      </c>
      <c r="D18" s="285">
        <f t="shared" si="181"/>
        <v>4586</v>
      </c>
      <c r="E18" s="285">
        <f t="shared" si="182"/>
        <v>4908</v>
      </c>
      <c r="F18" s="285">
        <f t="shared" si="183"/>
        <v>4260</v>
      </c>
      <c r="G18" s="285">
        <f t="shared" si="184"/>
        <v>4385</v>
      </c>
      <c r="H18" s="285">
        <f t="shared" si="185"/>
        <v>2451</v>
      </c>
      <c r="I18" s="285">
        <f t="shared" si="186"/>
        <v>2845</v>
      </c>
      <c r="J18" s="285">
        <f t="shared" si="187"/>
        <v>3696</v>
      </c>
      <c r="K18" s="283">
        <f t="shared" si="188"/>
        <v>3283</v>
      </c>
      <c r="L18" s="935">
        <f t="shared" si="15"/>
        <v>75.3</v>
      </c>
      <c r="M18" s="452"/>
      <c r="N18" s="37" t="s">
        <v>29</v>
      </c>
      <c r="O18" s="261">
        <f t="shared" si="16"/>
        <v>100</v>
      </c>
      <c r="P18" s="261">
        <f t="shared" si="17"/>
        <v>93.4</v>
      </c>
      <c r="Q18" s="261">
        <f t="shared" si="18"/>
        <v>100</v>
      </c>
      <c r="R18" s="261">
        <f t="shared" si="19"/>
        <v>86.8</v>
      </c>
      <c r="S18" s="261">
        <f t="shared" si="20"/>
        <v>89.3</v>
      </c>
      <c r="T18" s="261">
        <f t="shared" si="21"/>
        <v>49.9</v>
      </c>
      <c r="U18" s="261">
        <f t="shared" si="22"/>
        <v>58</v>
      </c>
      <c r="V18" s="261">
        <f t="shared" si="23"/>
        <v>75.3</v>
      </c>
      <c r="W18" s="261">
        <f t="shared" si="24"/>
        <v>66.900000000000006</v>
      </c>
      <c r="X18" s="452"/>
      <c r="Y18" s="446">
        <f>県外関係人口!B18</f>
        <v>0</v>
      </c>
      <c r="Z18" s="1194">
        <f>県外関係人口!C18</f>
        <v>0</v>
      </c>
      <c r="AA18" s="385">
        <f>県外関係人口!D18</f>
        <v>0</v>
      </c>
      <c r="AB18" s="1194">
        <f>県外関係人口!E18</f>
        <v>0</v>
      </c>
      <c r="AC18" s="447">
        <f>県外関係人口!F18</f>
        <v>0</v>
      </c>
      <c r="AD18" s="447">
        <f>県外関係人口!G18</f>
        <v>0</v>
      </c>
      <c r="AE18" s="447">
        <f>県外関係人口!H18</f>
        <v>0</v>
      </c>
      <c r="AF18" s="447">
        <f>県外関係人口!I18</f>
        <v>0</v>
      </c>
      <c r="AG18" s="447">
        <f>県外関係人口!J18</f>
        <v>0</v>
      </c>
      <c r="AH18" s="385"/>
      <c r="AI18" s="252"/>
      <c r="AJ18" s="199"/>
      <c r="AK18" s="252"/>
      <c r="AL18" s="227"/>
      <c r="AM18" s="252"/>
      <c r="AN18" s="227"/>
      <c r="AO18" s="252"/>
      <c r="AP18" s="227"/>
      <c r="AQ18" s="252"/>
      <c r="AR18" s="219"/>
      <c r="AS18" s="1205">
        <f>AS15-(AS16+AS17+SUM(AS19:AS24))</f>
        <v>68</v>
      </c>
      <c r="AT18" s="1206">
        <f t="shared" ref="AT18:BA18" si="201">AT15-(AT16+AT17+SUM(AT19:AT24))</f>
        <v>51</v>
      </c>
      <c r="AU18" s="1207">
        <f t="shared" si="201"/>
        <v>98</v>
      </c>
      <c r="AV18" s="1206">
        <f t="shared" si="201"/>
        <v>179</v>
      </c>
      <c r="AW18" s="1207">
        <f t="shared" si="201"/>
        <v>215</v>
      </c>
      <c r="AX18" s="1206">
        <f t="shared" si="201"/>
        <v>260</v>
      </c>
      <c r="AY18" s="1207">
        <f t="shared" si="201"/>
        <v>621</v>
      </c>
      <c r="AZ18" s="1206">
        <f t="shared" si="201"/>
        <v>371</v>
      </c>
      <c r="BA18" s="1210">
        <f t="shared" si="201"/>
        <v>635</v>
      </c>
      <c r="BB18" s="219"/>
      <c r="BC18" s="370">
        <f>H25住宅土地!O25</f>
        <v>430</v>
      </c>
      <c r="BD18" s="250">
        <f t="shared" si="194"/>
        <v>410</v>
      </c>
      <c r="BE18" s="219">
        <f t="shared" si="195"/>
        <v>390</v>
      </c>
      <c r="BF18" s="250">
        <f t="shared" si="196"/>
        <v>370</v>
      </c>
      <c r="BG18" s="219">
        <f t="shared" si="197"/>
        <v>350</v>
      </c>
      <c r="BH18" s="277">
        <f>H30住宅土地!L16</f>
        <v>330</v>
      </c>
      <c r="BI18" s="1245">
        <f t="shared" si="198"/>
        <v>330</v>
      </c>
      <c r="BJ18" s="1246">
        <f t="shared" si="190"/>
        <v>330</v>
      </c>
      <c r="BK18" s="1245">
        <f t="shared" si="190"/>
        <v>330</v>
      </c>
      <c r="BL18" s="1246">
        <f t="shared" si="190"/>
        <v>330</v>
      </c>
      <c r="BM18" s="948">
        <f t="shared" si="190"/>
        <v>330</v>
      </c>
      <c r="BN18" s="157"/>
      <c r="BO18" s="277">
        <f t="shared" si="199"/>
        <v>1045</v>
      </c>
      <c r="BP18" s="250">
        <f t="shared" si="191"/>
        <v>989</v>
      </c>
      <c r="BQ18" s="250">
        <f t="shared" si="191"/>
        <v>932</v>
      </c>
      <c r="BR18" s="250">
        <f t="shared" si="191"/>
        <v>875</v>
      </c>
      <c r="BS18" s="277">
        <f t="shared" si="191"/>
        <v>820</v>
      </c>
      <c r="BT18" s="250">
        <f t="shared" si="191"/>
        <v>765</v>
      </c>
      <c r="BU18" s="250">
        <f t="shared" si="191"/>
        <v>757</v>
      </c>
      <c r="BV18" s="250">
        <f t="shared" si="191"/>
        <v>748</v>
      </c>
      <c r="BW18" s="250">
        <f t="shared" si="191"/>
        <v>743</v>
      </c>
      <c r="BX18" s="277">
        <f t="shared" si="191"/>
        <v>734</v>
      </c>
      <c r="BZ18" s="225">
        <f>BZ15-(BZ16+BZ17+SUM(BZ19:BZ24))</f>
        <v>3851</v>
      </c>
      <c r="CA18" s="225">
        <f t="shared" ref="CA18:CH18" si="202">CA15-(CA16+CA17+SUM(CA19:CA24))</f>
        <v>3603</v>
      </c>
      <c r="CB18" s="225">
        <f t="shared" si="202"/>
        <v>3935</v>
      </c>
      <c r="CC18" s="225">
        <f t="shared" si="202"/>
        <v>3261</v>
      </c>
      <c r="CD18" s="225">
        <f t="shared" si="202"/>
        <v>3405</v>
      </c>
      <c r="CE18" s="225">
        <f t="shared" si="202"/>
        <v>1434</v>
      </c>
      <c r="CF18" s="225">
        <f t="shared" si="202"/>
        <v>1476</v>
      </c>
      <c r="CG18" s="225">
        <f t="shared" si="202"/>
        <v>2582</v>
      </c>
      <c r="CH18" s="250">
        <f t="shared" si="202"/>
        <v>1914</v>
      </c>
      <c r="CJ18" s="290"/>
    </row>
    <row r="19" spans="1:88">
      <c r="A19" s="125"/>
      <c r="B19" s="237" t="s">
        <v>30</v>
      </c>
      <c r="C19" s="285">
        <f t="shared" si="173"/>
        <v>3117</v>
      </c>
      <c r="D19" s="285">
        <f t="shared" si="181"/>
        <v>2841</v>
      </c>
      <c r="E19" s="285">
        <f t="shared" si="182"/>
        <v>2590</v>
      </c>
      <c r="F19" s="285">
        <f t="shared" si="183"/>
        <v>2084</v>
      </c>
      <c r="G19" s="285">
        <f t="shared" si="184"/>
        <v>1733</v>
      </c>
      <c r="H19" s="285">
        <f t="shared" si="185"/>
        <v>926</v>
      </c>
      <c r="I19" s="285">
        <f t="shared" si="186"/>
        <v>964</v>
      </c>
      <c r="J19" s="285">
        <f t="shared" si="187"/>
        <v>990</v>
      </c>
      <c r="K19" s="283">
        <f t="shared" si="188"/>
        <v>1052</v>
      </c>
      <c r="L19" s="935">
        <f t="shared" si="15"/>
        <v>31.8</v>
      </c>
      <c r="M19" s="452"/>
      <c r="N19" s="37" t="s">
        <v>30</v>
      </c>
      <c r="O19" s="261">
        <f t="shared" si="16"/>
        <v>100</v>
      </c>
      <c r="P19" s="261">
        <f t="shared" si="17"/>
        <v>91.1</v>
      </c>
      <c r="Q19" s="261">
        <f t="shared" si="18"/>
        <v>83.1</v>
      </c>
      <c r="R19" s="261">
        <f t="shared" si="19"/>
        <v>66.900000000000006</v>
      </c>
      <c r="S19" s="261">
        <f t="shared" si="20"/>
        <v>55.6</v>
      </c>
      <c r="T19" s="261">
        <f t="shared" si="21"/>
        <v>29.7</v>
      </c>
      <c r="U19" s="261">
        <f t="shared" si="22"/>
        <v>30.9</v>
      </c>
      <c r="V19" s="261">
        <f t="shared" si="23"/>
        <v>31.8</v>
      </c>
      <c r="W19" s="261">
        <f t="shared" si="24"/>
        <v>33.799999999999997</v>
      </c>
      <c r="X19" s="452"/>
      <c r="Y19" s="446">
        <f>県外関係人口!B19</f>
        <v>2216</v>
      </c>
      <c r="Z19" s="1194">
        <f>県外関係人口!C19</f>
        <v>1976</v>
      </c>
      <c r="AA19" s="385">
        <f>県外関係人口!D19</f>
        <v>1566</v>
      </c>
      <c r="AB19" s="1194">
        <f>県外関係人口!E19</f>
        <v>1138</v>
      </c>
      <c r="AC19" s="447">
        <f>県外関係人口!F19</f>
        <v>705</v>
      </c>
      <c r="AD19" s="447">
        <f>県外関係人口!G19</f>
        <v>240</v>
      </c>
      <c r="AE19" s="447">
        <f>県外関係人口!H19</f>
        <v>0</v>
      </c>
      <c r="AF19" s="447">
        <f>県外関係人口!I19</f>
        <v>0</v>
      </c>
      <c r="AG19" s="447">
        <f>県外関係人口!J19</f>
        <v>0</v>
      </c>
      <c r="AH19" s="385"/>
      <c r="AI19" s="252"/>
      <c r="AJ19" s="199"/>
      <c r="AK19" s="252"/>
      <c r="AL19" s="227"/>
      <c r="AM19" s="252"/>
      <c r="AN19" s="227"/>
      <c r="AO19" s="252"/>
      <c r="AP19" s="227"/>
      <c r="AQ19" s="252"/>
      <c r="AR19" s="219"/>
      <c r="AS19" s="223">
        <f>ROUND(AS$15*AS87/AS$93,0)</f>
        <v>53</v>
      </c>
      <c r="AT19" s="252">
        <f t="shared" ref="AT19:BA19" si="203">ROUND(AT$15*AT87/AT$93,0)</f>
        <v>39</v>
      </c>
      <c r="AU19" s="199">
        <f t="shared" si="203"/>
        <v>75</v>
      </c>
      <c r="AV19" s="252">
        <f t="shared" si="203"/>
        <v>136</v>
      </c>
      <c r="AW19" s="199">
        <f t="shared" si="203"/>
        <v>161</v>
      </c>
      <c r="AX19" s="252">
        <f t="shared" si="203"/>
        <v>192</v>
      </c>
      <c r="AY19" s="199">
        <f t="shared" si="203"/>
        <v>458</v>
      </c>
      <c r="AZ19" s="252">
        <f t="shared" si="203"/>
        <v>275</v>
      </c>
      <c r="BA19" s="227">
        <f t="shared" si="203"/>
        <v>467</v>
      </c>
      <c r="BB19" s="219"/>
      <c r="BC19" s="370">
        <f>H25住宅土地!O20</f>
        <v>40</v>
      </c>
      <c r="BD19" s="250">
        <f t="shared" si="194"/>
        <v>52</v>
      </c>
      <c r="BE19" s="219">
        <f t="shared" si="195"/>
        <v>64</v>
      </c>
      <c r="BF19" s="250">
        <f t="shared" si="196"/>
        <v>76</v>
      </c>
      <c r="BG19" s="219">
        <f t="shared" si="197"/>
        <v>88</v>
      </c>
      <c r="BH19" s="277">
        <f>H30住宅土地!L17</f>
        <v>100</v>
      </c>
      <c r="BI19" s="1245">
        <f t="shared" si="198"/>
        <v>100</v>
      </c>
      <c r="BJ19" s="1246">
        <f t="shared" si="190"/>
        <v>100</v>
      </c>
      <c r="BK19" s="1245">
        <f t="shared" si="190"/>
        <v>100</v>
      </c>
      <c r="BL19" s="1246">
        <f t="shared" si="190"/>
        <v>100</v>
      </c>
      <c r="BM19" s="948">
        <f t="shared" si="190"/>
        <v>100</v>
      </c>
      <c r="BN19" s="157"/>
      <c r="BO19" s="277">
        <f t="shared" si="199"/>
        <v>97</v>
      </c>
      <c r="BP19" s="250">
        <f t="shared" si="191"/>
        <v>125</v>
      </c>
      <c r="BQ19" s="250">
        <f t="shared" si="191"/>
        <v>153</v>
      </c>
      <c r="BR19" s="250">
        <f t="shared" si="191"/>
        <v>180</v>
      </c>
      <c r="BS19" s="277">
        <f t="shared" si="191"/>
        <v>206</v>
      </c>
      <c r="BT19" s="250">
        <f t="shared" si="191"/>
        <v>232</v>
      </c>
      <c r="BU19" s="250">
        <f t="shared" si="191"/>
        <v>229</v>
      </c>
      <c r="BV19" s="250">
        <f t="shared" si="191"/>
        <v>227</v>
      </c>
      <c r="BW19" s="250">
        <f t="shared" si="191"/>
        <v>225</v>
      </c>
      <c r="BX19" s="277">
        <f t="shared" si="191"/>
        <v>222</v>
      </c>
      <c r="BZ19" s="225">
        <f>ROUND(BZ$15*BZ80/BZ$86,0)</f>
        <v>723</v>
      </c>
      <c r="CA19" s="225">
        <f t="shared" ref="CA19:CH19" si="204">ROUND(CA$15*CA80/CA$86,0)</f>
        <v>673</v>
      </c>
      <c r="CB19" s="225">
        <f t="shared" si="204"/>
        <v>769</v>
      </c>
      <c r="CC19" s="225">
        <f t="shared" si="204"/>
        <v>604</v>
      </c>
      <c r="CD19" s="225">
        <f t="shared" si="204"/>
        <v>635</v>
      </c>
      <c r="CE19" s="225">
        <f t="shared" si="204"/>
        <v>265</v>
      </c>
      <c r="CF19" s="225">
        <f t="shared" si="204"/>
        <v>279</v>
      </c>
      <c r="CG19" s="225">
        <f t="shared" si="204"/>
        <v>490</v>
      </c>
      <c r="CH19" s="250">
        <f t="shared" si="204"/>
        <v>363</v>
      </c>
      <c r="CJ19" s="290"/>
    </row>
    <row r="20" spans="1:88">
      <c r="A20" s="125"/>
      <c r="B20" s="237" t="s">
        <v>31</v>
      </c>
      <c r="C20" s="285">
        <f t="shared" si="173"/>
        <v>5442</v>
      </c>
      <c r="D20" s="285">
        <f t="shared" si="181"/>
        <v>5409</v>
      </c>
      <c r="E20" s="285">
        <f t="shared" si="182"/>
        <v>5631</v>
      </c>
      <c r="F20" s="285">
        <f t="shared" si="183"/>
        <v>5622</v>
      </c>
      <c r="G20" s="285">
        <f t="shared" si="184"/>
        <v>5824</v>
      </c>
      <c r="H20" s="285">
        <f t="shared" si="185"/>
        <v>5640</v>
      </c>
      <c r="I20" s="285">
        <f t="shared" si="186"/>
        <v>6197</v>
      </c>
      <c r="J20" s="285">
        <f t="shared" si="187"/>
        <v>6000</v>
      </c>
      <c r="K20" s="283">
        <f t="shared" si="188"/>
        <v>6181</v>
      </c>
      <c r="L20" s="935">
        <f t="shared" si="15"/>
        <v>110.3</v>
      </c>
      <c r="M20" s="452"/>
      <c r="N20" s="37" t="s">
        <v>31</v>
      </c>
      <c r="O20" s="261">
        <f t="shared" si="16"/>
        <v>100</v>
      </c>
      <c r="P20" s="261">
        <f t="shared" si="17"/>
        <v>99.4</v>
      </c>
      <c r="Q20" s="261">
        <f t="shared" si="18"/>
        <v>103.5</v>
      </c>
      <c r="R20" s="261">
        <f t="shared" si="19"/>
        <v>103.3</v>
      </c>
      <c r="S20" s="261">
        <f t="shared" si="20"/>
        <v>107</v>
      </c>
      <c r="T20" s="261">
        <f t="shared" si="21"/>
        <v>103.6</v>
      </c>
      <c r="U20" s="261">
        <f t="shared" si="22"/>
        <v>113.9</v>
      </c>
      <c r="V20" s="261">
        <f t="shared" si="23"/>
        <v>110.3</v>
      </c>
      <c r="W20" s="261">
        <f t="shared" si="24"/>
        <v>113.6</v>
      </c>
      <c r="X20" s="452"/>
      <c r="Y20" s="446">
        <f>県外関係人口!B20</f>
        <v>4052</v>
      </c>
      <c r="Z20" s="1194">
        <f>県外関係人口!C20</f>
        <v>4131</v>
      </c>
      <c r="AA20" s="385">
        <f>県外関係人口!D20</f>
        <v>4235</v>
      </c>
      <c r="AB20" s="1194">
        <f>県外関係人口!E20</f>
        <v>4291</v>
      </c>
      <c r="AC20" s="447">
        <f>県外関係人口!F20</f>
        <v>4397</v>
      </c>
      <c r="AD20" s="447">
        <f>県外関係人口!G20</f>
        <v>4408</v>
      </c>
      <c r="AE20" s="447">
        <f>県外関係人口!H20</f>
        <v>4415</v>
      </c>
      <c r="AF20" s="447">
        <f>県外関係人口!I20</f>
        <v>4429</v>
      </c>
      <c r="AG20" s="447">
        <f>県外関係人口!J20</f>
        <v>4426</v>
      </c>
      <c r="AH20" s="385"/>
      <c r="AI20" s="252"/>
      <c r="AJ20" s="199"/>
      <c r="AK20" s="252"/>
      <c r="AL20" s="227"/>
      <c r="AM20" s="252"/>
      <c r="AN20" s="227"/>
      <c r="AO20" s="252"/>
      <c r="AP20" s="227"/>
      <c r="AQ20" s="252"/>
      <c r="AR20" s="219"/>
      <c r="AS20" s="223">
        <f t="shared" ref="AS20:BA24" si="205">ROUND(AS$15*AS88/AS$93,0)</f>
        <v>109</v>
      </c>
      <c r="AT20" s="252">
        <f t="shared" si="205"/>
        <v>79</v>
      </c>
      <c r="AU20" s="199">
        <f t="shared" si="205"/>
        <v>150</v>
      </c>
      <c r="AV20" s="252">
        <f t="shared" si="205"/>
        <v>267</v>
      </c>
      <c r="AW20" s="199">
        <f t="shared" si="205"/>
        <v>314</v>
      </c>
      <c r="AX20" s="252">
        <f t="shared" si="205"/>
        <v>371</v>
      </c>
      <c r="AY20" s="199">
        <f t="shared" si="205"/>
        <v>881</v>
      </c>
      <c r="AZ20" s="252">
        <f t="shared" si="205"/>
        <v>520</v>
      </c>
      <c r="BA20" s="227">
        <f t="shared" si="205"/>
        <v>876</v>
      </c>
      <c r="BB20" s="219"/>
      <c r="BC20" s="370">
        <f>H25住宅土地!O24</f>
        <v>270</v>
      </c>
      <c r="BD20" s="250">
        <f t="shared" si="194"/>
        <v>252</v>
      </c>
      <c r="BE20" s="219">
        <f t="shared" si="195"/>
        <v>234</v>
      </c>
      <c r="BF20" s="250">
        <f t="shared" si="196"/>
        <v>216</v>
      </c>
      <c r="BG20" s="219">
        <f t="shared" si="197"/>
        <v>198</v>
      </c>
      <c r="BH20" s="277">
        <f>H30住宅土地!L18</f>
        <v>180</v>
      </c>
      <c r="BI20" s="1245">
        <f t="shared" si="198"/>
        <v>180</v>
      </c>
      <c r="BJ20" s="1246">
        <f t="shared" si="190"/>
        <v>180</v>
      </c>
      <c r="BK20" s="1245">
        <f t="shared" si="190"/>
        <v>180</v>
      </c>
      <c r="BL20" s="1246">
        <f t="shared" si="190"/>
        <v>180</v>
      </c>
      <c r="BM20" s="948">
        <f t="shared" si="190"/>
        <v>180</v>
      </c>
      <c r="BN20" s="157"/>
      <c r="BO20" s="277">
        <f t="shared" si="199"/>
        <v>656</v>
      </c>
      <c r="BP20" s="250">
        <f t="shared" si="191"/>
        <v>608</v>
      </c>
      <c r="BQ20" s="250">
        <f t="shared" si="191"/>
        <v>559</v>
      </c>
      <c r="BR20" s="250">
        <f t="shared" si="191"/>
        <v>511</v>
      </c>
      <c r="BS20" s="277">
        <f t="shared" si="191"/>
        <v>464</v>
      </c>
      <c r="BT20" s="250">
        <f t="shared" si="191"/>
        <v>417</v>
      </c>
      <c r="BU20" s="250">
        <f t="shared" si="191"/>
        <v>413</v>
      </c>
      <c r="BV20" s="250">
        <f t="shared" si="191"/>
        <v>408</v>
      </c>
      <c r="BW20" s="250">
        <f t="shared" si="191"/>
        <v>405</v>
      </c>
      <c r="BX20" s="277">
        <f t="shared" si="191"/>
        <v>400</v>
      </c>
      <c r="BZ20" s="225">
        <f t="shared" ref="BZ20:CH24" si="206">ROUND(BZ$15*BZ81/BZ$86,0)</f>
        <v>673</v>
      </c>
      <c r="CA20" s="225">
        <f t="shared" si="206"/>
        <v>640</v>
      </c>
      <c r="CB20" s="225">
        <f t="shared" si="206"/>
        <v>735</v>
      </c>
      <c r="CC20" s="225">
        <f t="shared" si="206"/>
        <v>600</v>
      </c>
      <c r="CD20" s="225">
        <f t="shared" si="206"/>
        <v>696</v>
      </c>
      <c r="CE20" s="225">
        <f t="shared" si="206"/>
        <v>448</v>
      </c>
      <c r="CF20" s="225">
        <f t="shared" si="206"/>
        <v>493</v>
      </c>
      <c r="CG20" s="225">
        <f t="shared" si="206"/>
        <v>646</v>
      </c>
      <c r="CH20" s="250">
        <f t="shared" si="206"/>
        <v>479</v>
      </c>
      <c r="CJ20" s="290"/>
    </row>
    <row r="21" spans="1:88">
      <c r="A21" s="125"/>
      <c r="B21" s="237" t="s">
        <v>32</v>
      </c>
      <c r="C21" s="285">
        <f t="shared" si="173"/>
        <v>4648</v>
      </c>
      <c r="D21" s="285">
        <f t="shared" si="181"/>
        <v>4229</v>
      </c>
      <c r="E21" s="285">
        <f t="shared" si="182"/>
        <v>4044</v>
      </c>
      <c r="F21" s="285">
        <f t="shared" si="183"/>
        <v>3723</v>
      </c>
      <c r="G21" s="285">
        <f t="shared" si="184"/>
        <v>3441</v>
      </c>
      <c r="H21" s="285">
        <f t="shared" si="185"/>
        <v>3082</v>
      </c>
      <c r="I21" s="285">
        <f t="shared" si="186"/>
        <v>3208</v>
      </c>
      <c r="J21" s="285">
        <f t="shared" si="187"/>
        <v>3204</v>
      </c>
      <c r="K21" s="283">
        <f t="shared" si="188"/>
        <v>3270</v>
      </c>
      <c r="L21" s="935">
        <f t="shared" si="15"/>
        <v>68.900000000000006</v>
      </c>
      <c r="M21" s="452"/>
      <c r="N21" s="37" t="s">
        <v>32</v>
      </c>
      <c r="O21" s="261">
        <f t="shared" si="16"/>
        <v>100</v>
      </c>
      <c r="P21" s="261">
        <f t="shared" si="17"/>
        <v>91</v>
      </c>
      <c r="Q21" s="261">
        <f t="shared" si="18"/>
        <v>87</v>
      </c>
      <c r="R21" s="261">
        <f t="shared" si="19"/>
        <v>80.099999999999994</v>
      </c>
      <c r="S21" s="261">
        <f t="shared" si="20"/>
        <v>74</v>
      </c>
      <c r="T21" s="261">
        <f t="shared" si="21"/>
        <v>66.3</v>
      </c>
      <c r="U21" s="261">
        <f t="shared" si="22"/>
        <v>69</v>
      </c>
      <c r="V21" s="261">
        <f t="shared" si="23"/>
        <v>68.900000000000006</v>
      </c>
      <c r="W21" s="261">
        <f t="shared" si="24"/>
        <v>70.400000000000006</v>
      </c>
      <c r="X21" s="452"/>
      <c r="Y21" s="446">
        <f>県外関係人口!B21</f>
        <v>3055</v>
      </c>
      <c r="Z21" s="1194">
        <f>県外関係人口!C21</f>
        <v>2887</v>
      </c>
      <c r="AA21" s="385">
        <f>県外関係人口!D21</f>
        <v>2870</v>
      </c>
      <c r="AB21" s="1194">
        <f>県外関係人口!E21</f>
        <v>2749</v>
      </c>
      <c r="AC21" s="447">
        <f>県外関係人口!F21</f>
        <v>2631</v>
      </c>
      <c r="AD21" s="447">
        <f>県外関係人口!G21</f>
        <v>2524</v>
      </c>
      <c r="AE21" s="447">
        <f>県外関係人口!H21</f>
        <v>2428</v>
      </c>
      <c r="AF21" s="447">
        <f>県外関係人口!I21</f>
        <v>2432</v>
      </c>
      <c r="AG21" s="447">
        <f>県外関係人口!J21</f>
        <v>2431</v>
      </c>
      <c r="AH21" s="385"/>
      <c r="AI21" s="252"/>
      <c r="AJ21" s="199"/>
      <c r="AK21" s="252"/>
      <c r="AL21" s="227"/>
      <c r="AM21" s="252"/>
      <c r="AN21" s="227"/>
      <c r="AO21" s="252"/>
      <c r="AP21" s="227"/>
      <c r="AQ21" s="252"/>
      <c r="AR21" s="219"/>
      <c r="AS21" s="223">
        <f t="shared" si="205"/>
        <v>49</v>
      </c>
      <c r="AT21" s="252">
        <f t="shared" si="205"/>
        <v>35</v>
      </c>
      <c r="AU21" s="199">
        <f t="shared" si="205"/>
        <v>67</v>
      </c>
      <c r="AV21" s="252">
        <f t="shared" si="205"/>
        <v>120</v>
      </c>
      <c r="AW21" s="199">
        <f t="shared" si="205"/>
        <v>142</v>
      </c>
      <c r="AX21" s="252">
        <f t="shared" si="205"/>
        <v>167</v>
      </c>
      <c r="AY21" s="199">
        <f t="shared" si="205"/>
        <v>396</v>
      </c>
      <c r="AZ21" s="252">
        <f t="shared" si="205"/>
        <v>235</v>
      </c>
      <c r="BA21" s="227">
        <f t="shared" si="205"/>
        <v>396</v>
      </c>
      <c r="BB21" s="219"/>
      <c r="BC21" s="370">
        <f>H25住宅土地!O21</f>
        <v>500</v>
      </c>
      <c r="BD21" s="250">
        <f t="shared" si="194"/>
        <v>416</v>
      </c>
      <c r="BE21" s="219">
        <f t="shared" si="195"/>
        <v>332</v>
      </c>
      <c r="BF21" s="250">
        <f t="shared" si="196"/>
        <v>248</v>
      </c>
      <c r="BG21" s="219">
        <f t="shared" si="197"/>
        <v>164</v>
      </c>
      <c r="BH21" s="277">
        <f>H30住宅土地!L19</f>
        <v>80</v>
      </c>
      <c r="BI21" s="1245">
        <f t="shared" si="198"/>
        <v>80</v>
      </c>
      <c r="BJ21" s="1246">
        <f t="shared" si="190"/>
        <v>80</v>
      </c>
      <c r="BK21" s="1245">
        <f t="shared" si="190"/>
        <v>80</v>
      </c>
      <c r="BL21" s="1246">
        <f t="shared" si="190"/>
        <v>80</v>
      </c>
      <c r="BM21" s="948">
        <f t="shared" si="190"/>
        <v>80</v>
      </c>
      <c r="BN21" s="157"/>
      <c r="BO21" s="277">
        <f t="shared" si="199"/>
        <v>1216</v>
      </c>
      <c r="BP21" s="250">
        <f t="shared" si="191"/>
        <v>1003</v>
      </c>
      <c r="BQ21" s="250">
        <f t="shared" si="191"/>
        <v>794</v>
      </c>
      <c r="BR21" s="250">
        <f t="shared" si="191"/>
        <v>587</v>
      </c>
      <c r="BS21" s="277">
        <f t="shared" si="191"/>
        <v>384</v>
      </c>
      <c r="BT21" s="250">
        <f t="shared" si="191"/>
        <v>186</v>
      </c>
      <c r="BU21" s="250">
        <f t="shared" si="191"/>
        <v>183</v>
      </c>
      <c r="BV21" s="250">
        <f t="shared" si="191"/>
        <v>181</v>
      </c>
      <c r="BW21" s="250">
        <f t="shared" si="191"/>
        <v>180</v>
      </c>
      <c r="BX21" s="277">
        <f t="shared" si="191"/>
        <v>178</v>
      </c>
      <c r="BZ21" s="225">
        <f t="shared" si="206"/>
        <v>541</v>
      </c>
      <c r="CA21" s="225">
        <f t="shared" si="206"/>
        <v>513</v>
      </c>
      <c r="CB21" s="225">
        <f t="shared" si="206"/>
        <v>520</v>
      </c>
      <c r="CC21" s="225">
        <f t="shared" si="206"/>
        <v>470</v>
      </c>
      <c r="CD21" s="225">
        <f t="shared" si="206"/>
        <v>482</v>
      </c>
      <c r="CE21" s="225">
        <f t="shared" si="206"/>
        <v>208</v>
      </c>
      <c r="CF21" s="225">
        <f t="shared" si="206"/>
        <v>203</v>
      </c>
      <c r="CG21" s="225">
        <f t="shared" si="206"/>
        <v>357</v>
      </c>
      <c r="CH21" s="250">
        <f t="shared" si="206"/>
        <v>265</v>
      </c>
      <c r="CJ21" s="290"/>
    </row>
    <row r="22" spans="1:88">
      <c r="A22" s="125"/>
      <c r="B22" s="237" t="s">
        <v>33</v>
      </c>
      <c r="C22" s="285">
        <f t="shared" si="173"/>
        <v>3870</v>
      </c>
      <c r="D22" s="285">
        <f t="shared" si="181"/>
        <v>3808</v>
      </c>
      <c r="E22" s="285">
        <f t="shared" si="182"/>
        <v>3732</v>
      </c>
      <c r="F22" s="285">
        <f t="shared" si="183"/>
        <v>3486</v>
      </c>
      <c r="G22" s="285">
        <f t="shared" si="184"/>
        <v>3324</v>
      </c>
      <c r="H22" s="285">
        <f t="shared" si="185"/>
        <v>3005</v>
      </c>
      <c r="I22" s="285">
        <f t="shared" si="186"/>
        <v>3248</v>
      </c>
      <c r="J22" s="285">
        <f t="shared" si="187"/>
        <v>3034</v>
      </c>
      <c r="K22" s="283">
        <f t="shared" si="188"/>
        <v>3199</v>
      </c>
      <c r="L22" s="935">
        <f t="shared" si="15"/>
        <v>78.400000000000006</v>
      </c>
      <c r="M22" s="452"/>
      <c r="N22" s="37" t="s">
        <v>33</v>
      </c>
      <c r="O22" s="261">
        <f t="shared" si="16"/>
        <v>100</v>
      </c>
      <c r="P22" s="261">
        <f t="shared" si="17"/>
        <v>98.4</v>
      </c>
      <c r="Q22" s="261">
        <f t="shared" si="18"/>
        <v>96.4</v>
      </c>
      <c r="R22" s="261">
        <f t="shared" si="19"/>
        <v>90.1</v>
      </c>
      <c r="S22" s="261">
        <f t="shared" si="20"/>
        <v>85.9</v>
      </c>
      <c r="T22" s="261">
        <f t="shared" si="21"/>
        <v>77.599999999999994</v>
      </c>
      <c r="U22" s="261">
        <f t="shared" si="22"/>
        <v>83.9</v>
      </c>
      <c r="V22" s="261">
        <f t="shared" si="23"/>
        <v>78.400000000000006</v>
      </c>
      <c r="W22" s="261">
        <f t="shared" si="24"/>
        <v>82.7</v>
      </c>
      <c r="X22" s="452"/>
      <c r="Y22" s="446">
        <f>県外関係人口!B22</f>
        <v>2797</v>
      </c>
      <c r="Z22" s="1194">
        <f>県外関係人口!C22</f>
        <v>2725</v>
      </c>
      <c r="AA22" s="385">
        <f>県外関係人口!D22</f>
        <v>2580</v>
      </c>
      <c r="AB22" s="1194">
        <f>県外関係人口!E22</f>
        <v>2375</v>
      </c>
      <c r="AC22" s="447">
        <f>県外関係人口!F22</f>
        <v>2148</v>
      </c>
      <c r="AD22" s="447">
        <f>県外関係人口!G22</f>
        <v>1910</v>
      </c>
      <c r="AE22" s="447">
        <f>県外関係人口!H22</f>
        <v>1750</v>
      </c>
      <c r="AF22" s="447">
        <f>県外関係人口!I22</f>
        <v>1746</v>
      </c>
      <c r="AG22" s="447">
        <f>県外関係人口!J22</f>
        <v>1737</v>
      </c>
      <c r="AH22" s="385"/>
      <c r="AI22" s="252"/>
      <c r="AJ22" s="199"/>
      <c r="AK22" s="252"/>
      <c r="AL22" s="227"/>
      <c r="AM22" s="252"/>
      <c r="AN22" s="227"/>
      <c r="AO22" s="252"/>
      <c r="AP22" s="227"/>
      <c r="AQ22" s="252"/>
      <c r="AR22" s="219"/>
      <c r="AS22" s="223">
        <f t="shared" si="205"/>
        <v>81</v>
      </c>
      <c r="AT22" s="252">
        <f t="shared" si="205"/>
        <v>59</v>
      </c>
      <c r="AU22" s="199">
        <f t="shared" si="205"/>
        <v>111</v>
      </c>
      <c r="AV22" s="252">
        <f t="shared" si="205"/>
        <v>200</v>
      </c>
      <c r="AW22" s="199">
        <f t="shared" si="205"/>
        <v>235</v>
      </c>
      <c r="AX22" s="252">
        <f t="shared" si="205"/>
        <v>280</v>
      </c>
      <c r="AY22" s="199">
        <f t="shared" si="205"/>
        <v>665</v>
      </c>
      <c r="AZ22" s="252">
        <f t="shared" si="205"/>
        <v>392</v>
      </c>
      <c r="BA22" s="227">
        <f t="shared" si="205"/>
        <v>659</v>
      </c>
      <c r="BB22" s="219"/>
      <c r="BC22" s="370">
        <f>H25住宅土地!O22</f>
        <v>210</v>
      </c>
      <c r="BD22" s="250">
        <f t="shared" si="194"/>
        <v>218</v>
      </c>
      <c r="BE22" s="219">
        <f t="shared" si="195"/>
        <v>226</v>
      </c>
      <c r="BF22" s="250">
        <f t="shared" si="196"/>
        <v>234</v>
      </c>
      <c r="BG22" s="219">
        <f t="shared" si="197"/>
        <v>242</v>
      </c>
      <c r="BH22" s="277">
        <f>H30住宅土地!L20</f>
        <v>250</v>
      </c>
      <c r="BI22" s="1245">
        <f t="shared" si="198"/>
        <v>250</v>
      </c>
      <c r="BJ22" s="1246">
        <f t="shared" si="190"/>
        <v>250</v>
      </c>
      <c r="BK22" s="1245">
        <f t="shared" si="190"/>
        <v>250</v>
      </c>
      <c r="BL22" s="1246">
        <f t="shared" si="190"/>
        <v>250</v>
      </c>
      <c r="BM22" s="948">
        <f t="shared" si="190"/>
        <v>250</v>
      </c>
      <c r="BN22" s="157"/>
      <c r="BO22" s="277">
        <f t="shared" si="199"/>
        <v>511</v>
      </c>
      <c r="BP22" s="250">
        <f t="shared" si="191"/>
        <v>526</v>
      </c>
      <c r="BQ22" s="250">
        <f t="shared" si="191"/>
        <v>540</v>
      </c>
      <c r="BR22" s="250">
        <f t="shared" si="191"/>
        <v>554</v>
      </c>
      <c r="BS22" s="277">
        <f t="shared" si="191"/>
        <v>567</v>
      </c>
      <c r="BT22" s="250">
        <f t="shared" si="191"/>
        <v>580</v>
      </c>
      <c r="BU22" s="250">
        <f t="shared" si="191"/>
        <v>573</v>
      </c>
      <c r="BV22" s="250">
        <f t="shared" si="191"/>
        <v>567</v>
      </c>
      <c r="BW22" s="250">
        <f t="shared" si="191"/>
        <v>563</v>
      </c>
      <c r="BX22" s="277">
        <f t="shared" si="191"/>
        <v>556</v>
      </c>
      <c r="BZ22" s="225">
        <f t="shared" si="206"/>
        <v>466</v>
      </c>
      <c r="CA22" s="225">
        <f t="shared" si="206"/>
        <v>484</v>
      </c>
      <c r="CB22" s="225">
        <f t="shared" si="206"/>
        <v>487</v>
      </c>
      <c r="CC22" s="225">
        <f t="shared" si="206"/>
        <v>344</v>
      </c>
      <c r="CD22" s="225">
        <f t="shared" si="206"/>
        <v>361</v>
      </c>
      <c r="CE22" s="225">
        <f t="shared" si="206"/>
        <v>242</v>
      </c>
      <c r="CF22" s="225">
        <f t="shared" si="206"/>
        <v>266</v>
      </c>
      <c r="CG22" s="225">
        <f t="shared" si="206"/>
        <v>333</v>
      </c>
      <c r="CH22" s="250">
        <f t="shared" si="206"/>
        <v>247</v>
      </c>
      <c r="CJ22" s="290"/>
    </row>
    <row r="23" spans="1:88">
      <c r="A23" s="125"/>
      <c r="B23" s="237" t="s">
        <v>34</v>
      </c>
      <c r="C23" s="285">
        <f t="shared" si="173"/>
        <v>6696</v>
      </c>
      <c r="D23" s="285">
        <f t="shared" si="181"/>
        <v>6965</v>
      </c>
      <c r="E23" s="285">
        <f t="shared" si="182"/>
        <v>7451</v>
      </c>
      <c r="F23" s="285">
        <f t="shared" si="183"/>
        <v>7772</v>
      </c>
      <c r="G23" s="285">
        <f t="shared" si="184"/>
        <v>8114</v>
      </c>
      <c r="H23" s="285">
        <f t="shared" si="185"/>
        <v>7980</v>
      </c>
      <c r="I23" s="285">
        <f t="shared" si="186"/>
        <v>8408</v>
      </c>
      <c r="J23" s="285">
        <f t="shared" si="187"/>
        <v>8082</v>
      </c>
      <c r="K23" s="283">
        <f t="shared" si="188"/>
        <v>8338</v>
      </c>
      <c r="L23" s="935">
        <f t="shared" si="15"/>
        <v>120.7</v>
      </c>
      <c r="M23" s="452"/>
      <c r="N23" s="37" t="s">
        <v>34</v>
      </c>
      <c r="O23" s="261">
        <f t="shared" si="16"/>
        <v>100</v>
      </c>
      <c r="P23" s="261">
        <f t="shared" si="17"/>
        <v>104</v>
      </c>
      <c r="Q23" s="261">
        <f t="shared" si="18"/>
        <v>111.3</v>
      </c>
      <c r="R23" s="261">
        <f t="shared" si="19"/>
        <v>116.1</v>
      </c>
      <c r="S23" s="261">
        <f t="shared" si="20"/>
        <v>121.2</v>
      </c>
      <c r="T23" s="261">
        <f t="shared" si="21"/>
        <v>119.2</v>
      </c>
      <c r="U23" s="261">
        <f t="shared" si="22"/>
        <v>125.6</v>
      </c>
      <c r="V23" s="261">
        <f t="shared" si="23"/>
        <v>120.7</v>
      </c>
      <c r="W23" s="261">
        <f t="shared" si="24"/>
        <v>124.5</v>
      </c>
      <c r="X23" s="452"/>
      <c r="Y23" s="446">
        <f>県外関係人口!B23</f>
        <v>5176</v>
      </c>
      <c r="Z23" s="1194">
        <f>県外関係人口!C23</f>
        <v>5053</v>
      </c>
      <c r="AA23" s="385">
        <f>県外関係人口!D23</f>
        <v>5072</v>
      </c>
      <c r="AB23" s="1194">
        <f>県外関係人口!E23</f>
        <v>5029</v>
      </c>
      <c r="AC23" s="447">
        <f>県外関係人口!F23</f>
        <v>4928</v>
      </c>
      <c r="AD23" s="447">
        <f>県外関係人口!G23</f>
        <v>4882</v>
      </c>
      <c r="AE23" s="447">
        <f>県外関係人口!H23</f>
        <v>4797</v>
      </c>
      <c r="AF23" s="447">
        <f>県外関係人口!I23</f>
        <v>4791</v>
      </c>
      <c r="AG23" s="447">
        <f>県外関係人口!J23</f>
        <v>4804</v>
      </c>
      <c r="AH23" s="385"/>
      <c r="AI23" s="252"/>
      <c r="AJ23" s="199"/>
      <c r="AK23" s="252"/>
      <c r="AL23" s="227"/>
      <c r="AM23" s="252"/>
      <c r="AN23" s="227"/>
      <c r="AO23" s="252"/>
      <c r="AP23" s="227"/>
      <c r="AQ23" s="252"/>
      <c r="AR23" s="219"/>
      <c r="AS23" s="223">
        <f t="shared" si="205"/>
        <v>109</v>
      </c>
      <c r="AT23" s="252">
        <f t="shared" si="205"/>
        <v>80</v>
      </c>
      <c r="AU23" s="199">
        <f t="shared" si="205"/>
        <v>151</v>
      </c>
      <c r="AV23" s="252">
        <f t="shared" si="205"/>
        <v>272</v>
      </c>
      <c r="AW23" s="199">
        <f t="shared" si="205"/>
        <v>321</v>
      </c>
      <c r="AX23" s="252">
        <f t="shared" si="205"/>
        <v>380</v>
      </c>
      <c r="AY23" s="199">
        <f t="shared" si="205"/>
        <v>897</v>
      </c>
      <c r="AZ23" s="252">
        <f t="shared" si="205"/>
        <v>527</v>
      </c>
      <c r="BA23" s="227">
        <f t="shared" si="205"/>
        <v>886</v>
      </c>
      <c r="BB23" s="219"/>
      <c r="BC23" s="370">
        <f>H25住宅土地!O23</f>
        <v>220</v>
      </c>
      <c r="BD23" s="250">
        <f t="shared" si="194"/>
        <v>392</v>
      </c>
      <c r="BE23" s="219">
        <f t="shared" si="195"/>
        <v>564</v>
      </c>
      <c r="BF23" s="250">
        <f t="shared" si="196"/>
        <v>736</v>
      </c>
      <c r="BG23" s="219">
        <f t="shared" si="197"/>
        <v>908</v>
      </c>
      <c r="BH23" s="277">
        <f>H30住宅土地!L21</f>
        <v>1080</v>
      </c>
      <c r="BI23" s="1245">
        <f t="shared" si="198"/>
        <v>1080</v>
      </c>
      <c r="BJ23" s="1246">
        <f t="shared" si="190"/>
        <v>1080</v>
      </c>
      <c r="BK23" s="1245">
        <f t="shared" si="190"/>
        <v>1080</v>
      </c>
      <c r="BL23" s="1246">
        <f t="shared" si="190"/>
        <v>1080</v>
      </c>
      <c r="BM23" s="948">
        <f t="shared" si="190"/>
        <v>1080</v>
      </c>
      <c r="BN23" s="157"/>
      <c r="BO23" s="277">
        <f t="shared" si="199"/>
        <v>535</v>
      </c>
      <c r="BP23" s="250">
        <f t="shared" si="191"/>
        <v>945</v>
      </c>
      <c r="BQ23" s="250">
        <f t="shared" si="191"/>
        <v>1348</v>
      </c>
      <c r="BR23" s="250">
        <f t="shared" si="191"/>
        <v>1741</v>
      </c>
      <c r="BS23" s="277">
        <f t="shared" si="191"/>
        <v>2127</v>
      </c>
      <c r="BT23" s="250">
        <f t="shared" si="191"/>
        <v>2504</v>
      </c>
      <c r="BU23" s="250">
        <f t="shared" si="191"/>
        <v>2476</v>
      </c>
      <c r="BV23" s="250">
        <f t="shared" si="191"/>
        <v>2448</v>
      </c>
      <c r="BW23" s="250">
        <f t="shared" si="191"/>
        <v>2431</v>
      </c>
      <c r="BX23" s="277">
        <f t="shared" si="191"/>
        <v>2401</v>
      </c>
      <c r="BZ23" s="225">
        <f t="shared" si="206"/>
        <v>466</v>
      </c>
      <c r="CA23" s="225">
        <f t="shared" si="206"/>
        <v>484</v>
      </c>
      <c r="CB23" s="225">
        <f t="shared" si="206"/>
        <v>487</v>
      </c>
      <c r="CC23" s="225">
        <f t="shared" si="206"/>
        <v>344</v>
      </c>
      <c r="CD23" s="225">
        <f t="shared" si="206"/>
        <v>361</v>
      </c>
      <c r="CE23" s="225">
        <f t="shared" si="206"/>
        <v>242</v>
      </c>
      <c r="CF23" s="225">
        <f t="shared" si="206"/>
        <v>266</v>
      </c>
      <c r="CG23" s="225">
        <f t="shared" si="206"/>
        <v>333</v>
      </c>
      <c r="CH23" s="250">
        <f t="shared" si="206"/>
        <v>247</v>
      </c>
      <c r="CJ23" s="290"/>
    </row>
    <row r="24" spans="1:88">
      <c r="A24" s="125"/>
      <c r="B24" s="237" t="s">
        <v>35</v>
      </c>
      <c r="C24" s="285">
        <f t="shared" si="173"/>
        <v>2586</v>
      </c>
      <c r="D24" s="285">
        <f t="shared" si="181"/>
        <v>2510</v>
      </c>
      <c r="E24" s="285">
        <f t="shared" si="182"/>
        <v>2701</v>
      </c>
      <c r="F24" s="285">
        <f t="shared" si="183"/>
        <v>2791</v>
      </c>
      <c r="G24" s="285">
        <f t="shared" si="184"/>
        <v>2863</v>
      </c>
      <c r="H24" s="285">
        <f t="shared" si="185"/>
        <v>2788</v>
      </c>
      <c r="I24" s="285">
        <f t="shared" si="186"/>
        <v>3367</v>
      </c>
      <c r="J24" s="285">
        <f t="shared" si="187"/>
        <v>3023</v>
      </c>
      <c r="K24" s="283">
        <f t="shared" si="188"/>
        <v>3373</v>
      </c>
      <c r="L24" s="935">
        <f t="shared" si="15"/>
        <v>116.9</v>
      </c>
      <c r="M24" s="452"/>
      <c r="N24" s="39" t="s">
        <v>35</v>
      </c>
      <c r="O24" s="265">
        <f t="shared" si="16"/>
        <v>100</v>
      </c>
      <c r="P24" s="265">
        <f t="shared" si="17"/>
        <v>97.1</v>
      </c>
      <c r="Q24" s="265">
        <f t="shared" si="18"/>
        <v>104.4</v>
      </c>
      <c r="R24" s="265">
        <f t="shared" si="19"/>
        <v>107.9</v>
      </c>
      <c r="S24" s="265">
        <f t="shared" si="20"/>
        <v>110.7</v>
      </c>
      <c r="T24" s="265">
        <f t="shared" si="21"/>
        <v>107.8</v>
      </c>
      <c r="U24" s="265">
        <f t="shared" si="22"/>
        <v>130.19999999999999</v>
      </c>
      <c r="V24" s="265">
        <f t="shared" si="23"/>
        <v>116.9</v>
      </c>
      <c r="W24" s="265">
        <f t="shared" si="24"/>
        <v>130.4</v>
      </c>
      <c r="X24" s="452"/>
      <c r="Y24" s="446">
        <f>県外関係人口!B24</f>
        <v>1854</v>
      </c>
      <c r="Z24" s="1194">
        <f>県外関係人口!C24</f>
        <v>1840</v>
      </c>
      <c r="AA24" s="385">
        <f>県外関係人口!D24</f>
        <v>1870</v>
      </c>
      <c r="AB24" s="1194">
        <f>県外関係人口!E24</f>
        <v>1885</v>
      </c>
      <c r="AC24" s="447">
        <f>県外関係人口!F24</f>
        <v>1841</v>
      </c>
      <c r="AD24" s="447">
        <f>県外関係人口!G24</f>
        <v>1829</v>
      </c>
      <c r="AE24" s="447">
        <f>県外関係人口!H24</f>
        <v>1797</v>
      </c>
      <c r="AF24" s="447">
        <f>県外関係人口!I24</f>
        <v>1788</v>
      </c>
      <c r="AG24" s="447">
        <f>県外関係人口!J24</f>
        <v>1838</v>
      </c>
      <c r="AH24" s="385"/>
      <c r="AI24" s="273"/>
      <c r="AJ24" s="382"/>
      <c r="AK24" s="273"/>
      <c r="AL24" s="254"/>
      <c r="AM24" s="273"/>
      <c r="AN24" s="254"/>
      <c r="AO24" s="273"/>
      <c r="AP24" s="254"/>
      <c r="AQ24" s="273"/>
      <c r="AR24" s="219"/>
      <c r="AS24" s="294">
        <f t="shared" si="205"/>
        <v>122</v>
      </c>
      <c r="AT24" s="273">
        <f t="shared" si="205"/>
        <v>89</v>
      </c>
      <c r="AU24" s="382">
        <f t="shared" si="205"/>
        <v>169</v>
      </c>
      <c r="AV24" s="273">
        <f t="shared" si="205"/>
        <v>303</v>
      </c>
      <c r="AW24" s="382">
        <f t="shared" si="205"/>
        <v>356</v>
      </c>
      <c r="AX24" s="273">
        <f t="shared" si="205"/>
        <v>421</v>
      </c>
      <c r="AY24" s="382">
        <f t="shared" si="205"/>
        <v>996</v>
      </c>
      <c r="AZ24" s="273">
        <f t="shared" si="205"/>
        <v>587</v>
      </c>
      <c r="BA24" s="254">
        <f t="shared" si="205"/>
        <v>988</v>
      </c>
      <c r="BB24" s="219"/>
      <c r="BC24" s="370">
        <f>H25住宅土地!O26</f>
        <v>130</v>
      </c>
      <c r="BD24" s="250">
        <f t="shared" si="194"/>
        <v>128</v>
      </c>
      <c r="BE24" s="219">
        <f t="shared" si="195"/>
        <v>126</v>
      </c>
      <c r="BF24" s="250">
        <f t="shared" si="196"/>
        <v>124</v>
      </c>
      <c r="BG24" s="219">
        <f t="shared" si="197"/>
        <v>122</v>
      </c>
      <c r="BH24" s="277">
        <f>H30住宅土地!L22</f>
        <v>120</v>
      </c>
      <c r="BI24" s="1245">
        <f t="shared" si="198"/>
        <v>120</v>
      </c>
      <c r="BJ24" s="1246">
        <f t="shared" si="190"/>
        <v>120</v>
      </c>
      <c r="BK24" s="1245">
        <f t="shared" si="190"/>
        <v>120</v>
      </c>
      <c r="BL24" s="1246">
        <f t="shared" si="190"/>
        <v>120</v>
      </c>
      <c r="BM24" s="948">
        <f t="shared" si="190"/>
        <v>120</v>
      </c>
      <c r="BN24" s="157"/>
      <c r="BO24" s="277">
        <f t="shared" si="199"/>
        <v>316</v>
      </c>
      <c r="BP24" s="250">
        <f t="shared" si="191"/>
        <v>309</v>
      </c>
      <c r="BQ24" s="250">
        <f t="shared" si="191"/>
        <v>301</v>
      </c>
      <c r="BR24" s="250">
        <f t="shared" si="191"/>
        <v>293</v>
      </c>
      <c r="BS24" s="277">
        <f t="shared" si="191"/>
        <v>286</v>
      </c>
      <c r="BT24" s="250">
        <f t="shared" si="191"/>
        <v>278</v>
      </c>
      <c r="BU24" s="250">
        <f t="shared" si="191"/>
        <v>275</v>
      </c>
      <c r="BV24" s="250">
        <f t="shared" si="191"/>
        <v>272</v>
      </c>
      <c r="BW24" s="250">
        <f t="shared" si="191"/>
        <v>270</v>
      </c>
      <c r="BX24" s="277">
        <f t="shared" si="191"/>
        <v>267</v>
      </c>
      <c r="BZ24" s="1241">
        <f t="shared" si="206"/>
        <v>301</v>
      </c>
      <c r="CA24" s="1241">
        <f t="shared" si="206"/>
        <v>280</v>
      </c>
      <c r="CB24" s="1241">
        <f t="shared" si="206"/>
        <v>369</v>
      </c>
      <c r="CC24" s="1241">
        <f t="shared" si="206"/>
        <v>317</v>
      </c>
      <c r="CD24" s="1241">
        <f t="shared" si="206"/>
        <v>388</v>
      </c>
      <c r="CE24" s="1241">
        <f t="shared" si="206"/>
        <v>263</v>
      </c>
      <c r="CF24" s="1241">
        <f t="shared" si="206"/>
        <v>302</v>
      </c>
      <c r="CG24" s="1241">
        <f t="shared" si="206"/>
        <v>378</v>
      </c>
      <c r="CH24" s="251">
        <f t="shared" si="206"/>
        <v>280</v>
      </c>
      <c r="CJ24" s="290"/>
    </row>
    <row r="25" spans="1:88">
      <c r="A25" s="125"/>
      <c r="B25" s="238" t="s">
        <v>17</v>
      </c>
      <c r="C25" s="510">
        <f>SUM(C26:C28)</f>
        <v>17859</v>
      </c>
      <c r="D25" s="510">
        <f>SUM(D26:D28)</f>
        <v>17353</v>
      </c>
      <c r="E25" s="810">
        <f>SUM(E26:E28)</f>
        <v>16892</v>
      </c>
      <c r="F25" s="510">
        <f>SUM(F26:F28)</f>
        <v>16125</v>
      </c>
      <c r="G25" s="811">
        <f>SUM(G26:G28)</f>
        <v>15399</v>
      </c>
      <c r="H25" s="811">
        <f t="shared" ref="H25:J25" si="207">SUM(H26:H28)</f>
        <v>14451</v>
      </c>
      <c r="I25" s="811">
        <f t="shared" si="207"/>
        <v>15340</v>
      </c>
      <c r="J25" s="811">
        <f t="shared" si="207"/>
        <v>13682</v>
      </c>
      <c r="K25" s="1342">
        <f t="shared" ref="K25" si="208">SUM(K26:K28)</f>
        <v>15264</v>
      </c>
      <c r="L25" s="934">
        <f t="shared" si="15"/>
        <v>76.599999999999994</v>
      </c>
      <c r="M25" s="219"/>
      <c r="N25" s="238" t="s">
        <v>17</v>
      </c>
      <c r="O25" s="295">
        <f t="shared" si="16"/>
        <v>100</v>
      </c>
      <c r="P25" s="263">
        <f t="shared" ref="P25:P74" si="209">ROUND(D25/$C25*100,1)</f>
        <v>97.2</v>
      </c>
      <c r="Q25" s="455">
        <f t="shared" ref="Q25:Q74" si="210">ROUND(E25/$C25*100,1)</f>
        <v>94.6</v>
      </c>
      <c r="R25" s="263">
        <f t="shared" ref="R25:R56" si="211">ROUND(F25/$C25*100,1)</f>
        <v>90.3</v>
      </c>
      <c r="S25" s="264">
        <f t="shared" ref="S25:S56" si="212">ROUND(G25/$C25*100,1)</f>
        <v>86.2</v>
      </c>
      <c r="T25" s="264">
        <f t="shared" ref="T25:T74" si="213">ROUND(H25/$C25*100,1)</f>
        <v>80.900000000000006</v>
      </c>
      <c r="U25" s="264">
        <f t="shared" ref="U25:U74" si="214">ROUND(I25/$C25*100,1)</f>
        <v>85.9</v>
      </c>
      <c r="V25" s="264">
        <f t="shared" ref="V25:V56" si="215">ROUND(J25/$C25*100,1)</f>
        <v>76.599999999999994</v>
      </c>
      <c r="W25" s="264">
        <f t="shared" ref="W25:W56" si="216">ROUND(K25/$C25*100,1)</f>
        <v>85.5</v>
      </c>
      <c r="X25" s="219"/>
      <c r="Y25" s="190">
        <f>SUM(Y26:Y28)</f>
        <v>14202</v>
      </c>
      <c r="Z25" s="291">
        <f>SUM(Z26:Z28)</f>
        <v>12617</v>
      </c>
      <c r="AA25" s="147">
        <f>SUM(AA26:AA28)</f>
        <v>11005</v>
      </c>
      <c r="AB25" s="291">
        <f>SUM(AB26:AB28)</f>
        <v>9438</v>
      </c>
      <c r="AC25" s="191">
        <f>SUM(AC26:AC28)</f>
        <v>7788</v>
      </c>
      <c r="AD25" s="191">
        <f t="shared" ref="AD25:AF25" si="217">SUM(AD26:AD28)</f>
        <v>6180</v>
      </c>
      <c r="AE25" s="191">
        <f t="shared" si="217"/>
        <v>4979</v>
      </c>
      <c r="AF25" s="191">
        <f t="shared" si="217"/>
        <v>4979</v>
      </c>
      <c r="AG25" s="191">
        <f t="shared" ref="AG25" si="218">SUM(AG26:AG28)</f>
        <v>4979</v>
      </c>
      <c r="AI25" s="289">
        <f>SUM(AI26:AI28)</f>
        <v>1515</v>
      </c>
      <c r="AJ25" s="145">
        <f>SUM(AJ26:AJ28)</f>
        <v>3341</v>
      </c>
      <c r="AK25" s="289">
        <f>SUM(AK26:AK28)</f>
        <v>3972</v>
      </c>
      <c r="AL25" s="159">
        <f>SUM(AL26:AL28)</f>
        <v>3934</v>
      </c>
      <c r="AM25" s="289">
        <f>SUM(AM26:AM28)</f>
        <v>5010</v>
      </c>
      <c r="AN25" s="159">
        <f t="shared" ref="AN25:AP25" si="219">SUM(AN26:AN28)</f>
        <v>10584</v>
      </c>
      <c r="AO25" s="289">
        <f t="shared" si="219"/>
        <v>20519</v>
      </c>
      <c r="AP25" s="227">
        <f t="shared" si="219"/>
        <v>12037.666666666668</v>
      </c>
      <c r="AQ25" s="252">
        <f t="shared" ref="AQ25" si="220">SUM(AQ26:AQ28)</f>
        <v>20519</v>
      </c>
      <c r="AR25" s="145"/>
      <c r="AS25" s="146">
        <f>SUM(AS26:AS28)</f>
        <v>271</v>
      </c>
      <c r="AT25" s="289">
        <f>SUM(AT26:AT28)</f>
        <v>592</v>
      </c>
      <c r="AU25" s="145">
        <f>SUM(AU26:AU28)</f>
        <v>882</v>
      </c>
      <c r="AV25" s="289">
        <f>SUM(AV26:AV28)</f>
        <v>869</v>
      </c>
      <c r="AW25" s="145">
        <f>SUM(AW26:AW28)</f>
        <v>1046</v>
      </c>
      <c r="AX25" s="289">
        <f t="shared" ref="AX25:AZ25" si="221">SUM(AX26:AX28)</f>
        <v>2211</v>
      </c>
      <c r="AY25" s="145">
        <f t="shared" si="221"/>
        <v>4286</v>
      </c>
      <c r="AZ25" s="289">
        <f t="shared" si="221"/>
        <v>2515</v>
      </c>
      <c r="BA25" s="159">
        <f t="shared" ref="BA25" si="222">SUM(BA26:BA28)</f>
        <v>4286</v>
      </c>
      <c r="BB25" s="219"/>
      <c r="BC25" s="388">
        <f t="shared" ref="BC25:BI25" si="223">SUM(BC26:BC28)</f>
        <v>650</v>
      </c>
      <c r="BD25" s="249">
        <f t="shared" si="223"/>
        <v>986</v>
      </c>
      <c r="BE25" s="220">
        <f t="shared" si="223"/>
        <v>1322</v>
      </c>
      <c r="BF25" s="249">
        <f t="shared" si="223"/>
        <v>1658</v>
      </c>
      <c r="BG25" s="220">
        <f t="shared" si="223"/>
        <v>1994</v>
      </c>
      <c r="BH25" s="278">
        <f t="shared" si="223"/>
        <v>2330</v>
      </c>
      <c r="BI25" s="220">
        <f t="shared" si="223"/>
        <v>2330</v>
      </c>
      <c r="BJ25" s="249">
        <f t="shared" ref="BJ25:BL25" si="224">SUM(BJ26:BJ28)</f>
        <v>2330</v>
      </c>
      <c r="BK25" s="220">
        <f t="shared" si="224"/>
        <v>2330</v>
      </c>
      <c r="BL25" s="249">
        <f t="shared" si="224"/>
        <v>2330</v>
      </c>
      <c r="BM25" s="371">
        <f t="shared" ref="BM25" si="225">SUM(BM26:BM28)</f>
        <v>2330</v>
      </c>
      <c r="BN25" s="157"/>
      <c r="BO25" s="272">
        <f t="shared" ref="BO25:CC25" si="226">SUM(BO26:BO28)</f>
        <v>1580</v>
      </c>
      <c r="BP25" s="249">
        <f t="shared" ref="BP25:BX25" si="227">SUM(BP26:BP28)</f>
        <v>2378</v>
      </c>
      <c r="BQ25" s="249">
        <f t="shared" si="227"/>
        <v>3160</v>
      </c>
      <c r="BR25" s="249">
        <f t="shared" si="227"/>
        <v>3924</v>
      </c>
      <c r="BS25" s="272">
        <f t="shared" si="227"/>
        <v>4671</v>
      </c>
      <c r="BT25" s="249">
        <f t="shared" si="227"/>
        <v>5404</v>
      </c>
      <c r="BU25" s="249">
        <f t="shared" si="227"/>
        <v>5343</v>
      </c>
      <c r="BV25" s="249">
        <f t="shared" si="227"/>
        <v>5281</v>
      </c>
      <c r="BW25" s="249">
        <f t="shared" si="227"/>
        <v>5244</v>
      </c>
      <c r="BX25" s="272">
        <f t="shared" si="227"/>
        <v>5181</v>
      </c>
      <c r="BZ25" s="226">
        <f t="shared" si="226"/>
        <v>1008</v>
      </c>
      <c r="CA25" s="249">
        <f t="shared" si="226"/>
        <v>984</v>
      </c>
      <c r="CB25" s="220">
        <f t="shared" si="226"/>
        <v>1081</v>
      </c>
      <c r="CC25" s="249">
        <f t="shared" si="226"/>
        <v>1147</v>
      </c>
      <c r="CD25" s="299">
        <f>SUM(CD26:CD28)</f>
        <v>1161</v>
      </c>
      <c r="CE25" s="299">
        <f t="shared" ref="CE25:CG25" si="228">SUM(CE26:CE28)</f>
        <v>717</v>
      </c>
      <c r="CF25" s="299">
        <f t="shared" si="228"/>
        <v>794</v>
      </c>
      <c r="CG25" s="299">
        <f t="shared" si="228"/>
        <v>944</v>
      </c>
      <c r="CH25" s="299">
        <f t="shared" ref="CH25" si="229">SUM(CH26:CH28)</f>
        <v>818</v>
      </c>
      <c r="CJ25" s="438"/>
    </row>
    <row r="26" spans="1:88">
      <c r="A26" s="125">
        <v>202</v>
      </c>
      <c r="B26" s="237" t="s">
        <v>36</v>
      </c>
      <c r="C26" s="285">
        <f t="shared" ref="C26:K28" si="230">Y26+AS26+BP26+BZ26</f>
        <v>15073</v>
      </c>
      <c r="D26" s="285">
        <f t="shared" si="230"/>
        <v>14036</v>
      </c>
      <c r="E26" s="812">
        <f t="shared" si="230"/>
        <v>12937</v>
      </c>
      <c r="F26" s="285">
        <f t="shared" si="230"/>
        <v>11685</v>
      </c>
      <c r="G26" s="813">
        <f t="shared" si="230"/>
        <v>10407</v>
      </c>
      <c r="H26" s="813">
        <f t="shared" si="230"/>
        <v>8482</v>
      </c>
      <c r="I26" s="813">
        <f t="shared" si="230"/>
        <v>8670</v>
      </c>
      <c r="J26" s="813">
        <f t="shared" si="230"/>
        <v>7849</v>
      </c>
      <c r="K26" s="1343">
        <f t="shared" si="230"/>
        <v>8660</v>
      </c>
      <c r="L26" s="935">
        <f t="shared" si="15"/>
        <v>52.1</v>
      </c>
      <c r="M26" s="219"/>
      <c r="N26" s="237" t="s">
        <v>36</v>
      </c>
      <c r="O26" s="295">
        <f t="shared" si="16"/>
        <v>100</v>
      </c>
      <c r="P26" s="261">
        <f t="shared" si="209"/>
        <v>93.1</v>
      </c>
      <c r="Q26" s="295">
        <f t="shared" si="210"/>
        <v>85.8</v>
      </c>
      <c r="R26" s="261">
        <f t="shared" si="211"/>
        <v>77.5</v>
      </c>
      <c r="S26" s="262">
        <f t="shared" si="212"/>
        <v>69</v>
      </c>
      <c r="T26" s="262">
        <f t="shared" si="213"/>
        <v>56.3</v>
      </c>
      <c r="U26" s="262">
        <f t="shared" si="214"/>
        <v>57.5</v>
      </c>
      <c r="V26" s="262">
        <f t="shared" si="215"/>
        <v>52.1</v>
      </c>
      <c r="W26" s="262">
        <f t="shared" si="216"/>
        <v>57.5</v>
      </c>
      <c r="X26" s="219"/>
      <c r="Y26" s="446">
        <f>県外関係人口!B26</f>
        <v>12756</v>
      </c>
      <c r="Z26" s="1194">
        <f>県外関係人口!C26</f>
        <v>11335</v>
      </c>
      <c r="AA26" s="385">
        <f>県外関係人口!D26</f>
        <v>9670</v>
      </c>
      <c r="AB26" s="1194">
        <f>県外関係人口!E26</f>
        <v>8004</v>
      </c>
      <c r="AC26" s="447">
        <f>県外関係人口!F26</f>
        <v>6338</v>
      </c>
      <c r="AD26" s="447">
        <f>県外関係人口!G26</f>
        <v>4672</v>
      </c>
      <c r="AE26" s="447">
        <f>県外関係人口!H26</f>
        <v>3426</v>
      </c>
      <c r="AF26" s="447">
        <f>県外関係人口!I26</f>
        <v>3426</v>
      </c>
      <c r="AG26" s="447">
        <f>県外関係人口!J26</f>
        <v>3426</v>
      </c>
      <c r="AH26" s="385"/>
      <c r="AI26" s="289">
        <f>ふるさと納税件数!R8</f>
        <v>893</v>
      </c>
      <c r="AJ26" s="145">
        <f>ふるさと納税件数!T8</f>
        <v>786</v>
      </c>
      <c r="AK26" s="289">
        <f>ふるさと納税件数!V8</f>
        <v>1046</v>
      </c>
      <c r="AL26" s="145">
        <f>ふるさと納税件数!X8</f>
        <v>1254</v>
      </c>
      <c r="AM26" s="289">
        <f>ふるさと納税件数!Z8</f>
        <v>1419</v>
      </c>
      <c r="AN26" s="146">
        <f>ふるさと納税件数!AB8</f>
        <v>1684</v>
      </c>
      <c r="AO26" s="289">
        <f>ふるさと納税件数!AD8</f>
        <v>8545</v>
      </c>
      <c r="AP26" s="146">
        <f>ふるさと納税件数!AF8</f>
        <v>3882.6666666666665</v>
      </c>
      <c r="AQ26" s="289">
        <f>ふるさと納税件数!AH8</f>
        <v>8545</v>
      </c>
      <c r="AR26" s="145"/>
      <c r="AS26" s="146">
        <f>ROUND(AI26/$AS$79,0)</f>
        <v>160</v>
      </c>
      <c r="AT26" s="289">
        <f>ROUND(AJ26/$AT$79,0)</f>
        <v>139</v>
      </c>
      <c r="AU26" s="145">
        <f>ROUND(AK26/$AU$79,0)</f>
        <v>232</v>
      </c>
      <c r="AV26" s="289">
        <f>ROUND(AL26/$AV$79,0)</f>
        <v>277</v>
      </c>
      <c r="AW26" s="145">
        <f t="shared" ref="AW26:BA28" si="231">ROUND(AM26/$AW$79,0)</f>
        <v>296</v>
      </c>
      <c r="AX26" s="289">
        <f t="shared" si="231"/>
        <v>352</v>
      </c>
      <c r="AY26" s="145">
        <f t="shared" si="231"/>
        <v>1785</v>
      </c>
      <c r="AZ26" s="289">
        <f t="shared" si="231"/>
        <v>811</v>
      </c>
      <c r="BA26" s="159">
        <f t="shared" si="231"/>
        <v>1785</v>
      </c>
      <c r="BB26" s="219"/>
      <c r="BC26" s="370">
        <f>H25住宅土地!O28</f>
        <v>430</v>
      </c>
      <c r="BD26" s="250">
        <f t="shared" si="194"/>
        <v>606</v>
      </c>
      <c r="BE26" s="219">
        <f>ROUND(BC26+(BH26-BC26)/5*2,0)</f>
        <v>782</v>
      </c>
      <c r="BF26" s="250">
        <f>ROUND(BC26+(BH26-BC26)/5*3,0)</f>
        <v>958</v>
      </c>
      <c r="BG26" s="219">
        <f>ROUND(BC26+(BH26-BC26)/5*4,0)</f>
        <v>1134</v>
      </c>
      <c r="BH26" s="277">
        <f>H30住宅土地!L24</f>
        <v>1310</v>
      </c>
      <c r="BI26" s="1245">
        <f t="shared" si="198"/>
        <v>1310</v>
      </c>
      <c r="BJ26" s="1246">
        <f t="shared" ref="BJ26:BJ28" si="232">BI26</f>
        <v>1310</v>
      </c>
      <c r="BK26" s="1245">
        <f t="shared" ref="BK26:BK28" si="233">BJ26</f>
        <v>1310</v>
      </c>
      <c r="BL26" s="1246">
        <f t="shared" ref="BL26:BM28" si="234">BK26</f>
        <v>1310</v>
      </c>
      <c r="BM26" s="948">
        <f t="shared" si="234"/>
        <v>1310</v>
      </c>
      <c r="BN26" s="157"/>
      <c r="BO26" s="277">
        <f t="shared" si="199"/>
        <v>1045</v>
      </c>
      <c r="BP26" s="250">
        <f t="shared" ref="BP26:BP28" si="235">ROUND(BD26*BD$79,0)</f>
        <v>1462</v>
      </c>
      <c r="BQ26" s="250">
        <f t="shared" ref="BQ26:BQ28" si="236">ROUND(BE26*BE$79,0)</f>
        <v>1869</v>
      </c>
      <c r="BR26" s="250">
        <f t="shared" ref="BR26:BR28" si="237">ROUND(BF26*BF$79,0)</f>
        <v>2267</v>
      </c>
      <c r="BS26" s="277">
        <f t="shared" ref="BS26:BS28" si="238">ROUND(BG26*BG$79,0)</f>
        <v>2656</v>
      </c>
      <c r="BT26" s="250">
        <f t="shared" ref="BT26:BT28" si="239">ROUND(BH26*BH$79,0)</f>
        <v>3038</v>
      </c>
      <c r="BU26" s="250">
        <f t="shared" ref="BU26:BU28" si="240">ROUND(BI26*BI$79,0)</f>
        <v>3004</v>
      </c>
      <c r="BV26" s="250">
        <f t="shared" ref="BV26:BV28" si="241">ROUND(BJ26*BJ$79,0)</f>
        <v>2969</v>
      </c>
      <c r="BW26" s="250">
        <f t="shared" ref="BW26:BW28" si="242">ROUND(BK26*BK$79,0)</f>
        <v>2948</v>
      </c>
      <c r="BX26" s="277">
        <f t="shared" ref="BX26:BX28" si="243">ROUND(BL26*BL$79,0)</f>
        <v>2913</v>
      </c>
      <c r="BZ26" s="225">
        <f>観光人口2!Z5</f>
        <v>695</v>
      </c>
      <c r="CA26" s="250">
        <f>観光人口2!AA5</f>
        <v>693</v>
      </c>
      <c r="CB26" s="219">
        <f>観光人口2!AB5</f>
        <v>768</v>
      </c>
      <c r="CC26" s="250">
        <f>観光人口2!AC5</f>
        <v>748</v>
      </c>
      <c r="CD26" s="300">
        <f>観光人口2!AD5</f>
        <v>735</v>
      </c>
      <c r="CE26" s="300">
        <f>観光人口2!AE5</f>
        <v>454</v>
      </c>
      <c r="CF26" s="300">
        <f>観光人口2!AF5</f>
        <v>490</v>
      </c>
      <c r="CG26" s="300">
        <f>観光人口2!AG5</f>
        <v>664</v>
      </c>
      <c r="CH26" s="300">
        <f>観光人口2!AH5</f>
        <v>536</v>
      </c>
      <c r="CJ26" s="290"/>
    </row>
    <row r="27" spans="1:88">
      <c r="A27" s="125">
        <v>204</v>
      </c>
      <c r="B27" s="237" t="s">
        <v>37</v>
      </c>
      <c r="C27" s="285">
        <f t="shared" si="230"/>
        <v>671</v>
      </c>
      <c r="D27" s="285">
        <f t="shared" si="230"/>
        <v>1189</v>
      </c>
      <c r="E27" s="812">
        <f t="shared" si="230"/>
        <v>1564</v>
      </c>
      <c r="F27" s="285">
        <f t="shared" si="230"/>
        <v>1862</v>
      </c>
      <c r="G27" s="813">
        <f t="shared" si="230"/>
        <v>2538</v>
      </c>
      <c r="H27" s="813">
        <f t="shared" si="230"/>
        <v>3069</v>
      </c>
      <c r="I27" s="813">
        <f t="shared" si="230"/>
        <v>3562</v>
      </c>
      <c r="J27" s="813">
        <f t="shared" si="230"/>
        <v>2964</v>
      </c>
      <c r="K27" s="1343">
        <f t="shared" si="230"/>
        <v>3510</v>
      </c>
      <c r="L27" s="935">
        <f t="shared" si="15"/>
        <v>441.7</v>
      </c>
      <c r="M27" s="219"/>
      <c r="N27" s="237" t="s">
        <v>37</v>
      </c>
      <c r="O27" s="295">
        <f t="shared" si="16"/>
        <v>100</v>
      </c>
      <c r="P27" s="261">
        <f t="shared" si="209"/>
        <v>177.2</v>
      </c>
      <c r="Q27" s="295">
        <f t="shared" si="210"/>
        <v>233.1</v>
      </c>
      <c r="R27" s="261">
        <f t="shared" si="211"/>
        <v>277.5</v>
      </c>
      <c r="S27" s="262">
        <f t="shared" si="212"/>
        <v>378.2</v>
      </c>
      <c r="T27" s="262">
        <f t="shared" si="213"/>
        <v>457.4</v>
      </c>
      <c r="U27" s="262">
        <f t="shared" si="214"/>
        <v>530.79999999999995</v>
      </c>
      <c r="V27" s="262">
        <f t="shared" si="215"/>
        <v>441.7</v>
      </c>
      <c r="W27" s="262">
        <f t="shared" si="216"/>
        <v>523.1</v>
      </c>
      <c r="X27" s="219"/>
      <c r="Y27" s="446">
        <f>県外関係人口!B27</f>
        <v>0</v>
      </c>
      <c r="Z27" s="1194">
        <f>県外関係人口!C27</f>
        <v>0</v>
      </c>
      <c r="AA27" s="385">
        <f>県外関係人口!D27</f>
        <v>0</v>
      </c>
      <c r="AB27" s="1194">
        <f>県外関係人口!E27</f>
        <v>0</v>
      </c>
      <c r="AC27" s="447">
        <f>県外関係人口!F27</f>
        <v>0</v>
      </c>
      <c r="AD27" s="447">
        <f>県外関係人口!G27</f>
        <v>0</v>
      </c>
      <c r="AE27" s="447">
        <f>県外関係人口!H27</f>
        <v>0</v>
      </c>
      <c r="AF27" s="447">
        <f>県外関係人口!I27</f>
        <v>0</v>
      </c>
      <c r="AG27" s="447">
        <f>県外関係人口!J27</f>
        <v>0</v>
      </c>
      <c r="AH27" s="385"/>
      <c r="AI27" s="289">
        <f>ふるさと納税件数!R10</f>
        <v>74</v>
      </c>
      <c r="AJ27" s="145">
        <f>ふるさと納税件数!T10</f>
        <v>1392</v>
      </c>
      <c r="AK27" s="289">
        <f>ふるさと納税件数!V10</f>
        <v>1355</v>
      </c>
      <c r="AL27" s="145">
        <f>ふるさと納税件数!X10</f>
        <v>1000</v>
      </c>
      <c r="AM27" s="289">
        <f>ふるさと納税件数!Z10</f>
        <v>2815</v>
      </c>
      <c r="AN27" s="146">
        <f>ふるさと納税件数!AB10</f>
        <v>6215</v>
      </c>
      <c r="AO27" s="289">
        <f>ふるさと納税件数!AD10</f>
        <v>8489</v>
      </c>
      <c r="AP27" s="146">
        <f>ふるさと納税件数!AF10</f>
        <v>5839.666666666667</v>
      </c>
      <c r="AQ27" s="289">
        <f>ふるさと納税件数!AH10</f>
        <v>8489</v>
      </c>
      <c r="AR27" s="145"/>
      <c r="AS27" s="146">
        <f>ROUND(AI27/$AS$79,0)</f>
        <v>13</v>
      </c>
      <c r="AT27" s="289">
        <f>ROUND(AJ27/$AT$79,0)</f>
        <v>247</v>
      </c>
      <c r="AU27" s="145">
        <f>ROUND(AK27/$AU$79,0)</f>
        <v>301</v>
      </c>
      <c r="AV27" s="289">
        <f>ROUND(AL27/$AV$79,0)</f>
        <v>221</v>
      </c>
      <c r="AW27" s="145">
        <f t="shared" si="231"/>
        <v>588</v>
      </c>
      <c r="AX27" s="289">
        <f t="shared" si="231"/>
        <v>1298</v>
      </c>
      <c r="AY27" s="145">
        <f t="shared" si="231"/>
        <v>1773</v>
      </c>
      <c r="AZ27" s="289">
        <f t="shared" si="231"/>
        <v>1220</v>
      </c>
      <c r="BA27" s="159">
        <f t="shared" si="231"/>
        <v>1773</v>
      </c>
      <c r="BB27" s="219"/>
      <c r="BC27" s="370">
        <f>H25住宅土地!O30</f>
        <v>30</v>
      </c>
      <c r="BD27" s="250">
        <f t="shared" si="194"/>
        <v>158</v>
      </c>
      <c r="BE27" s="219">
        <f>ROUND(BC27+(BH27-BC27)/5*2,0)</f>
        <v>286</v>
      </c>
      <c r="BF27" s="250">
        <f>ROUND(BC27+(BH27-BC27)/5*3,0)</f>
        <v>414</v>
      </c>
      <c r="BG27" s="219">
        <f>ROUND(BC27+(BH27-BC27)/5*4,0)</f>
        <v>542</v>
      </c>
      <c r="BH27" s="277">
        <f>H30住宅土地!L26</f>
        <v>670</v>
      </c>
      <c r="BI27" s="1245">
        <f t="shared" si="198"/>
        <v>670</v>
      </c>
      <c r="BJ27" s="1246">
        <f t="shared" si="232"/>
        <v>670</v>
      </c>
      <c r="BK27" s="1245">
        <f t="shared" si="233"/>
        <v>670</v>
      </c>
      <c r="BL27" s="1246">
        <f t="shared" si="234"/>
        <v>670</v>
      </c>
      <c r="BM27" s="948">
        <f t="shared" si="234"/>
        <v>670</v>
      </c>
      <c r="BN27" s="157"/>
      <c r="BO27" s="277">
        <f t="shared" si="199"/>
        <v>73</v>
      </c>
      <c r="BP27" s="250">
        <f t="shared" si="235"/>
        <v>381</v>
      </c>
      <c r="BQ27" s="250">
        <f t="shared" si="236"/>
        <v>684</v>
      </c>
      <c r="BR27" s="250">
        <f t="shared" si="237"/>
        <v>980</v>
      </c>
      <c r="BS27" s="277">
        <f t="shared" si="238"/>
        <v>1270</v>
      </c>
      <c r="BT27" s="250">
        <f t="shared" si="239"/>
        <v>1554</v>
      </c>
      <c r="BU27" s="250">
        <f t="shared" si="240"/>
        <v>1536</v>
      </c>
      <c r="BV27" s="250">
        <f t="shared" si="241"/>
        <v>1519</v>
      </c>
      <c r="BW27" s="250">
        <f t="shared" si="242"/>
        <v>1508</v>
      </c>
      <c r="BX27" s="277">
        <f t="shared" si="243"/>
        <v>1490</v>
      </c>
      <c r="BZ27" s="225">
        <f>観光人口2!Z6</f>
        <v>277</v>
      </c>
      <c r="CA27" s="250">
        <f>観光人口2!AA6</f>
        <v>258</v>
      </c>
      <c r="CB27" s="219">
        <f>観光人口2!AB6</f>
        <v>283</v>
      </c>
      <c r="CC27" s="250">
        <f>観光人口2!AC6</f>
        <v>371</v>
      </c>
      <c r="CD27" s="300">
        <f>観光人口2!AD6</f>
        <v>396</v>
      </c>
      <c r="CE27" s="300">
        <f>観光人口2!AE6</f>
        <v>235</v>
      </c>
      <c r="CF27" s="300">
        <f>観光人口2!AF6</f>
        <v>270</v>
      </c>
      <c r="CG27" s="300">
        <f>観光人口2!AG6</f>
        <v>236</v>
      </c>
      <c r="CH27" s="300">
        <f>観光人口2!AH6</f>
        <v>247</v>
      </c>
      <c r="CJ27" s="290"/>
    </row>
    <row r="28" spans="1:88">
      <c r="A28" s="125">
        <v>206</v>
      </c>
      <c r="B28" s="239" t="s">
        <v>38</v>
      </c>
      <c r="C28" s="286">
        <f t="shared" si="230"/>
        <v>2115</v>
      </c>
      <c r="D28" s="286">
        <f t="shared" si="230"/>
        <v>2128</v>
      </c>
      <c r="E28" s="814">
        <f t="shared" si="230"/>
        <v>2391</v>
      </c>
      <c r="F28" s="286">
        <f t="shared" si="230"/>
        <v>2578</v>
      </c>
      <c r="G28" s="815">
        <f t="shared" si="230"/>
        <v>2454</v>
      </c>
      <c r="H28" s="815">
        <f t="shared" si="230"/>
        <v>2900</v>
      </c>
      <c r="I28" s="815">
        <f t="shared" si="230"/>
        <v>3108</v>
      </c>
      <c r="J28" s="815">
        <f t="shared" si="230"/>
        <v>2869</v>
      </c>
      <c r="K28" s="1344">
        <f t="shared" si="230"/>
        <v>3094</v>
      </c>
      <c r="L28" s="936">
        <f t="shared" si="15"/>
        <v>135.69999999999999</v>
      </c>
      <c r="M28" s="219"/>
      <c r="N28" s="239" t="s">
        <v>38</v>
      </c>
      <c r="O28" s="456">
        <f t="shared" si="16"/>
        <v>100</v>
      </c>
      <c r="P28" s="265">
        <f t="shared" si="209"/>
        <v>100.6</v>
      </c>
      <c r="Q28" s="456">
        <f t="shared" si="210"/>
        <v>113</v>
      </c>
      <c r="R28" s="265">
        <f t="shared" si="211"/>
        <v>121.9</v>
      </c>
      <c r="S28" s="266">
        <f t="shared" si="212"/>
        <v>116</v>
      </c>
      <c r="T28" s="266">
        <f t="shared" si="213"/>
        <v>137.1</v>
      </c>
      <c r="U28" s="266">
        <f t="shared" si="214"/>
        <v>147</v>
      </c>
      <c r="V28" s="266">
        <f t="shared" si="215"/>
        <v>135.69999999999999</v>
      </c>
      <c r="W28" s="266">
        <f t="shared" si="216"/>
        <v>146.30000000000001</v>
      </c>
      <c r="X28" s="219"/>
      <c r="Y28" s="448">
        <f>県外関係人口!B28</f>
        <v>1446</v>
      </c>
      <c r="Z28" s="1195">
        <f>県外関係人口!C28</f>
        <v>1282</v>
      </c>
      <c r="AA28" s="386">
        <f>県外関係人口!D28</f>
        <v>1335</v>
      </c>
      <c r="AB28" s="1195">
        <f>県外関係人口!E28</f>
        <v>1434</v>
      </c>
      <c r="AC28" s="449">
        <f>県外関係人口!F28</f>
        <v>1450</v>
      </c>
      <c r="AD28" s="449">
        <f>県外関係人口!G28</f>
        <v>1508</v>
      </c>
      <c r="AE28" s="449">
        <f>県外関係人口!H28</f>
        <v>1553</v>
      </c>
      <c r="AF28" s="449">
        <f>県外関係人口!I28</f>
        <v>1553</v>
      </c>
      <c r="AG28" s="449">
        <f>県外関係人口!J28</f>
        <v>1553</v>
      </c>
      <c r="AH28" s="385"/>
      <c r="AI28" s="289">
        <f>ふるさと納税件数!R12</f>
        <v>548</v>
      </c>
      <c r="AJ28" s="145">
        <f>ふるさと納税件数!T12</f>
        <v>1163</v>
      </c>
      <c r="AK28" s="289">
        <f>ふるさと納税件数!V12</f>
        <v>1571</v>
      </c>
      <c r="AL28" s="145">
        <f>ふるさと納税件数!X12</f>
        <v>1680</v>
      </c>
      <c r="AM28" s="289">
        <f>ふるさと納税件数!Z12</f>
        <v>776</v>
      </c>
      <c r="AN28" s="146">
        <f>ふるさと納税件数!AB12</f>
        <v>2685</v>
      </c>
      <c r="AO28" s="289">
        <f>ふるさと納税件数!AD12</f>
        <v>3485</v>
      </c>
      <c r="AP28" s="146">
        <f>ふるさと納税件数!AF12</f>
        <v>2315.3333333333335</v>
      </c>
      <c r="AQ28" s="289">
        <f>ふるさと納税件数!AH12</f>
        <v>3485</v>
      </c>
      <c r="AR28" s="145"/>
      <c r="AS28" s="146">
        <f>ROUND(AI28/$AS$79,0)</f>
        <v>98</v>
      </c>
      <c r="AT28" s="289">
        <f>ROUND(AJ28/$AT$79,0)</f>
        <v>206</v>
      </c>
      <c r="AU28" s="145">
        <f>ROUND(AK28/$AU$79,0)</f>
        <v>349</v>
      </c>
      <c r="AV28" s="289">
        <f>ROUND(AL28/$AV$79,0)</f>
        <v>371</v>
      </c>
      <c r="AW28" s="145">
        <f t="shared" si="231"/>
        <v>162</v>
      </c>
      <c r="AX28" s="289">
        <f t="shared" si="231"/>
        <v>561</v>
      </c>
      <c r="AY28" s="145">
        <f t="shared" si="231"/>
        <v>728</v>
      </c>
      <c r="AZ28" s="289">
        <f t="shared" si="231"/>
        <v>484</v>
      </c>
      <c r="BA28" s="159">
        <f t="shared" si="231"/>
        <v>728</v>
      </c>
      <c r="BB28" s="219"/>
      <c r="BC28" s="389">
        <f>H25住宅土地!O32</f>
        <v>190</v>
      </c>
      <c r="BD28" s="251">
        <f t="shared" si="194"/>
        <v>222</v>
      </c>
      <c r="BE28" s="221">
        <f>ROUND(BC28+(BH28-BC28)/5*2,0)</f>
        <v>254</v>
      </c>
      <c r="BF28" s="251">
        <f>ROUND(BC28+(BH28-BC28)/5*3,0)</f>
        <v>286</v>
      </c>
      <c r="BG28" s="221">
        <f>ROUND(BC28+(BH28-BC28)/5*4,0)</f>
        <v>318</v>
      </c>
      <c r="BH28" s="282">
        <f>H30住宅土地!L28</f>
        <v>350</v>
      </c>
      <c r="BI28" s="1245">
        <f t="shared" si="198"/>
        <v>350</v>
      </c>
      <c r="BJ28" s="1246">
        <f t="shared" si="232"/>
        <v>350</v>
      </c>
      <c r="BK28" s="1245">
        <f t="shared" si="233"/>
        <v>350</v>
      </c>
      <c r="BL28" s="1246">
        <f t="shared" si="234"/>
        <v>350</v>
      </c>
      <c r="BM28" s="948">
        <f t="shared" si="234"/>
        <v>350</v>
      </c>
      <c r="BN28" s="157"/>
      <c r="BO28" s="282">
        <f t="shared" si="199"/>
        <v>462</v>
      </c>
      <c r="BP28" s="251">
        <f t="shared" si="235"/>
        <v>535</v>
      </c>
      <c r="BQ28" s="251">
        <f t="shared" si="236"/>
        <v>607</v>
      </c>
      <c r="BR28" s="251">
        <f t="shared" si="237"/>
        <v>677</v>
      </c>
      <c r="BS28" s="282">
        <f t="shared" si="238"/>
        <v>745</v>
      </c>
      <c r="BT28" s="251">
        <f t="shared" si="239"/>
        <v>812</v>
      </c>
      <c r="BU28" s="251">
        <f t="shared" si="240"/>
        <v>803</v>
      </c>
      <c r="BV28" s="251">
        <f t="shared" si="241"/>
        <v>793</v>
      </c>
      <c r="BW28" s="251">
        <f t="shared" si="242"/>
        <v>788</v>
      </c>
      <c r="BX28" s="282">
        <f t="shared" si="243"/>
        <v>778</v>
      </c>
      <c r="BZ28" s="1241">
        <f>観光人口2!Z7</f>
        <v>36</v>
      </c>
      <c r="CA28" s="251">
        <f>観光人口2!AA7</f>
        <v>33</v>
      </c>
      <c r="CB28" s="221">
        <f>観光人口2!AB7</f>
        <v>30</v>
      </c>
      <c r="CC28" s="251">
        <f>観光人口2!AC7</f>
        <v>28</v>
      </c>
      <c r="CD28" s="1250">
        <f>観光人口2!AD7</f>
        <v>30</v>
      </c>
      <c r="CE28" s="1250">
        <f>観光人口2!AE7</f>
        <v>28</v>
      </c>
      <c r="CF28" s="1250">
        <f>観光人口2!AF7</f>
        <v>34</v>
      </c>
      <c r="CG28" s="1250">
        <f>観光人口2!AG7</f>
        <v>44</v>
      </c>
      <c r="CH28" s="1250">
        <f>観光人口2!AH7</f>
        <v>35</v>
      </c>
      <c r="CJ28" s="256"/>
    </row>
    <row r="29" spans="1:88">
      <c r="A29" s="125"/>
      <c r="B29" s="240" t="s">
        <v>18</v>
      </c>
      <c r="C29" s="285">
        <f>SUM(C30:C34)</f>
        <v>25840</v>
      </c>
      <c r="D29" s="285">
        <f>SUM(D30:D34)</f>
        <v>26191</v>
      </c>
      <c r="E29" s="812">
        <f>SUM(E30:E34)</f>
        <v>26547</v>
      </c>
      <c r="F29" s="285">
        <f>SUM(F30:F34)</f>
        <v>25177</v>
      </c>
      <c r="G29" s="813">
        <f>SUM(G30:G34)</f>
        <v>24967</v>
      </c>
      <c r="H29" s="813">
        <f t="shared" ref="H29:J29" si="244">SUM(H30:H34)</f>
        <v>24798</v>
      </c>
      <c r="I29" s="813">
        <f t="shared" si="244"/>
        <v>25393</v>
      </c>
      <c r="J29" s="813">
        <f t="shared" si="244"/>
        <v>25090</v>
      </c>
      <c r="K29" s="1343">
        <f t="shared" ref="K29" si="245">SUM(K30:K34)</f>
        <v>25448</v>
      </c>
      <c r="L29" s="935">
        <f t="shared" si="15"/>
        <v>97.1</v>
      </c>
      <c r="M29" s="219"/>
      <c r="N29" s="240" t="s">
        <v>18</v>
      </c>
      <c r="O29" s="295">
        <f t="shared" si="16"/>
        <v>100</v>
      </c>
      <c r="P29" s="261">
        <f t="shared" si="209"/>
        <v>101.4</v>
      </c>
      <c r="Q29" s="295">
        <f t="shared" si="210"/>
        <v>102.7</v>
      </c>
      <c r="R29" s="261">
        <f t="shared" si="211"/>
        <v>97.4</v>
      </c>
      <c r="S29" s="262">
        <f t="shared" si="212"/>
        <v>96.6</v>
      </c>
      <c r="T29" s="262">
        <f t="shared" si="213"/>
        <v>96</v>
      </c>
      <c r="U29" s="262">
        <f t="shared" si="214"/>
        <v>98.3</v>
      </c>
      <c r="V29" s="262">
        <f t="shared" si="215"/>
        <v>97.1</v>
      </c>
      <c r="W29" s="262">
        <f t="shared" si="216"/>
        <v>98.5</v>
      </c>
      <c r="X29" s="219"/>
      <c r="Y29" s="146">
        <f>SUM(Y30:Y34)</f>
        <v>19640</v>
      </c>
      <c r="Z29" s="289">
        <f>SUM(Z30:Z34)</f>
        <v>20141</v>
      </c>
      <c r="AA29" s="145">
        <f>SUM(AA30:AA34)</f>
        <v>19950</v>
      </c>
      <c r="AB29" s="289">
        <f>SUM(AB30:AB34)</f>
        <v>19774</v>
      </c>
      <c r="AC29" s="159">
        <f>SUM(AC30:AC34)</f>
        <v>19522</v>
      </c>
      <c r="AD29" s="159">
        <f t="shared" ref="AD29:AF29" si="246">SUM(AD30:AD34)</f>
        <v>19321</v>
      </c>
      <c r="AE29" s="159">
        <f t="shared" si="246"/>
        <v>19142</v>
      </c>
      <c r="AF29" s="159">
        <f t="shared" si="246"/>
        <v>19132</v>
      </c>
      <c r="AG29" s="159">
        <f t="shared" ref="AG29" si="247">SUM(AG30:AG34)</f>
        <v>19141</v>
      </c>
      <c r="AI29" s="291">
        <f>SUM(AI30:AI34)</f>
        <v>20467</v>
      </c>
      <c r="AJ29" s="147">
        <f>SUM(AJ30:AJ34)</f>
        <v>19467</v>
      </c>
      <c r="AK29" s="291">
        <f>SUM(AK30:AK34)</f>
        <v>17527</v>
      </c>
      <c r="AL29" s="191">
        <f>SUM(AL30:AL34)</f>
        <v>12146</v>
      </c>
      <c r="AM29" s="291">
        <f>SUM(AM30:AM34)</f>
        <v>12777</v>
      </c>
      <c r="AN29" s="191">
        <f t="shared" ref="AN29:AP29" si="248">SUM(AN30:AN34)</f>
        <v>14141</v>
      </c>
      <c r="AO29" s="291">
        <f t="shared" si="248"/>
        <v>17773</v>
      </c>
      <c r="AP29" s="840">
        <f t="shared" si="248"/>
        <v>14897.000000000002</v>
      </c>
      <c r="AQ29" s="272">
        <f t="shared" ref="AQ29" si="249">SUM(AQ30:AQ34)</f>
        <v>17773</v>
      </c>
      <c r="AR29" s="145"/>
      <c r="AS29" s="190">
        <f>SUM(AS30:AS34)</f>
        <v>3661</v>
      </c>
      <c r="AT29" s="291">
        <f>SUM(AT30:AT34)</f>
        <v>3450</v>
      </c>
      <c r="AU29" s="147">
        <f>SUM(AU30:AU34)</f>
        <v>3895</v>
      </c>
      <c r="AV29" s="291">
        <f>SUM(AV30:AV34)</f>
        <v>2682</v>
      </c>
      <c r="AW29" s="147">
        <f>SUM(AW30:AW34)</f>
        <v>2669</v>
      </c>
      <c r="AX29" s="291">
        <f t="shared" ref="AX29:AZ29" si="250">SUM(AX30:AX34)</f>
        <v>2954</v>
      </c>
      <c r="AY29" s="147">
        <f t="shared" si="250"/>
        <v>3714</v>
      </c>
      <c r="AZ29" s="291">
        <f t="shared" si="250"/>
        <v>3111</v>
      </c>
      <c r="BA29" s="191">
        <f t="shared" ref="BA29" si="251">SUM(BA30:BA34)</f>
        <v>3714</v>
      </c>
      <c r="BB29" s="219"/>
      <c r="BC29" s="388">
        <f t="shared" ref="BC29:BI29" si="252">SUM(BC30:BC34)</f>
        <v>690</v>
      </c>
      <c r="BD29" s="249">
        <f t="shared" si="252"/>
        <v>738</v>
      </c>
      <c r="BE29" s="220">
        <f t="shared" si="252"/>
        <v>786</v>
      </c>
      <c r="BF29" s="249">
        <f t="shared" si="252"/>
        <v>834</v>
      </c>
      <c r="BG29" s="220">
        <f t="shared" si="252"/>
        <v>882</v>
      </c>
      <c r="BH29" s="278">
        <f t="shared" si="252"/>
        <v>930</v>
      </c>
      <c r="BI29" s="220">
        <f t="shared" si="252"/>
        <v>930</v>
      </c>
      <c r="BJ29" s="249">
        <f t="shared" ref="BJ29:BL29" si="253">SUM(BJ30:BJ34)</f>
        <v>930</v>
      </c>
      <c r="BK29" s="220">
        <f t="shared" si="253"/>
        <v>930</v>
      </c>
      <c r="BL29" s="249">
        <f t="shared" si="253"/>
        <v>930</v>
      </c>
      <c r="BM29" s="371">
        <f t="shared" ref="BM29" si="254">SUM(BM30:BM34)</f>
        <v>930</v>
      </c>
      <c r="BN29" s="157"/>
      <c r="BO29" s="252">
        <f t="shared" ref="BO29:CC29" si="255">SUM(BO30:BO34)</f>
        <v>1677</v>
      </c>
      <c r="BP29" s="250">
        <f t="shared" ref="BP29:BX29" si="256">SUM(BP30:BP34)</f>
        <v>1780</v>
      </c>
      <c r="BQ29" s="250">
        <f t="shared" si="256"/>
        <v>1880</v>
      </c>
      <c r="BR29" s="250">
        <f t="shared" si="256"/>
        <v>1974</v>
      </c>
      <c r="BS29" s="252">
        <f t="shared" si="256"/>
        <v>2066</v>
      </c>
      <c r="BT29" s="250">
        <f t="shared" si="256"/>
        <v>2157</v>
      </c>
      <c r="BU29" s="250">
        <f t="shared" si="256"/>
        <v>2132</v>
      </c>
      <c r="BV29" s="250">
        <f t="shared" si="256"/>
        <v>2109</v>
      </c>
      <c r="BW29" s="250">
        <f t="shared" si="256"/>
        <v>2094</v>
      </c>
      <c r="BX29" s="252">
        <f t="shared" si="256"/>
        <v>2068</v>
      </c>
      <c r="BZ29" s="226">
        <f t="shared" si="255"/>
        <v>759</v>
      </c>
      <c r="CA29" s="249">
        <f t="shared" si="255"/>
        <v>720</v>
      </c>
      <c r="CB29" s="220">
        <f t="shared" si="255"/>
        <v>728</v>
      </c>
      <c r="CC29" s="249">
        <f t="shared" si="255"/>
        <v>655</v>
      </c>
      <c r="CD29" s="299">
        <f>SUM(CD30:CD34)</f>
        <v>619</v>
      </c>
      <c r="CE29" s="299">
        <f t="shared" ref="CE29:CG29" si="257">SUM(CE30:CE34)</f>
        <v>391</v>
      </c>
      <c r="CF29" s="299">
        <f t="shared" si="257"/>
        <v>428</v>
      </c>
      <c r="CG29" s="299">
        <f t="shared" si="257"/>
        <v>753</v>
      </c>
      <c r="CH29" s="299">
        <f t="shared" ref="CH29" si="258">SUM(CH30:CH34)</f>
        <v>525</v>
      </c>
      <c r="CJ29" s="290"/>
    </row>
    <row r="30" spans="1:88">
      <c r="A30" s="125">
        <v>207</v>
      </c>
      <c r="B30" s="237" t="s">
        <v>39</v>
      </c>
      <c r="C30" s="285">
        <f t="shared" ref="C30:K34" si="259">Y30+AS30+BP30+BZ30</f>
        <v>5431</v>
      </c>
      <c r="D30" s="285">
        <f t="shared" si="259"/>
        <v>5781</v>
      </c>
      <c r="E30" s="812">
        <f t="shared" si="259"/>
        <v>5906</v>
      </c>
      <c r="F30" s="285">
        <f t="shared" si="259"/>
        <v>6083</v>
      </c>
      <c r="G30" s="813">
        <f t="shared" si="259"/>
        <v>6234</v>
      </c>
      <c r="H30" s="813">
        <f t="shared" si="259"/>
        <v>6336</v>
      </c>
      <c r="I30" s="813">
        <f t="shared" si="259"/>
        <v>6526</v>
      </c>
      <c r="J30" s="813">
        <f t="shared" si="259"/>
        <v>6416</v>
      </c>
      <c r="K30" s="1343">
        <f t="shared" si="259"/>
        <v>6509</v>
      </c>
      <c r="L30" s="935">
        <f t="shared" si="15"/>
        <v>118.1</v>
      </c>
      <c r="M30" s="219"/>
      <c r="N30" s="237" t="s">
        <v>39</v>
      </c>
      <c r="O30" s="295">
        <f t="shared" si="16"/>
        <v>100</v>
      </c>
      <c r="P30" s="261">
        <f t="shared" si="209"/>
        <v>106.4</v>
      </c>
      <c r="Q30" s="295">
        <f t="shared" si="210"/>
        <v>108.7</v>
      </c>
      <c r="R30" s="261">
        <f t="shared" si="211"/>
        <v>112</v>
      </c>
      <c r="S30" s="262">
        <f t="shared" si="212"/>
        <v>114.8</v>
      </c>
      <c r="T30" s="262">
        <f t="shared" si="213"/>
        <v>116.7</v>
      </c>
      <c r="U30" s="262">
        <f t="shared" si="214"/>
        <v>120.2</v>
      </c>
      <c r="V30" s="262">
        <f t="shared" si="215"/>
        <v>118.1</v>
      </c>
      <c r="W30" s="262">
        <f t="shared" si="216"/>
        <v>119.8</v>
      </c>
      <c r="X30" s="219"/>
      <c r="Y30" s="446">
        <f>県外関係人口!B30</f>
        <v>4879</v>
      </c>
      <c r="Z30" s="1194">
        <f>県外関係人口!C30</f>
        <v>5042</v>
      </c>
      <c r="AA30" s="385">
        <f>県外関係人口!D30</f>
        <v>5139</v>
      </c>
      <c r="AB30" s="1194">
        <f>県外関係人口!E30</f>
        <v>5236</v>
      </c>
      <c r="AC30" s="447">
        <f>県外関係人口!F30</f>
        <v>5333</v>
      </c>
      <c r="AD30" s="447">
        <f>県外関係人口!G30</f>
        <v>5430</v>
      </c>
      <c r="AE30" s="447">
        <f>県外関係人口!H30</f>
        <v>5502</v>
      </c>
      <c r="AF30" s="447">
        <f>県外関係人口!I30</f>
        <v>5502</v>
      </c>
      <c r="AG30" s="447">
        <f>県外関係人口!J30</f>
        <v>5502</v>
      </c>
      <c r="AH30" s="385"/>
      <c r="AI30" s="289">
        <f>ふるさと納税件数!R13</f>
        <v>553</v>
      </c>
      <c r="AJ30" s="145">
        <f>ふるさと納税件数!T13</f>
        <v>1162</v>
      </c>
      <c r="AK30" s="289">
        <f>ふるさと納税件数!V13</f>
        <v>660</v>
      </c>
      <c r="AL30" s="145">
        <f>ふるさと納税件数!X13</f>
        <v>674</v>
      </c>
      <c r="AM30" s="289">
        <f>ふるさと納税件数!Z13</f>
        <v>604</v>
      </c>
      <c r="AN30" s="146">
        <f>ふるさと納税件数!AB13</f>
        <v>778</v>
      </c>
      <c r="AO30" s="289">
        <f>ふるさと納税件数!AD13</f>
        <v>1378</v>
      </c>
      <c r="AP30" s="146">
        <f>ふるさと納税件数!AF13</f>
        <v>920</v>
      </c>
      <c r="AQ30" s="289">
        <f>ふるさと納税件数!AH13</f>
        <v>1378</v>
      </c>
      <c r="AR30" s="145"/>
      <c r="AS30" s="146">
        <f>ROUND(AI30/$AS$79,0)</f>
        <v>99</v>
      </c>
      <c r="AT30" s="289">
        <f>ROUND(AJ30/$AT$79,0)</f>
        <v>206</v>
      </c>
      <c r="AU30" s="145">
        <f>ROUND(AK30/$AU$79,0)</f>
        <v>147</v>
      </c>
      <c r="AV30" s="289">
        <f>ROUND(AL30/$AV$79,0)</f>
        <v>149</v>
      </c>
      <c r="AW30" s="145">
        <f t="shared" ref="AW30:BA34" si="260">ROUND(AM30/$AW$79,0)</f>
        <v>126</v>
      </c>
      <c r="AX30" s="289">
        <f t="shared" si="260"/>
        <v>163</v>
      </c>
      <c r="AY30" s="145">
        <f t="shared" si="260"/>
        <v>288</v>
      </c>
      <c r="AZ30" s="289">
        <f t="shared" si="260"/>
        <v>192</v>
      </c>
      <c r="BA30" s="159">
        <f t="shared" si="260"/>
        <v>288</v>
      </c>
      <c r="BB30" s="219"/>
      <c r="BC30" s="370">
        <f>H25住宅土地!O33</f>
        <v>120</v>
      </c>
      <c r="BD30" s="250">
        <f t="shared" si="194"/>
        <v>158</v>
      </c>
      <c r="BE30" s="219">
        <f>ROUND(BC30+(BH30-BC30)/5*2,0)</f>
        <v>196</v>
      </c>
      <c r="BF30" s="250">
        <f>ROUND(BC30+(BH30-BC30)/5*3,0)</f>
        <v>234</v>
      </c>
      <c r="BG30" s="219">
        <f>ROUND(BC30+(BH30-BC30)/5*4,0)</f>
        <v>272</v>
      </c>
      <c r="BH30" s="277">
        <f>H30住宅土地!L29</f>
        <v>310</v>
      </c>
      <c r="BI30" s="1245">
        <f t="shared" si="198"/>
        <v>310</v>
      </c>
      <c r="BJ30" s="1246">
        <f t="shared" ref="BJ30:BJ34" si="261">BI30</f>
        <v>310</v>
      </c>
      <c r="BK30" s="1245">
        <f t="shared" ref="BK30:BK34" si="262">BJ30</f>
        <v>310</v>
      </c>
      <c r="BL30" s="1246">
        <f t="shared" ref="BL30:BM34" si="263">BK30</f>
        <v>310</v>
      </c>
      <c r="BM30" s="948">
        <f t="shared" si="263"/>
        <v>310</v>
      </c>
      <c r="BN30" s="157"/>
      <c r="BO30" s="277">
        <f t="shared" si="199"/>
        <v>292</v>
      </c>
      <c r="BP30" s="250">
        <f t="shared" ref="BP30:BP34" si="264">ROUND(BD30*BD$79,0)</f>
        <v>381</v>
      </c>
      <c r="BQ30" s="250">
        <f t="shared" ref="BQ30:BQ34" si="265">ROUND(BE30*BE$79,0)</f>
        <v>469</v>
      </c>
      <c r="BR30" s="250">
        <f t="shared" ref="BR30:BR34" si="266">ROUND(BF30*BF$79,0)</f>
        <v>554</v>
      </c>
      <c r="BS30" s="277">
        <f t="shared" ref="BS30:BS34" si="267">ROUND(BG30*BG$79,0)</f>
        <v>637</v>
      </c>
      <c r="BT30" s="250">
        <f t="shared" ref="BT30:BT34" si="268">ROUND(BH30*BH$79,0)</f>
        <v>719</v>
      </c>
      <c r="BU30" s="250">
        <f t="shared" ref="BU30:BU34" si="269">ROUND(BI30*BI$79,0)</f>
        <v>711</v>
      </c>
      <c r="BV30" s="250">
        <f t="shared" ref="BV30:BV34" si="270">ROUND(BJ30*BJ$79,0)</f>
        <v>703</v>
      </c>
      <c r="BW30" s="250">
        <f t="shared" ref="BW30:BW34" si="271">ROUND(BK30*BK$79,0)</f>
        <v>698</v>
      </c>
      <c r="BX30" s="277">
        <f t="shared" ref="BX30:BX34" si="272">ROUND(BL30*BL$79,0)</f>
        <v>689</v>
      </c>
      <c r="BZ30" s="225">
        <f>観光人口2!Z8</f>
        <v>72</v>
      </c>
      <c r="CA30" s="250">
        <f>観光人口2!AA8</f>
        <v>64</v>
      </c>
      <c r="CB30" s="219">
        <f>観光人口2!AB8</f>
        <v>66</v>
      </c>
      <c r="CC30" s="250">
        <f>観光人口2!AC8</f>
        <v>61</v>
      </c>
      <c r="CD30" s="300">
        <f>観光人口2!AD8</f>
        <v>56</v>
      </c>
      <c r="CE30" s="300">
        <f>観光人口2!AE8</f>
        <v>32</v>
      </c>
      <c r="CF30" s="300">
        <f>観光人口2!AF8</f>
        <v>33</v>
      </c>
      <c r="CG30" s="300">
        <f>観光人口2!AG8</f>
        <v>24</v>
      </c>
      <c r="CH30" s="300">
        <f>観光人口2!AH8</f>
        <v>30</v>
      </c>
      <c r="CJ30" s="290"/>
    </row>
    <row r="31" spans="1:88">
      <c r="A31" s="125">
        <v>214</v>
      </c>
      <c r="B31" s="237" t="s">
        <v>40</v>
      </c>
      <c r="C31" s="285">
        <f t="shared" si="259"/>
        <v>9594</v>
      </c>
      <c r="D31" s="285">
        <f t="shared" si="259"/>
        <v>10270</v>
      </c>
      <c r="E31" s="812">
        <f t="shared" si="259"/>
        <v>10341</v>
      </c>
      <c r="F31" s="285">
        <f t="shared" si="259"/>
        <v>10046</v>
      </c>
      <c r="G31" s="813">
        <f t="shared" si="259"/>
        <v>9745</v>
      </c>
      <c r="H31" s="813">
        <f t="shared" si="259"/>
        <v>8995</v>
      </c>
      <c r="I31" s="813">
        <f t="shared" si="259"/>
        <v>9043</v>
      </c>
      <c r="J31" s="813">
        <f t="shared" si="259"/>
        <v>8939</v>
      </c>
      <c r="K31" s="1343">
        <f t="shared" si="259"/>
        <v>9046</v>
      </c>
      <c r="L31" s="935">
        <f t="shared" si="15"/>
        <v>93.2</v>
      </c>
      <c r="M31" s="219"/>
      <c r="N31" s="237" t="s">
        <v>40</v>
      </c>
      <c r="O31" s="295">
        <f t="shared" si="16"/>
        <v>100</v>
      </c>
      <c r="P31" s="261">
        <f t="shared" si="209"/>
        <v>107</v>
      </c>
      <c r="Q31" s="295">
        <f t="shared" si="210"/>
        <v>107.8</v>
      </c>
      <c r="R31" s="261">
        <f t="shared" si="211"/>
        <v>104.7</v>
      </c>
      <c r="S31" s="262">
        <f t="shared" si="212"/>
        <v>101.6</v>
      </c>
      <c r="T31" s="262">
        <f t="shared" si="213"/>
        <v>93.8</v>
      </c>
      <c r="U31" s="262">
        <f t="shared" si="214"/>
        <v>94.3</v>
      </c>
      <c r="V31" s="262">
        <f t="shared" si="215"/>
        <v>93.2</v>
      </c>
      <c r="W31" s="262">
        <f t="shared" si="216"/>
        <v>94.3</v>
      </c>
      <c r="X31" s="219"/>
      <c r="Y31" s="446">
        <f>県外関係人口!B31</f>
        <v>8592</v>
      </c>
      <c r="Z31" s="1194">
        <f>県外関係人口!C31</f>
        <v>8901</v>
      </c>
      <c r="AA31" s="385">
        <f>県外関係人口!D31</f>
        <v>8494</v>
      </c>
      <c r="AB31" s="1194">
        <f>県外関係人口!E31</f>
        <v>8108</v>
      </c>
      <c r="AC31" s="447">
        <f>県外関係人口!F31</f>
        <v>7669</v>
      </c>
      <c r="AD31" s="447">
        <f>県外関係人口!G31</f>
        <v>7266</v>
      </c>
      <c r="AE31" s="447">
        <f>県外関係人口!H31</f>
        <v>6925</v>
      </c>
      <c r="AF31" s="447">
        <f>県外関係人口!I31</f>
        <v>6932</v>
      </c>
      <c r="AG31" s="447">
        <f>県外関係人口!J31</f>
        <v>6926</v>
      </c>
      <c r="AH31" s="385"/>
      <c r="AI31" s="289">
        <f>ふるさと納税件数!R19</f>
        <v>1024</v>
      </c>
      <c r="AJ31" s="145">
        <f>ふるさと納税件数!T19</f>
        <v>2767</v>
      </c>
      <c r="AK31" s="289">
        <f>ふるさと納税件数!V19</f>
        <v>3970</v>
      </c>
      <c r="AL31" s="145">
        <f>ふるさと納税件数!X19</f>
        <v>4215</v>
      </c>
      <c r="AM31" s="289">
        <f>ふるさと納税件数!Z19</f>
        <v>4707</v>
      </c>
      <c r="AN31" s="146">
        <f>ふるさと納税件数!AB19</f>
        <v>3410</v>
      </c>
      <c r="AO31" s="289">
        <f>ふるさと納税件数!AD19</f>
        <v>5268</v>
      </c>
      <c r="AP31" s="146">
        <f>ふるさと納税件数!AF19</f>
        <v>4461.666666666667</v>
      </c>
      <c r="AQ31" s="289">
        <f>ふるさと納税件数!AH19</f>
        <v>5268</v>
      </c>
      <c r="AR31" s="145"/>
      <c r="AS31" s="146">
        <f>ROUND(AI31/$AS$79,0)</f>
        <v>183</v>
      </c>
      <c r="AT31" s="289">
        <f>ROUND(AJ31/$AT$79,0)</f>
        <v>490</v>
      </c>
      <c r="AU31" s="145">
        <f>ROUND(AK31/$AU$79,0)</f>
        <v>882</v>
      </c>
      <c r="AV31" s="289">
        <f>ROUND(AL31/$AV$79,0)</f>
        <v>931</v>
      </c>
      <c r="AW31" s="145">
        <f t="shared" si="260"/>
        <v>983</v>
      </c>
      <c r="AX31" s="289">
        <f t="shared" si="260"/>
        <v>712</v>
      </c>
      <c r="AY31" s="145">
        <f t="shared" si="260"/>
        <v>1101</v>
      </c>
      <c r="AZ31" s="289">
        <f t="shared" si="260"/>
        <v>932</v>
      </c>
      <c r="BA31" s="159">
        <f t="shared" si="260"/>
        <v>1101</v>
      </c>
      <c r="BB31" s="219"/>
      <c r="BC31" s="370">
        <f>H25住宅土地!O39</f>
        <v>200</v>
      </c>
      <c r="BD31" s="250">
        <f t="shared" si="194"/>
        <v>234</v>
      </c>
      <c r="BE31" s="219">
        <f>ROUND(BC31+(BH31-BC31)/5*2,0)</f>
        <v>268</v>
      </c>
      <c r="BF31" s="250">
        <f>ROUND(BC31+(BH31-BC31)/5*3,0)</f>
        <v>302</v>
      </c>
      <c r="BG31" s="219">
        <f>ROUND(BC31+(BH31-BC31)/5*4,0)</f>
        <v>336</v>
      </c>
      <c r="BH31" s="277">
        <f>H30住宅土地!L35</f>
        <v>370</v>
      </c>
      <c r="BI31" s="1245">
        <f t="shared" si="198"/>
        <v>370</v>
      </c>
      <c r="BJ31" s="1246">
        <f t="shared" si="261"/>
        <v>370</v>
      </c>
      <c r="BK31" s="1245">
        <f t="shared" si="262"/>
        <v>370</v>
      </c>
      <c r="BL31" s="1246">
        <f t="shared" si="263"/>
        <v>370</v>
      </c>
      <c r="BM31" s="948">
        <f t="shared" si="263"/>
        <v>370</v>
      </c>
      <c r="BN31" s="157"/>
      <c r="BO31" s="277">
        <f t="shared" si="199"/>
        <v>486</v>
      </c>
      <c r="BP31" s="250">
        <f t="shared" si="264"/>
        <v>564</v>
      </c>
      <c r="BQ31" s="250">
        <f t="shared" si="265"/>
        <v>641</v>
      </c>
      <c r="BR31" s="250">
        <f t="shared" si="266"/>
        <v>715</v>
      </c>
      <c r="BS31" s="277">
        <f t="shared" si="267"/>
        <v>787</v>
      </c>
      <c r="BT31" s="250">
        <f t="shared" si="268"/>
        <v>858</v>
      </c>
      <c r="BU31" s="250">
        <f t="shared" si="269"/>
        <v>848</v>
      </c>
      <c r="BV31" s="250">
        <f t="shared" si="270"/>
        <v>839</v>
      </c>
      <c r="BW31" s="250">
        <f t="shared" si="271"/>
        <v>833</v>
      </c>
      <c r="BX31" s="277">
        <f t="shared" si="272"/>
        <v>823</v>
      </c>
      <c r="BZ31" s="225">
        <f>観光人口2!Z9</f>
        <v>255</v>
      </c>
      <c r="CA31" s="250">
        <f>観光人口2!AA9</f>
        <v>238</v>
      </c>
      <c r="CB31" s="219">
        <f>観光人口2!AB9</f>
        <v>250</v>
      </c>
      <c r="CC31" s="250">
        <f>観光人口2!AC9</f>
        <v>220</v>
      </c>
      <c r="CD31" s="300">
        <f>観光人口2!AD9</f>
        <v>235</v>
      </c>
      <c r="CE31" s="300">
        <f>観光人口2!AE9</f>
        <v>169</v>
      </c>
      <c r="CF31" s="300">
        <f>観光人口2!AF9</f>
        <v>178</v>
      </c>
      <c r="CG31" s="300">
        <f>観光人口2!AG9</f>
        <v>242</v>
      </c>
      <c r="CH31" s="300">
        <f>観光人口2!AH9</f>
        <v>196</v>
      </c>
      <c r="CJ31" s="290"/>
    </row>
    <row r="32" spans="1:88">
      <c r="A32" s="125">
        <v>217</v>
      </c>
      <c r="B32" s="237" t="s">
        <v>41</v>
      </c>
      <c r="C32" s="285">
        <f t="shared" si="259"/>
        <v>5242</v>
      </c>
      <c r="D32" s="285">
        <f t="shared" si="259"/>
        <v>4979</v>
      </c>
      <c r="E32" s="812">
        <f t="shared" si="259"/>
        <v>4956</v>
      </c>
      <c r="F32" s="285">
        <f t="shared" si="259"/>
        <v>4798</v>
      </c>
      <c r="G32" s="813">
        <f t="shared" si="259"/>
        <v>4783</v>
      </c>
      <c r="H32" s="813">
        <f t="shared" si="259"/>
        <v>4900</v>
      </c>
      <c r="I32" s="813">
        <f t="shared" si="259"/>
        <v>4816</v>
      </c>
      <c r="J32" s="813">
        <f t="shared" si="259"/>
        <v>4850</v>
      </c>
      <c r="K32" s="1343">
        <f t="shared" si="259"/>
        <v>4800</v>
      </c>
      <c r="L32" s="935">
        <f t="shared" si="15"/>
        <v>92.5</v>
      </c>
      <c r="M32" s="219"/>
      <c r="N32" s="237" t="s">
        <v>41</v>
      </c>
      <c r="O32" s="295">
        <f t="shared" si="16"/>
        <v>100</v>
      </c>
      <c r="P32" s="261">
        <f t="shared" si="209"/>
        <v>95</v>
      </c>
      <c r="Q32" s="295">
        <f t="shared" si="210"/>
        <v>94.5</v>
      </c>
      <c r="R32" s="261">
        <f t="shared" si="211"/>
        <v>91.5</v>
      </c>
      <c r="S32" s="262">
        <f t="shared" si="212"/>
        <v>91.2</v>
      </c>
      <c r="T32" s="262">
        <f t="shared" si="213"/>
        <v>93.5</v>
      </c>
      <c r="U32" s="262">
        <f t="shared" si="214"/>
        <v>91.9</v>
      </c>
      <c r="V32" s="262">
        <f t="shared" si="215"/>
        <v>92.5</v>
      </c>
      <c r="W32" s="262">
        <f t="shared" si="216"/>
        <v>91.6</v>
      </c>
      <c r="X32" s="219"/>
      <c r="Y32" s="446">
        <f>県外関係人口!B32</f>
        <v>4047</v>
      </c>
      <c r="Z32" s="1194">
        <f>県外関係人口!C32</f>
        <v>3924</v>
      </c>
      <c r="AA32" s="385">
        <f>県外関係人口!D32</f>
        <v>3958</v>
      </c>
      <c r="AB32" s="1194">
        <f>県外関係人口!E32</f>
        <v>3990</v>
      </c>
      <c r="AC32" s="447">
        <f>県外関係人口!F32</f>
        <v>4022</v>
      </c>
      <c r="AD32" s="447">
        <f>県外関係人口!G32</f>
        <v>4054</v>
      </c>
      <c r="AE32" s="447">
        <f>県外関係人口!H32</f>
        <v>4074</v>
      </c>
      <c r="AF32" s="447">
        <f>県外関係人口!I32</f>
        <v>4074</v>
      </c>
      <c r="AG32" s="447">
        <f>県外関係人口!J32</f>
        <v>4074</v>
      </c>
      <c r="AH32" s="385"/>
      <c r="AI32" s="289">
        <f>ふるさと納税件数!R22</f>
        <v>3556</v>
      </c>
      <c r="AJ32" s="145">
        <f>ふるさと納税件数!T22</f>
        <v>3139</v>
      </c>
      <c r="AK32" s="289">
        <f>ふるさと納税件数!V22</f>
        <v>2515</v>
      </c>
      <c r="AL32" s="145">
        <f>ふるさと納税件数!X22</f>
        <v>2046</v>
      </c>
      <c r="AM32" s="289">
        <f>ふるさと納税件数!Z22</f>
        <v>2212</v>
      </c>
      <c r="AN32" s="146">
        <f>ふるさと納税件数!AB22</f>
        <v>2669</v>
      </c>
      <c r="AO32" s="289">
        <f>ふるさと納税件数!AD22</f>
        <v>2085</v>
      </c>
      <c r="AP32" s="146">
        <f>ふるさと納税件数!AF22</f>
        <v>2322</v>
      </c>
      <c r="AQ32" s="289">
        <f>ふるさと納税件数!AH22</f>
        <v>2085</v>
      </c>
      <c r="AR32" s="145"/>
      <c r="AS32" s="146">
        <f>ROUND(AI32/$AS$79,0)</f>
        <v>636</v>
      </c>
      <c r="AT32" s="289">
        <f>ROUND(AJ32/$AT$79,0)</f>
        <v>556</v>
      </c>
      <c r="AU32" s="145">
        <f>ROUND(AK32/$AU$79,0)</f>
        <v>559</v>
      </c>
      <c r="AV32" s="289">
        <f>ROUND(AL32/$AV$79,0)</f>
        <v>452</v>
      </c>
      <c r="AW32" s="145">
        <f t="shared" si="260"/>
        <v>462</v>
      </c>
      <c r="AX32" s="289">
        <f t="shared" si="260"/>
        <v>558</v>
      </c>
      <c r="AY32" s="145">
        <f t="shared" si="260"/>
        <v>436</v>
      </c>
      <c r="AZ32" s="289">
        <f t="shared" si="260"/>
        <v>485</v>
      </c>
      <c r="BA32" s="159">
        <f t="shared" si="260"/>
        <v>436</v>
      </c>
      <c r="BB32" s="219"/>
      <c r="BC32" s="370">
        <f>H25住宅土地!O42</f>
        <v>240</v>
      </c>
      <c r="BD32" s="250">
        <f t="shared" si="194"/>
        <v>216</v>
      </c>
      <c r="BE32" s="219">
        <f>ROUND(BC32+(BH32-BC32)/5*2,0)</f>
        <v>192</v>
      </c>
      <c r="BF32" s="250">
        <f>ROUND(BC32+(BH32-BC32)/5*3,0)</f>
        <v>168</v>
      </c>
      <c r="BG32" s="219">
        <f>ROUND(BC32+(BH32-BC32)/5*4,0)</f>
        <v>144</v>
      </c>
      <c r="BH32" s="277">
        <f>H30住宅土地!L38</f>
        <v>120</v>
      </c>
      <c r="BI32" s="1245">
        <f t="shared" si="198"/>
        <v>120</v>
      </c>
      <c r="BJ32" s="1246">
        <f t="shared" si="261"/>
        <v>120</v>
      </c>
      <c r="BK32" s="1245">
        <f t="shared" si="262"/>
        <v>120</v>
      </c>
      <c r="BL32" s="1246">
        <f t="shared" si="263"/>
        <v>120</v>
      </c>
      <c r="BM32" s="948">
        <f t="shared" si="263"/>
        <v>120</v>
      </c>
      <c r="BN32" s="157"/>
      <c r="BO32" s="277">
        <f t="shared" si="199"/>
        <v>583</v>
      </c>
      <c r="BP32" s="250">
        <f t="shared" si="264"/>
        <v>521</v>
      </c>
      <c r="BQ32" s="250">
        <f t="shared" si="265"/>
        <v>459</v>
      </c>
      <c r="BR32" s="250">
        <f t="shared" si="266"/>
        <v>397</v>
      </c>
      <c r="BS32" s="277">
        <f t="shared" si="267"/>
        <v>337</v>
      </c>
      <c r="BT32" s="250">
        <f t="shared" si="268"/>
        <v>278</v>
      </c>
      <c r="BU32" s="250">
        <f t="shared" si="269"/>
        <v>275</v>
      </c>
      <c r="BV32" s="250">
        <f t="shared" si="270"/>
        <v>272</v>
      </c>
      <c r="BW32" s="250">
        <f t="shared" si="271"/>
        <v>270</v>
      </c>
      <c r="BX32" s="277">
        <f t="shared" si="272"/>
        <v>267</v>
      </c>
      <c r="BZ32" s="225">
        <f>観光人口2!Z10</f>
        <v>38</v>
      </c>
      <c r="CA32" s="250">
        <f>観光人口2!AA10</f>
        <v>40</v>
      </c>
      <c r="CB32" s="219">
        <f>観光人口2!AB10</f>
        <v>42</v>
      </c>
      <c r="CC32" s="250">
        <f>観光人口2!AC10</f>
        <v>19</v>
      </c>
      <c r="CD32" s="300">
        <f>観光人口2!AD10</f>
        <v>21</v>
      </c>
      <c r="CE32" s="300">
        <f>観光人口2!AE10</f>
        <v>13</v>
      </c>
      <c r="CF32" s="300">
        <f>観光人口2!AF10</f>
        <v>34</v>
      </c>
      <c r="CG32" s="300">
        <f>観光人口2!AG10</f>
        <v>21</v>
      </c>
      <c r="CH32" s="300">
        <f>観光人口2!AH10</f>
        <v>23</v>
      </c>
      <c r="CJ32" s="290"/>
    </row>
    <row r="33" spans="1:88">
      <c r="A33" s="125">
        <v>219</v>
      </c>
      <c r="B33" s="237" t="s">
        <v>42</v>
      </c>
      <c r="C33" s="285">
        <f t="shared" si="259"/>
        <v>4382</v>
      </c>
      <c r="D33" s="285">
        <f t="shared" si="259"/>
        <v>4024</v>
      </c>
      <c r="E33" s="812">
        <f t="shared" si="259"/>
        <v>4028</v>
      </c>
      <c r="F33" s="285">
        <f t="shared" si="259"/>
        <v>2875</v>
      </c>
      <c r="G33" s="813">
        <f t="shared" si="259"/>
        <v>2804</v>
      </c>
      <c r="H33" s="813">
        <f t="shared" si="259"/>
        <v>3206</v>
      </c>
      <c r="I33" s="813">
        <f t="shared" si="259"/>
        <v>3727</v>
      </c>
      <c r="J33" s="813">
        <f t="shared" si="259"/>
        <v>3538</v>
      </c>
      <c r="K33" s="1343">
        <f t="shared" si="259"/>
        <v>3806</v>
      </c>
      <c r="L33" s="935">
        <f t="shared" si="15"/>
        <v>80.7</v>
      </c>
      <c r="M33" s="219"/>
      <c r="N33" s="237" t="s">
        <v>42</v>
      </c>
      <c r="O33" s="295">
        <f t="shared" si="16"/>
        <v>100</v>
      </c>
      <c r="P33" s="261">
        <f t="shared" si="209"/>
        <v>91.8</v>
      </c>
      <c r="Q33" s="295">
        <f t="shared" si="210"/>
        <v>91.9</v>
      </c>
      <c r="R33" s="261">
        <f t="shared" si="211"/>
        <v>65.599999999999994</v>
      </c>
      <c r="S33" s="262">
        <f t="shared" si="212"/>
        <v>64</v>
      </c>
      <c r="T33" s="262">
        <f t="shared" si="213"/>
        <v>73.2</v>
      </c>
      <c r="U33" s="262">
        <f t="shared" si="214"/>
        <v>85.1</v>
      </c>
      <c r="V33" s="262">
        <f t="shared" si="215"/>
        <v>80.7</v>
      </c>
      <c r="W33" s="262">
        <f t="shared" si="216"/>
        <v>86.9</v>
      </c>
      <c r="X33" s="219"/>
      <c r="Y33" s="446">
        <f>県外関係人口!B33</f>
        <v>1254</v>
      </c>
      <c r="Z33" s="1194">
        <f>県外関係人口!C33</f>
        <v>1407</v>
      </c>
      <c r="AA33" s="385">
        <f>県外関係人口!D33</f>
        <v>1487</v>
      </c>
      <c r="AB33" s="1194">
        <f>県外関係人口!E33</f>
        <v>1567</v>
      </c>
      <c r="AC33" s="447">
        <f>県外関係人口!F33</f>
        <v>1637</v>
      </c>
      <c r="AD33" s="447">
        <f>県外関係人口!G33</f>
        <v>1718</v>
      </c>
      <c r="AE33" s="447">
        <f>県外関係人口!H33</f>
        <v>1788</v>
      </c>
      <c r="AF33" s="447">
        <f>県外関係人口!I33</f>
        <v>1771</v>
      </c>
      <c r="AG33" s="447">
        <f>県外関係人口!J33</f>
        <v>1782</v>
      </c>
      <c r="AH33" s="385"/>
      <c r="AI33" s="289">
        <f>ふるさと納税件数!R24</f>
        <v>14653</v>
      </c>
      <c r="AJ33" s="145">
        <f>ふるさと納税件数!T24</f>
        <v>11888</v>
      </c>
      <c r="AK33" s="289">
        <f>ふるさと納税件数!V24</f>
        <v>9119</v>
      </c>
      <c r="AL33" s="145">
        <f>ふるさと納税件数!X24</f>
        <v>3560</v>
      </c>
      <c r="AM33" s="289">
        <f>ふるさと納税件数!Z24</f>
        <v>3225</v>
      </c>
      <c r="AN33" s="146">
        <f>ふるさと納税件数!AB24</f>
        <v>5262</v>
      </c>
      <c r="AO33" s="289">
        <f>ふるさと納税件数!AD24</f>
        <v>7416</v>
      </c>
      <c r="AP33" s="146">
        <f>ふるさと納税件数!AF24</f>
        <v>5301</v>
      </c>
      <c r="AQ33" s="289">
        <f>ふるさと納税件数!AH24</f>
        <v>7416</v>
      </c>
      <c r="AR33" s="145"/>
      <c r="AS33" s="146">
        <f>ROUND(AI33/$AS$79,0)</f>
        <v>2621</v>
      </c>
      <c r="AT33" s="289">
        <f>ROUND(AJ33/$AT$79,0)</f>
        <v>2107</v>
      </c>
      <c r="AU33" s="145">
        <f>ROUND(AK33/$AU$79,0)</f>
        <v>2026</v>
      </c>
      <c r="AV33" s="289">
        <f>ROUND(AL33/$AV$79,0)</f>
        <v>786</v>
      </c>
      <c r="AW33" s="145">
        <f t="shared" si="260"/>
        <v>674</v>
      </c>
      <c r="AX33" s="289">
        <f t="shared" si="260"/>
        <v>1099</v>
      </c>
      <c r="AY33" s="145">
        <f t="shared" si="260"/>
        <v>1549</v>
      </c>
      <c r="AZ33" s="289">
        <f t="shared" si="260"/>
        <v>1107</v>
      </c>
      <c r="BA33" s="159">
        <f t="shared" si="260"/>
        <v>1549</v>
      </c>
      <c r="BB33" s="219"/>
      <c r="BC33" s="370">
        <f>H25住宅土地!O44</f>
        <v>60</v>
      </c>
      <c r="BD33" s="250">
        <f t="shared" si="194"/>
        <v>68</v>
      </c>
      <c r="BE33" s="219">
        <f>ROUND(BC33+(BH33-BC33)/5*2,0)</f>
        <v>76</v>
      </c>
      <c r="BF33" s="250">
        <f>ROUND(BC33+(BH33-BC33)/5*3,0)</f>
        <v>84</v>
      </c>
      <c r="BG33" s="219">
        <f>ROUND(BC33+(BH33-BC33)/5*4,0)</f>
        <v>92</v>
      </c>
      <c r="BH33" s="277">
        <f>H30住宅土地!L40</f>
        <v>100</v>
      </c>
      <c r="BI33" s="1245">
        <f t="shared" si="198"/>
        <v>100</v>
      </c>
      <c r="BJ33" s="1246">
        <f t="shared" si="261"/>
        <v>100</v>
      </c>
      <c r="BK33" s="1245">
        <f t="shared" si="262"/>
        <v>100</v>
      </c>
      <c r="BL33" s="1246">
        <f t="shared" si="263"/>
        <v>100</v>
      </c>
      <c r="BM33" s="948">
        <f t="shared" si="263"/>
        <v>100</v>
      </c>
      <c r="BN33" s="157"/>
      <c r="BO33" s="277">
        <f t="shared" si="199"/>
        <v>146</v>
      </c>
      <c r="BP33" s="250">
        <f t="shared" si="264"/>
        <v>164</v>
      </c>
      <c r="BQ33" s="250">
        <f t="shared" si="265"/>
        <v>182</v>
      </c>
      <c r="BR33" s="250">
        <f t="shared" si="266"/>
        <v>199</v>
      </c>
      <c r="BS33" s="277">
        <f t="shared" si="267"/>
        <v>216</v>
      </c>
      <c r="BT33" s="250">
        <f t="shared" si="268"/>
        <v>232</v>
      </c>
      <c r="BU33" s="250">
        <f t="shared" si="269"/>
        <v>229</v>
      </c>
      <c r="BV33" s="250">
        <f t="shared" si="270"/>
        <v>227</v>
      </c>
      <c r="BW33" s="250">
        <f t="shared" si="271"/>
        <v>225</v>
      </c>
      <c r="BX33" s="277">
        <f t="shared" si="272"/>
        <v>222</v>
      </c>
      <c r="BZ33" s="225">
        <f>観光人口2!Z11</f>
        <v>343</v>
      </c>
      <c r="CA33" s="250">
        <f>観光人口2!AA11</f>
        <v>328</v>
      </c>
      <c r="CB33" s="219">
        <f>観光人口2!AB11</f>
        <v>316</v>
      </c>
      <c r="CC33" s="250">
        <f>観光人口2!AC11</f>
        <v>306</v>
      </c>
      <c r="CD33" s="300">
        <f>観光人口2!AD11</f>
        <v>261</v>
      </c>
      <c r="CE33" s="300">
        <f>観光人口2!AE11</f>
        <v>160</v>
      </c>
      <c r="CF33" s="300">
        <f>観光人口2!AF11</f>
        <v>163</v>
      </c>
      <c r="CG33" s="300">
        <f>観光人口2!AG11</f>
        <v>435</v>
      </c>
      <c r="CH33" s="300">
        <f>観光人口2!AH11</f>
        <v>253</v>
      </c>
      <c r="CJ33" s="290"/>
    </row>
    <row r="34" spans="1:88">
      <c r="A34" s="125">
        <v>301</v>
      </c>
      <c r="B34" s="237" t="s">
        <v>43</v>
      </c>
      <c r="C34" s="285">
        <f t="shared" si="259"/>
        <v>1191</v>
      </c>
      <c r="D34" s="285">
        <f t="shared" si="259"/>
        <v>1137</v>
      </c>
      <c r="E34" s="812">
        <f t="shared" si="259"/>
        <v>1316</v>
      </c>
      <c r="F34" s="285">
        <f t="shared" si="259"/>
        <v>1375</v>
      </c>
      <c r="G34" s="813">
        <f t="shared" si="259"/>
        <v>1401</v>
      </c>
      <c r="H34" s="813">
        <f t="shared" si="259"/>
        <v>1361</v>
      </c>
      <c r="I34" s="813">
        <f t="shared" si="259"/>
        <v>1281</v>
      </c>
      <c r="J34" s="813">
        <f t="shared" si="259"/>
        <v>1347</v>
      </c>
      <c r="K34" s="1343">
        <f t="shared" si="259"/>
        <v>1287</v>
      </c>
      <c r="L34" s="935">
        <f t="shared" si="15"/>
        <v>113.1</v>
      </c>
      <c r="M34" s="219"/>
      <c r="N34" s="237" t="s">
        <v>43</v>
      </c>
      <c r="O34" s="295">
        <f t="shared" si="16"/>
        <v>100</v>
      </c>
      <c r="P34" s="261">
        <f t="shared" si="209"/>
        <v>95.5</v>
      </c>
      <c r="Q34" s="295">
        <f t="shared" si="210"/>
        <v>110.5</v>
      </c>
      <c r="R34" s="261">
        <f t="shared" si="211"/>
        <v>115.4</v>
      </c>
      <c r="S34" s="262">
        <f t="shared" si="212"/>
        <v>117.6</v>
      </c>
      <c r="T34" s="262">
        <f t="shared" si="213"/>
        <v>114.3</v>
      </c>
      <c r="U34" s="262">
        <f t="shared" si="214"/>
        <v>107.6</v>
      </c>
      <c r="V34" s="262">
        <f t="shared" si="215"/>
        <v>113.1</v>
      </c>
      <c r="W34" s="262">
        <f t="shared" si="216"/>
        <v>108.1</v>
      </c>
      <c r="X34" s="219"/>
      <c r="Y34" s="446">
        <f>県外関係人口!B34</f>
        <v>868</v>
      </c>
      <c r="Z34" s="1194">
        <f>県外関係人口!C34</f>
        <v>867</v>
      </c>
      <c r="AA34" s="385">
        <f>県外関係人口!D34</f>
        <v>872</v>
      </c>
      <c r="AB34" s="1194">
        <f>県外関係人口!E34</f>
        <v>873</v>
      </c>
      <c r="AC34" s="447">
        <f>県外関係人口!F34</f>
        <v>861</v>
      </c>
      <c r="AD34" s="447">
        <f>県外関係人口!G34</f>
        <v>853</v>
      </c>
      <c r="AE34" s="447">
        <f>県外関係人口!H34</f>
        <v>853</v>
      </c>
      <c r="AF34" s="447">
        <f>県外関係人口!I34</f>
        <v>853</v>
      </c>
      <c r="AG34" s="447">
        <f>県外関係人口!J34</f>
        <v>857</v>
      </c>
      <c r="AH34" s="385"/>
      <c r="AI34" s="846">
        <f>ふるさと納税件数!R35</f>
        <v>681</v>
      </c>
      <c r="AJ34" s="144">
        <f>ふるさと納税件数!T35</f>
        <v>511</v>
      </c>
      <c r="AK34" s="846">
        <f>ふるさと納税件数!V35</f>
        <v>1263</v>
      </c>
      <c r="AL34" s="144">
        <f>ふるさと納税件数!X35</f>
        <v>1651</v>
      </c>
      <c r="AM34" s="846">
        <f>ふるさと納税件数!Z35</f>
        <v>2029</v>
      </c>
      <c r="AN34" s="184">
        <f>ふるさと納税件数!AB35</f>
        <v>2022</v>
      </c>
      <c r="AO34" s="846">
        <f>ふるさと納税件数!AD35</f>
        <v>1626</v>
      </c>
      <c r="AP34" s="184">
        <f>ふるさと納税件数!AF35</f>
        <v>1892.3333333333333</v>
      </c>
      <c r="AQ34" s="846">
        <f>ふるさと納税件数!AH35</f>
        <v>1626</v>
      </c>
      <c r="AR34" s="145"/>
      <c r="AS34" s="184">
        <f>ROUND(AI34/$AS$79,0)</f>
        <v>122</v>
      </c>
      <c r="AT34" s="846">
        <f>ROUND(AJ34/$AT$79,0)</f>
        <v>91</v>
      </c>
      <c r="AU34" s="144">
        <f>ROUND(AK34/$AU$79,0)</f>
        <v>281</v>
      </c>
      <c r="AV34" s="846">
        <f>ROUND(AL34/$AV$79,0)</f>
        <v>364</v>
      </c>
      <c r="AW34" s="144">
        <f t="shared" si="260"/>
        <v>424</v>
      </c>
      <c r="AX34" s="846">
        <f t="shared" si="260"/>
        <v>422</v>
      </c>
      <c r="AY34" s="144">
        <f t="shared" si="260"/>
        <v>340</v>
      </c>
      <c r="AZ34" s="846">
        <f t="shared" si="260"/>
        <v>395</v>
      </c>
      <c r="BA34" s="450">
        <f t="shared" si="260"/>
        <v>340</v>
      </c>
      <c r="BB34" s="219"/>
      <c r="BC34" s="370">
        <f>H25住宅土地!O55</f>
        <v>70</v>
      </c>
      <c r="BD34" s="250">
        <f t="shared" si="194"/>
        <v>62</v>
      </c>
      <c r="BE34" s="219">
        <f>ROUND(BC34+(BH34-BC34)/5*2,0)</f>
        <v>54</v>
      </c>
      <c r="BF34" s="250">
        <f>ROUND(BC34+(BH34-BC34)/5*3,0)</f>
        <v>46</v>
      </c>
      <c r="BG34" s="219">
        <f>ROUND(BC34+(BH34-BC34)/5*4,0)</f>
        <v>38</v>
      </c>
      <c r="BH34" s="277">
        <f>H30住宅土地!L51</f>
        <v>30</v>
      </c>
      <c r="BI34" s="1245">
        <f t="shared" si="198"/>
        <v>30</v>
      </c>
      <c r="BJ34" s="1246">
        <f t="shared" si="261"/>
        <v>30</v>
      </c>
      <c r="BK34" s="1245">
        <f t="shared" si="262"/>
        <v>30</v>
      </c>
      <c r="BL34" s="1246">
        <f t="shared" si="263"/>
        <v>30</v>
      </c>
      <c r="BM34" s="948">
        <f t="shared" si="263"/>
        <v>30</v>
      </c>
      <c r="BN34" s="157"/>
      <c r="BO34" s="277">
        <f t="shared" si="199"/>
        <v>170</v>
      </c>
      <c r="BP34" s="250">
        <f t="shared" si="264"/>
        <v>150</v>
      </c>
      <c r="BQ34" s="250">
        <f t="shared" si="265"/>
        <v>129</v>
      </c>
      <c r="BR34" s="250">
        <f t="shared" si="266"/>
        <v>109</v>
      </c>
      <c r="BS34" s="277">
        <f t="shared" si="267"/>
        <v>89</v>
      </c>
      <c r="BT34" s="250">
        <f t="shared" si="268"/>
        <v>70</v>
      </c>
      <c r="BU34" s="250">
        <f t="shared" si="269"/>
        <v>69</v>
      </c>
      <c r="BV34" s="250">
        <f t="shared" si="270"/>
        <v>68</v>
      </c>
      <c r="BW34" s="250">
        <f t="shared" si="271"/>
        <v>68</v>
      </c>
      <c r="BX34" s="277">
        <f t="shared" si="272"/>
        <v>67</v>
      </c>
      <c r="BZ34" s="1241">
        <f>観光人口2!Z12</f>
        <v>51</v>
      </c>
      <c r="CA34" s="251">
        <f>観光人口2!AA12</f>
        <v>50</v>
      </c>
      <c r="CB34" s="221">
        <f>観光人口2!AB12</f>
        <v>54</v>
      </c>
      <c r="CC34" s="251">
        <f>観光人口2!AC12</f>
        <v>49</v>
      </c>
      <c r="CD34" s="1250">
        <f>観光人口2!AD12</f>
        <v>46</v>
      </c>
      <c r="CE34" s="1250">
        <f>観光人口2!AE12</f>
        <v>17</v>
      </c>
      <c r="CF34" s="1250">
        <f>観光人口2!AF12</f>
        <v>20</v>
      </c>
      <c r="CG34" s="1250">
        <f>観光人口2!AG12</f>
        <v>31</v>
      </c>
      <c r="CH34" s="1250">
        <f>観光人口2!AH12</f>
        <v>23</v>
      </c>
      <c r="CJ34" s="290"/>
    </row>
    <row r="35" spans="1:88">
      <c r="A35" s="125"/>
      <c r="B35" s="238" t="s">
        <v>19</v>
      </c>
      <c r="C35" s="510">
        <f>SUM(C36:C40)</f>
        <v>14918</v>
      </c>
      <c r="D35" s="510">
        <f>SUM(D36:D40)</f>
        <v>14912</v>
      </c>
      <c r="E35" s="810">
        <f>SUM(E36:E40)</f>
        <v>15515</v>
      </c>
      <c r="F35" s="510">
        <f>SUM(F36:F40)</f>
        <v>14212</v>
      </c>
      <c r="G35" s="811">
        <f>SUM(G36:G40)</f>
        <v>17064</v>
      </c>
      <c r="H35" s="811">
        <f t="shared" ref="H35:J35" si="273">SUM(H36:H40)</f>
        <v>18952</v>
      </c>
      <c r="I35" s="811">
        <f t="shared" si="273"/>
        <v>18795</v>
      </c>
      <c r="J35" s="811">
        <f t="shared" si="273"/>
        <v>17732</v>
      </c>
      <c r="K35" s="1342">
        <f t="shared" ref="K35" si="274">SUM(K36:K40)</f>
        <v>18722</v>
      </c>
      <c r="L35" s="934">
        <f t="shared" si="15"/>
        <v>118.9</v>
      </c>
      <c r="M35" s="219"/>
      <c r="N35" s="238" t="s">
        <v>19</v>
      </c>
      <c r="O35" s="455">
        <f t="shared" si="16"/>
        <v>100</v>
      </c>
      <c r="P35" s="263">
        <f t="shared" si="209"/>
        <v>100</v>
      </c>
      <c r="Q35" s="455">
        <f t="shared" si="210"/>
        <v>104</v>
      </c>
      <c r="R35" s="263">
        <f t="shared" si="211"/>
        <v>95.3</v>
      </c>
      <c r="S35" s="264">
        <f t="shared" si="212"/>
        <v>114.4</v>
      </c>
      <c r="T35" s="264">
        <f t="shared" si="213"/>
        <v>127</v>
      </c>
      <c r="U35" s="264">
        <f t="shared" si="214"/>
        <v>126</v>
      </c>
      <c r="V35" s="264">
        <f t="shared" si="215"/>
        <v>118.9</v>
      </c>
      <c r="W35" s="264">
        <f t="shared" si="216"/>
        <v>125.5</v>
      </c>
      <c r="X35" s="219"/>
      <c r="Y35" s="190">
        <f>SUM(Y36:Y40)</f>
        <v>11272</v>
      </c>
      <c r="Z35" s="291">
        <f>SUM(Z36:Z40)</f>
        <v>10632</v>
      </c>
      <c r="AA35" s="147">
        <f>SUM(AA36:AA40)</f>
        <v>9859</v>
      </c>
      <c r="AB35" s="291">
        <f>SUM(AB36:AB40)</f>
        <v>9098</v>
      </c>
      <c r="AC35" s="191">
        <f>SUM(AC36:AC40)</f>
        <v>8317</v>
      </c>
      <c r="AD35" s="191">
        <f t="shared" ref="AD35:AF35" si="275">SUM(AD36:AD40)</f>
        <v>7576</v>
      </c>
      <c r="AE35" s="191">
        <f t="shared" si="275"/>
        <v>6993</v>
      </c>
      <c r="AF35" s="191">
        <f t="shared" si="275"/>
        <v>6996</v>
      </c>
      <c r="AG35" s="191">
        <f t="shared" ref="AG35" si="276">SUM(AG36:AG40)</f>
        <v>6938</v>
      </c>
      <c r="AI35" s="289">
        <f>SUM(AI36:AI40)</f>
        <v>6974</v>
      </c>
      <c r="AJ35" s="145">
        <f>SUM(AJ36:AJ40)</f>
        <v>10946</v>
      </c>
      <c r="AK35" s="289">
        <f>SUM(AK36:AK40)</f>
        <v>15086</v>
      </c>
      <c r="AL35" s="159">
        <f>SUM(AL36:AL40)</f>
        <v>13100</v>
      </c>
      <c r="AM35" s="289">
        <f>SUM(AM36:AM40)</f>
        <v>31717</v>
      </c>
      <c r="AN35" s="159">
        <f t="shared" ref="AN35:AP35" si="277">SUM(AN36:AN40)</f>
        <v>45479</v>
      </c>
      <c r="AO35" s="289">
        <f t="shared" si="277"/>
        <v>47085</v>
      </c>
      <c r="AP35" s="227">
        <f t="shared" si="277"/>
        <v>41427</v>
      </c>
      <c r="AQ35" s="252">
        <f t="shared" ref="AQ35" si="278">SUM(AQ36:AQ40)</f>
        <v>47085</v>
      </c>
      <c r="AR35" s="145"/>
      <c r="AS35" s="146">
        <f>SUM(AS36:AS40)</f>
        <v>1248</v>
      </c>
      <c r="AT35" s="289">
        <f>SUM(AT36:AT40)</f>
        <v>1940</v>
      </c>
      <c r="AU35" s="145">
        <f>SUM(AU36:AU40)</f>
        <v>3352</v>
      </c>
      <c r="AV35" s="289">
        <f>SUM(AV36:AV40)</f>
        <v>2892</v>
      </c>
      <c r="AW35" s="145">
        <f>SUM(AW36:AW40)</f>
        <v>6627</v>
      </c>
      <c r="AX35" s="289">
        <f t="shared" ref="AX35:AZ35" si="279">SUM(AX36:AX40)</f>
        <v>9501</v>
      </c>
      <c r="AY35" s="145">
        <f t="shared" si="279"/>
        <v>9837</v>
      </c>
      <c r="AZ35" s="289">
        <f t="shared" si="279"/>
        <v>8654</v>
      </c>
      <c r="BA35" s="159">
        <f t="shared" ref="BA35" si="280">SUM(BA36:BA40)</f>
        <v>9837</v>
      </c>
      <c r="BB35" s="219"/>
      <c r="BC35" s="388">
        <f t="shared" ref="BC35:BI35" si="281">SUM(BC36:BC40)</f>
        <v>680</v>
      </c>
      <c r="BD35" s="249">
        <f t="shared" si="281"/>
        <v>658</v>
      </c>
      <c r="BE35" s="220">
        <f t="shared" si="281"/>
        <v>636</v>
      </c>
      <c r="BF35" s="249">
        <f t="shared" si="281"/>
        <v>614</v>
      </c>
      <c r="BG35" s="220">
        <f t="shared" si="281"/>
        <v>592</v>
      </c>
      <c r="BH35" s="278">
        <f t="shared" si="281"/>
        <v>570</v>
      </c>
      <c r="BI35" s="220">
        <f t="shared" si="281"/>
        <v>570</v>
      </c>
      <c r="BJ35" s="249">
        <f t="shared" ref="BJ35:BL35" si="282">SUM(BJ36:BJ40)</f>
        <v>570</v>
      </c>
      <c r="BK35" s="220">
        <f t="shared" si="282"/>
        <v>570</v>
      </c>
      <c r="BL35" s="249">
        <f t="shared" si="282"/>
        <v>570</v>
      </c>
      <c r="BM35" s="371">
        <f t="shared" ref="BM35" si="283">SUM(BM36:BM40)</f>
        <v>570</v>
      </c>
      <c r="BN35" s="157"/>
      <c r="BO35" s="272">
        <f t="shared" ref="BO35:CC35" si="284">SUM(BO36:BO40)</f>
        <v>1654</v>
      </c>
      <c r="BP35" s="249">
        <f t="shared" ref="BP35:BX35" si="285">SUM(BP36:BP40)</f>
        <v>1588</v>
      </c>
      <c r="BQ35" s="249">
        <f t="shared" si="285"/>
        <v>1521</v>
      </c>
      <c r="BR35" s="249">
        <f t="shared" si="285"/>
        <v>1452</v>
      </c>
      <c r="BS35" s="272">
        <f t="shared" si="285"/>
        <v>1387</v>
      </c>
      <c r="BT35" s="249">
        <f t="shared" si="285"/>
        <v>1321</v>
      </c>
      <c r="BU35" s="249">
        <f t="shared" si="285"/>
        <v>1307</v>
      </c>
      <c r="BV35" s="249">
        <f t="shared" si="285"/>
        <v>1292</v>
      </c>
      <c r="BW35" s="249">
        <f t="shared" si="285"/>
        <v>1283</v>
      </c>
      <c r="BX35" s="272">
        <f t="shared" si="285"/>
        <v>1267</v>
      </c>
      <c r="BZ35" s="225">
        <f t="shared" si="284"/>
        <v>810</v>
      </c>
      <c r="CA35" s="250">
        <f t="shared" si="284"/>
        <v>819</v>
      </c>
      <c r="CB35" s="219">
        <f t="shared" si="284"/>
        <v>852</v>
      </c>
      <c r="CC35" s="250">
        <f t="shared" si="284"/>
        <v>835</v>
      </c>
      <c r="CD35" s="300">
        <f>SUM(CD36:CD40)</f>
        <v>799</v>
      </c>
      <c r="CE35" s="300">
        <f t="shared" ref="CE35:CG35" si="286">SUM(CE36:CE40)</f>
        <v>568</v>
      </c>
      <c r="CF35" s="300">
        <f t="shared" si="286"/>
        <v>673</v>
      </c>
      <c r="CG35" s="300">
        <f t="shared" si="286"/>
        <v>799</v>
      </c>
      <c r="CH35" s="300">
        <f t="shared" ref="CH35" si="287">SUM(CH36:CH40)</f>
        <v>680</v>
      </c>
      <c r="CJ35" s="438"/>
    </row>
    <row r="36" spans="1:88">
      <c r="A36" s="125">
        <v>203</v>
      </c>
      <c r="B36" s="237" t="s">
        <v>44</v>
      </c>
      <c r="C36" s="285">
        <f t="shared" ref="C36:K40" si="288">Y36+AS36+BP36+BZ36</f>
        <v>6023</v>
      </c>
      <c r="D36" s="285">
        <f t="shared" si="288"/>
        <v>5652</v>
      </c>
      <c r="E36" s="812">
        <f t="shared" si="288"/>
        <v>4785</v>
      </c>
      <c r="F36" s="285">
        <f t="shared" si="288"/>
        <v>5010</v>
      </c>
      <c r="G36" s="813">
        <f t="shared" si="288"/>
        <v>5503</v>
      </c>
      <c r="H36" s="813">
        <f t="shared" si="288"/>
        <v>5743</v>
      </c>
      <c r="I36" s="813">
        <f t="shared" si="288"/>
        <v>5746</v>
      </c>
      <c r="J36" s="813">
        <f t="shared" si="288"/>
        <v>5090</v>
      </c>
      <c r="K36" s="1343">
        <f t="shared" si="288"/>
        <v>5683</v>
      </c>
      <c r="L36" s="935">
        <f t="shared" si="15"/>
        <v>84.5</v>
      </c>
      <c r="M36" s="219"/>
      <c r="N36" s="237" t="s">
        <v>44</v>
      </c>
      <c r="O36" s="295">
        <f t="shared" si="16"/>
        <v>100</v>
      </c>
      <c r="P36" s="261">
        <f t="shared" si="209"/>
        <v>93.8</v>
      </c>
      <c r="Q36" s="295">
        <f t="shared" si="210"/>
        <v>79.400000000000006</v>
      </c>
      <c r="R36" s="261">
        <f t="shared" si="211"/>
        <v>83.2</v>
      </c>
      <c r="S36" s="262">
        <f t="shared" si="212"/>
        <v>91.4</v>
      </c>
      <c r="T36" s="262">
        <f t="shared" si="213"/>
        <v>95.4</v>
      </c>
      <c r="U36" s="262">
        <f t="shared" si="214"/>
        <v>95.4</v>
      </c>
      <c r="V36" s="262">
        <f t="shared" si="215"/>
        <v>84.5</v>
      </c>
      <c r="W36" s="262">
        <f t="shared" si="216"/>
        <v>94.4</v>
      </c>
      <c r="X36" s="219"/>
      <c r="Y36" s="446">
        <f>県外関係人口!B36</f>
        <v>4795</v>
      </c>
      <c r="Z36" s="1194">
        <f>県外関係人口!C36</f>
        <v>4429</v>
      </c>
      <c r="AA36" s="385">
        <f>県外関係人口!D36</f>
        <v>3654</v>
      </c>
      <c r="AB36" s="1194">
        <f>県外関係人口!E36</f>
        <v>2890</v>
      </c>
      <c r="AC36" s="447">
        <f>県外関係人口!F36</f>
        <v>2124</v>
      </c>
      <c r="AD36" s="447">
        <f>県外関係人口!G36</f>
        <v>1367</v>
      </c>
      <c r="AE36" s="447">
        <f>県外関係人口!H36</f>
        <v>784</v>
      </c>
      <c r="AF36" s="447">
        <f>県外関係人口!I36</f>
        <v>787</v>
      </c>
      <c r="AG36" s="447">
        <f>県外関係人口!J36</f>
        <v>730</v>
      </c>
      <c r="AH36" s="385"/>
      <c r="AI36" s="289">
        <f>ふるさと納税件数!R9</f>
        <v>112</v>
      </c>
      <c r="AJ36" s="145">
        <f>ふるさと納税件数!T9</f>
        <v>461</v>
      </c>
      <c r="AK36" s="289">
        <f>ふるさと納税件数!V9</f>
        <v>175</v>
      </c>
      <c r="AL36" s="145">
        <f>ふるさと納税件数!X9</f>
        <v>4826</v>
      </c>
      <c r="AM36" s="289">
        <f>ふるさと納税件数!Z9</f>
        <v>11804</v>
      </c>
      <c r="AN36" s="146">
        <f>ふるさと納税件数!AB9</f>
        <v>17386</v>
      </c>
      <c r="AO36" s="289">
        <f>ふるさと納税件数!AD9</f>
        <v>19839</v>
      </c>
      <c r="AP36" s="146">
        <f>ふるさと納税件数!AF9</f>
        <v>16343</v>
      </c>
      <c r="AQ36" s="289">
        <f>ふるさと納税件数!AH9</f>
        <v>19839</v>
      </c>
      <c r="AR36" s="145"/>
      <c r="AS36" s="146">
        <f>ROUND(AI36/$AS$79,0)</f>
        <v>20</v>
      </c>
      <c r="AT36" s="289">
        <f>ROUND(AJ36/$AT$79,0)</f>
        <v>82</v>
      </c>
      <c r="AU36" s="145">
        <f>ROUND(AK36/$AU$79,0)</f>
        <v>39</v>
      </c>
      <c r="AV36" s="289">
        <f>ROUND(AL36/$AV$79,0)</f>
        <v>1065</v>
      </c>
      <c r="AW36" s="145">
        <f t="shared" ref="AW36:BA40" si="289">ROUND(AM36/$AW$79,0)</f>
        <v>2466</v>
      </c>
      <c r="AX36" s="289">
        <f t="shared" si="289"/>
        <v>3632</v>
      </c>
      <c r="AY36" s="145">
        <f t="shared" si="289"/>
        <v>4145</v>
      </c>
      <c r="AZ36" s="289">
        <f t="shared" si="289"/>
        <v>3414</v>
      </c>
      <c r="BA36" s="159">
        <f t="shared" si="289"/>
        <v>4145</v>
      </c>
      <c r="BB36" s="219"/>
      <c r="BC36" s="370">
        <f>H25住宅土地!O29</f>
        <v>310</v>
      </c>
      <c r="BD36" s="250">
        <f>ROUND(BC36+(BH36-BC36)/5,0)</f>
        <v>284</v>
      </c>
      <c r="BE36" s="219">
        <f>ROUND(BC36+(BH36-BC36)/5*2,0)</f>
        <v>258</v>
      </c>
      <c r="BF36" s="250">
        <f>ROUND(BC36+(BH36-BC36)/5*3,0)</f>
        <v>232</v>
      </c>
      <c r="BG36" s="219">
        <f>ROUND(BC36+(BH36-BC36)/5*4,0)</f>
        <v>206</v>
      </c>
      <c r="BH36" s="277">
        <f>H30住宅土地!L25</f>
        <v>180</v>
      </c>
      <c r="BI36" s="1245">
        <f t="shared" si="198"/>
        <v>180</v>
      </c>
      <c r="BJ36" s="1246">
        <f t="shared" ref="BJ36:BJ40" si="290">BI36</f>
        <v>180</v>
      </c>
      <c r="BK36" s="1245">
        <f t="shared" ref="BK36:BK40" si="291">BJ36</f>
        <v>180</v>
      </c>
      <c r="BL36" s="1246">
        <f t="shared" ref="BL36:BM40" si="292">BK36</f>
        <v>180</v>
      </c>
      <c r="BM36" s="948">
        <f t="shared" si="292"/>
        <v>180</v>
      </c>
      <c r="BN36" s="157"/>
      <c r="BO36" s="277">
        <f t="shared" si="199"/>
        <v>754</v>
      </c>
      <c r="BP36" s="250">
        <f t="shared" ref="BP36:BP40" si="293">ROUND(BD36*BD$79,0)</f>
        <v>685</v>
      </c>
      <c r="BQ36" s="250">
        <f t="shared" ref="BQ36:BQ40" si="294">ROUND(BE36*BE$79,0)</f>
        <v>617</v>
      </c>
      <c r="BR36" s="250">
        <f t="shared" ref="BR36:BR40" si="295">ROUND(BF36*BF$79,0)</f>
        <v>549</v>
      </c>
      <c r="BS36" s="277">
        <f t="shared" ref="BS36:BS40" si="296">ROUND(BG36*BG$79,0)</f>
        <v>483</v>
      </c>
      <c r="BT36" s="250">
        <f t="shared" ref="BT36:BT40" si="297">ROUND(BH36*BH$79,0)</f>
        <v>417</v>
      </c>
      <c r="BU36" s="250">
        <f t="shared" ref="BU36:BU40" si="298">ROUND(BI36*BI$79,0)</f>
        <v>413</v>
      </c>
      <c r="BV36" s="250">
        <f t="shared" ref="BV36:BV40" si="299">ROUND(BJ36*BJ$79,0)</f>
        <v>408</v>
      </c>
      <c r="BW36" s="250">
        <f t="shared" ref="BW36:BW40" si="300">ROUND(BK36*BK$79,0)</f>
        <v>405</v>
      </c>
      <c r="BX36" s="277">
        <f t="shared" ref="BX36:BX40" si="301">ROUND(BL36*BL$79,0)</f>
        <v>400</v>
      </c>
      <c r="BZ36" s="225">
        <f>観光人口2!Z13</f>
        <v>523</v>
      </c>
      <c r="CA36" s="250">
        <f>観光人口2!AA13</f>
        <v>524</v>
      </c>
      <c r="CB36" s="219">
        <f>観光人口2!AB13</f>
        <v>543</v>
      </c>
      <c r="CC36" s="250">
        <f>観光人口2!AC13</f>
        <v>572</v>
      </c>
      <c r="CD36" s="300">
        <f>観光人口2!AD13</f>
        <v>496</v>
      </c>
      <c r="CE36" s="300">
        <f>観光人口2!AE13</f>
        <v>331</v>
      </c>
      <c r="CF36" s="300">
        <f>観光人口2!AF13</f>
        <v>409</v>
      </c>
      <c r="CG36" s="300">
        <f>観光人口2!AG13</f>
        <v>484</v>
      </c>
      <c r="CH36" s="300">
        <f>観光人口2!AH13</f>
        <v>408</v>
      </c>
      <c r="CJ36" s="290"/>
    </row>
    <row r="37" spans="1:88">
      <c r="A37" s="125">
        <v>210</v>
      </c>
      <c r="B37" s="237" t="s">
        <v>45</v>
      </c>
      <c r="C37" s="285">
        <f t="shared" si="288"/>
        <v>3951</v>
      </c>
      <c r="D37" s="285">
        <f t="shared" si="288"/>
        <v>3625</v>
      </c>
      <c r="E37" s="812">
        <f t="shared" si="288"/>
        <v>4750</v>
      </c>
      <c r="F37" s="285">
        <f t="shared" si="288"/>
        <v>3492</v>
      </c>
      <c r="G37" s="813">
        <f t="shared" si="288"/>
        <v>4219</v>
      </c>
      <c r="H37" s="813">
        <f t="shared" si="288"/>
        <v>4952</v>
      </c>
      <c r="I37" s="813">
        <f t="shared" si="288"/>
        <v>4116</v>
      </c>
      <c r="J37" s="813">
        <f t="shared" si="288"/>
        <v>4509</v>
      </c>
      <c r="K37" s="1343">
        <f t="shared" si="288"/>
        <v>4116</v>
      </c>
      <c r="L37" s="935">
        <f t="shared" si="15"/>
        <v>114.1</v>
      </c>
      <c r="M37" s="219"/>
      <c r="N37" s="237" t="s">
        <v>45</v>
      </c>
      <c r="O37" s="295">
        <f t="shared" si="16"/>
        <v>100</v>
      </c>
      <c r="P37" s="261">
        <f t="shared" si="209"/>
        <v>91.7</v>
      </c>
      <c r="Q37" s="295">
        <f t="shared" si="210"/>
        <v>120.2</v>
      </c>
      <c r="R37" s="261">
        <f t="shared" si="211"/>
        <v>88.4</v>
      </c>
      <c r="S37" s="262">
        <f t="shared" si="212"/>
        <v>106.8</v>
      </c>
      <c r="T37" s="262">
        <f t="shared" si="213"/>
        <v>125.3</v>
      </c>
      <c r="U37" s="262">
        <f t="shared" si="214"/>
        <v>104.2</v>
      </c>
      <c r="V37" s="262">
        <f t="shared" si="215"/>
        <v>114.1</v>
      </c>
      <c r="W37" s="262">
        <f t="shared" si="216"/>
        <v>104.2</v>
      </c>
      <c r="X37" s="219"/>
      <c r="Y37" s="446">
        <f>県外関係人口!B37</f>
        <v>2416</v>
      </c>
      <c r="Z37" s="1194">
        <f>県外関係人口!C37</f>
        <v>2204</v>
      </c>
      <c r="AA37" s="385">
        <f>県外関係人口!D37</f>
        <v>2237</v>
      </c>
      <c r="AB37" s="1194">
        <f>県外関係人口!E37</f>
        <v>2270</v>
      </c>
      <c r="AC37" s="447">
        <f>県外関係人口!F37</f>
        <v>2303</v>
      </c>
      <c r="AD37" s="447">
        <f>県外関係人口!G37</f>
        <v>2336</v>
      </c>
      <c r="AE37" s="447">
        <f>県外関係人口!H37</f>
        <v>2363</v>
      </c>
      <c r="AF37" s="447">
        <f>県外関係人口!I37</f>
        <v>2363</v>
      </c>
      <c r="AG37" s="447">
        <f>県外関係人口!J37</f>
        <v>2363</v>
      </c>
      <c r="AH37" s="385"/>
      <c r="AI37" s="289">
        <f>ふるさと納税件数!R16</f>
        <v>3924</v>
      </c>
      <c r="AJ37" s="145">
        <f>ふるさと納税件数!T16</f>
        <v>4174</v>
      </c>
      <c r="AK37" s="289">
        <f>ふるさと納税件数!V16</f>
        <v>8944</v>
      </c>
      <c r="AL37" s="145">
        <f>ふるさと納税件数!X16</f>
        <v>4055</v>
      </c>
      <c r="AM37" s="289">
        <f>ふるさと納税件数!Z16</f>
        <v>8305</v>
      </c>
      <c r="AN37" s="146">
        <f>ふるさと納税件数!AB16</f>
        <v>11891</v>
      </c>
      <c r="AO37" s="289">
        <f>ふるさと納税件数!AD16</f>
        <v>7566</v>
      </c>
      <c r="AP37" s="146">
        <f>ふるさと納税件数!AF16</f>
        <v>9254</v>
      </c>
      <c r="AQ37" s="289">
        <f>ふるさと納税件数!AH16</f>
        <v>7566</v>
      </c>
      <c r="AR37" s="145"/>
      <c r="AS37" s="146">
        <f>ROUND(AI37/$AS$79,0)</f>
        <v>702</v>
      </c>
      <c r="AT37" s="289">
        <f>ROUND(AJ37/$AT$79,0)</f>
        <v>740</v>
      </c>
      <c r="AU37" s="145">
        <f>ROUND(AK37/$AU$79,0)</f>
        <v>1987</v>
      </c>
      <c r="AV37" s="289">
        <f>ROUND(AL37/$AV$79,0)</f>
        <v>895</v>
      </c>
      <c r="AW37" s="145">
        <f t="shared" si="289"/>
        <v>1735</v>
      </c>
      <c r="AX37" s="289">
        <f t="shared" si="289"/>
        <v>2484</v>
      </c>
      <c r="AY37" s="145">
        <f t="shared" si="289"/>
        <v>1581</v>
      </c>
      <c r="AZ37" s="289">
        <f t="shared" si="289"/>
        <v>1933</v>
      </c>
      <c r="BA37" s="159">
        <f t="shared" si="289"/>
        <v>1581</v>
      </c>
      <c r="BB37" s="219"/>
      <c r="BC37" s="370">
        <f>H25住宅土地!O36</f>
        <v>330</v>
      </c>
      <c r="BD37" s="250">
        <f>ROUND(BC37+(BH37-BC37)/5,0)</f>
        <v>264</v>
      </c>
      <c r="BE37" s="219">
        <f>ROUND(BC37+(BH37-BC37)/5*2,0)</f>
        <v>198</v>
      </c>
      <c r="BF37" s="250">
        <f>ROUND(BC37+(BH37-BC37)/5*3,0)</f>
        <v>132</v>
      </c>
      <c r="BG37" s="219">
        <f>ROUND(BC37+(BH37-BC37)/5*4,0)</f>
        <v>66</v>
      </c>
      <c r="BH37" s="1196" t="str">
        <f>H30住宅土地!L32</f>
        <v>0</v>
      </c>
      <c r="BI37" s="1245" t="str">
        <f t="shared" si="198"/>
        <v>0</v>
      </c>
      <c r="BJ37" s="1246" t="str">
        <f t="shared" si="290"/>
        <v>0</v>
      </c>
      <c r="BK37" s="1245" t="str">
        <f t="shared" si="291"/>
        <v>0</v>
      </c>
      <c r="BL37" s="1246" t="str">
        <f t="shared" si="292"/>
        <v>0</v>
      </c>
      <c r="BM37" s="948" t="str">
        <f t="shared" si="292"/>
        <v>0</v>
      </c>
      <c r="BN37" s="157"/>
      <c r="BO37" s="277">
        <f t="shared" si="199"/>
        <v>802</v>
      </c>
      <c r="BP37" s="250">
        <f t="shared" si="293"/>
        <v>637</v>
      </c>
      <c r="BQ37" s="250">
        <f t="shared" si="294"/>
        <v>473</v>
      </c>
      <c r="BR37" s="250">
        <f t="shared" si="295"/>
        <v>312</v>
      </c>
      <c r="BS37" s="277">
        <f t="shared" si="296"/>
        <v>155</v>
      </c>
      <c r="BT37" s="250">
        <f t="shared" si="297"/>
        <v>0</v>
      </c>
      <c r="BU37" s="250">
        <f t="shared" si="298"/>
        <v>0</v>
      </c>
      <c r="BV37" s="250">
        <f t="shared" si="299"/>
        <v>0</v>
      </c>
      <c r="BW37" s="250">
        <f t="shared" si="300"/>
        <v>0</v>
      </c>
      <c r="BX37" s="277">
        <f t="shared" si="301"/>
        <v>0</v>
      </c>
      <c r="BZ37" s="225">
        <f>観光人口2!Z14</f>
        <v>196</v>
      </c>
      <c r="CA37" s="250">
        <f>観光人口2!AA14</f>
        <v>208</v>
      </c>
      <c r="CB37" s="219">
        <f>観光人口2!AB14</f>
        <v>214</v>
      </c>
      <c r="CC37" s="250">
        <f>観光人口2!AC14</f>
        <v>172</v>
      </c>
      <c r="CD37" s="300">
        <f>観光人口2!AD14</f>
        <v>181</v>
      </c>
      <c r="CE37" s="300">
        <f>観光人口2!AE14</f>
        <v>132</v>
      </c>
      <c r="CF37" s="300">
        <f>観光人口2!AF14</f>
        <v>172</v>
      </c>
      <c r="CG37" s="300">
        <f>観光人口2!AG14</f>
        <v>213</v>
      </c>
      <c r="CH37" s="300">
        <f>観光人口2!AH14</f>
        <v>172</v>
      </c>
      <c r="CJ37" s="290"/>
    </row>
    <row r="38" spans="1:88">
      <c r="A38" s="125">
        <v>216</v>
      </c>
      <c r="B38" s="237" t="s">
        <v>46</v>
      </c>
      <c r="C38" s="285">
        <f t="shared" si="288"/>
        <v>2948</v>
      </c>
      <c r="D38" s="285">
        <f t="shared" si="288"/>
        <v>3043</v>
      </c>
      <c r="E38" s="812">
        <f t="shared" si="288"/>
        <v>3354</v>
      </c>
      <c r="F38" s="285">
        <f t="shared" si="288"/>
        <v>3661</v>
      </c>
      <c r="G38" s="813">
        <f t="shared" si="288"/>
        <v>4580</v>
      </c>
      <c r="H38" s="813">
        <f t="shared" si="288"/>
        <v>5419</v>
      </c>
      <c r="I38" s="813">
        <f t="shared" si="288"/>
        <v>5737</v>
      </c>
      <c r="J38" s="813">
        <f t="shared" si="288"/>
        <v>5184</v>
      </c>
      <c r="K38" s="1343">
        <f t="shared" si="288"/>
        <v>5729</v>
      </c>
      <c r="L38" s="935">
        <f t="shared" si="15"/>
        <v>175.8</v>
      </c>
      <c r="M38" s="219"/>
      <c r="N38" s="237" t="s">
        <v>46</v>
      </c>
      <c r="O38" s="295">
        <f t="shared" si="16"/>
        <v>100</v>
      </c>
      <c r="P38" s="261">
        <f t="shared" si="209"/>
        <v>103.2</v>
      </c>
      <c r="Q38" s="295">
        <f t="shared" si="210"/>
        <v>113.8</v>
      </c>
      <c r="R38" s="261">
        <f t="shared" si="211"/>
        <v>124.2</v>
      </c>
      <c r="S38" s="262">
        <f t="shared" si="212"/>
        <v>155.4</v>
      </c>
      <c r="T38" s="262">
        <f t="shared" si="213"/>
        <v>183.8</v>
      </c>
      <c r="U38" s="262">
        <f t="shared" si="214"/>
        <v>194.6</v>
      </c>
      <c r="V38" s="262">
        <f t="shared" si="215"/>
        <v>175.8</v>
      </c>
      <c r="W38" s="262">
        <f t="shared" si="216"/>
        <v>194.3</v>
      </c>
      <c r="X38" s="219"/>
      <c r="Y38" s="446">
        <f>県外関係人口!B38</f>
        <v>2444</v>
      </c>
      <c r="Z38" s="1194">
        <f>県外関係人口!C38</f>
        <v>2428</v>
      </c>
      <c r="AA38" s="385">
        <f>県外関係人口!D38</f>
        <v>2385</v>
      </c>
      <c r="AB38" s="1194">
        <f>県外関係人口!E38</f>
        <v>2340</v>
      </c>
      <c r="AC38" s="447">
        <f>県外関係人口!F38</f>
        <v>2295</v>
      </c>
      <c r="AD38" s="447">
        <f>県外関係人口!G38</f>
        <v>2249</v>
      </c>
      <c r="AE38" s="447">
        <f>県外関係人口!H38</f>
        <v>2210</v>
      </c>
      <c r="AF38" s="447">
        <f>県外関係人口!I38</f>
        <v>2210</v>
      </c>
      <c r="AG38" s="447">
        <f>県外関係人口!J38</f>
        <v>2210</v>
      </c>
      <c r="AH38" s="385"/>
      <c r="AI38" s="289">
        <f>ふるさと納税件数!R21</f>
        <v>1094</v>
      </c>
      <c r="AJ38" s="145">
        <f>ふるさと納税件数!T21</f>
        <v>820</v>
      </c>
      <c r="AK38" s="289">
        <f>ふるさと納税件数!V21</f>
        <v>1486</v>
      </c>
      <c r="AL38" s="145">
        <f>ふるさと納税件数!X21</f>
        <v>2388</v>
      </c>
      <c r="AM38" s="289">
        <f>ふるさと納税件数!Z21</f>
        <v>6245</v>
      </c>
      <c r="AN38" s="146">
        <f>ふるさと納税件数!AB21</f>
        <v>10610</v>
      </c>
      <c r="AO38" s="289">
        <f>ふるさと納税件数!AD21</f>
        <v>12428</v>
      </c>
      <c r="AP38" s="146">
        <f>ふるさと納税件数!AF21</f>
        <v>9761</v>
      </c>
      <c r="AQ38" s="289">
        <f>ふるさと納税件数!AH21</f>
        <v>12428</v>
      </c>
      <c r="AR38" s="145"/>
      <c r="AS38" s="146">
        <f>ROUND(AI38/$AS$79,0)</f>
        <v>196</v>
      </c>
      <c r="AT38" s="289">
        <f>ROUND(AJ38/$AT$79,0)</f>
        <v>145</v>
      </c>
      <c r="AU38" s="145">
        <f>ROUND(AK38/$AU$79,0)</f>
        <v>330</v>
      </c>
      <c r="AV38" s="289">
        <f>ROUND(AL38/$AV$79,0)</f>
        <v>527</v>
      </c>
      <c r="AW38" s="145">
        <f t="shared" si="289"/>
        <v>1305</v>
      </c>
      <c r="AX38" s="289">
        <f t="shared" si="289"/>
        <v>2217</v>
      </c>
      <c r="AY38" s="145">
        <f t="shared" si="289"/>
        <v>2596</v>
      </c>
      <c r="AZ38" s="289">
        <f t="shared" si="289"/>
        <v>2039</v>
      </c>
      <c r="BA38" s="159">
        <f t="shared" si="289"/>
        <v>2596</v>
      </c>
      <c r="BB38" s="219"/>
      <c r="BC38" s="370">
        <f>H25住宅土地!O41</f>
        <v>20</v>
      </c>
      <c r="BD38" s="250">
        <f>ROUND(BC38+(BH38-BC38)/5,0)</f>
        <v>90</v>
      </c>
      <c r="BE38" s="219">
        <f>ROUND(BC38+(BH38-BC38)/5*2,0)</f>
        <v>160</v>
      </c>
      <c r="BF38" s="250">
        <f>ROUND(BC38+(BH38-BC38)/5*3,0)</f>
        <v>230</v>
      </c>
      <c r="BG38" s="219">
        <f>ROUND(BC38+(BH38-BC38)/5*4,0)</f>
        <v>300</v>
      </c>
      <c r="BH38" s="277">
        <f>H30住宅土地!L37</f>
        <v>370</v>
      </c>
      <c r="BI38" s="1245">
        <f t="shared" si="198"/>
        <v>370</v>
      </c>
      <c r="BJ38" s="1246">
        <f t="shared" si="290"/>
        <v>370</v>
      </c>
      <c r="BK38" s="1245">
        <f t="shared" si="291"/>
        <v>370</v>
      </c>
      <c r="BL38" s="1246">
        <f t="shared" si="292"/>
        <v>370</v>
      </c>
      <c r="BM38" s="948">
        <f t="shared" si="292"/>
        <v>370</v>
      </c>
      <c r="BN38" s="157"/>
      <c r="BO38" s="277">
        <f t="shared" si="199"/>
        <v>49</v>
      </c>
      <c r="BP38" s="250">
        <f t="shared" si="293"/>
        <v>217</v>
      </c>
      <c r="BQ38" s="250">
        <f t="shared" si="294"/>
        <v>383</v>
      </c>
      <c r="BR38" s="250">
        <f t="shared" si="295"/>
        <v>544</v>
      </c>
      <c r="BS38" s="277">
        <f t="shared" si="296"/>
        <v>703</v>
      </c>
      <c r="BT38" s="250">
        <f t="shared" si="297"/>
        <v>858</v>
      </c>
      <c r="BU38" s="250">
        <f t="shared" si="298"/>
        <v>848</v>
      </c>
      <c r="BV38" s="250">
        <f t="shared" si="299"/>
        <v>839</v>
      </c>
      <c r="BW38" s="250">
        <f t="shared" si="300"/>
        <v>833</v>
      </c>
      <c r="BX38" s="277">
        <f t="shared" si="301"/>
        <v>823</v>
      </c>
      <c r="BZ38" s="225">
        <f>観光人口2!Z15</f>
        <v>91</v>
      </c>
      <c r="CA38" s="250">
        <f>観光人口2!AA15</f>
        <v>87</v>
      </c>
      <c r="CB38" s="219">
        <f>観光人口2!AB15</f>
        <v>95</v>
      </c>
      <c r="CC38" s="250">
        <f>観光人口2!AC15</f>
        <v>91</v>
      </c>
      <c r="CD38" s="300">
        <f>観光人口2!AD15</f>
        <v>122</v>
      </c>
      <c r="CE38" s="300">
        <f>観光人口2!AE15</f>
        <v>105</v>
      </c>
      <c r="CF38" s="300">
        <f>観光人口2!AF15</f>
        <v>92</v>
      </c>
      <c r="CG38" s="300">
        <f>観光人口2!AG15</f>
        <v>102</v>
      </c>
      <c r="CH38" s="300">
        <f>観光人口2!AH15</f>
        <v>100</v>
      </c>
      <c r="CJ38" s="290"/>
    </row>
    <row r="39" spans="1:88">
      <c r="A39" s="125">
        <v>381</v>
      </c>
      <c r="B39" s="237" t="s">
        <v>47</v>
      </c>
      <c r="C39" s="285">
        <f t="shared" si="288"/>
        <v>1068</v>
      </c>
      <c r="D39" s="285">
        <f t="shared" si="288"/>
        <v>1662</v>
      </c>
      <c r="E39" s="812">
        <f t="shared" si="288"/>
        <v>1664</v>
      </c>
      <c r="F39" s="285">
        <f t="shared" si="288"/>
        <v>1054</v>
      </c>
      <c r="G39" s="813">
        <f t="shared" si="288"/>
        <v>1752</v>
      </c>
      <c r="H39" s="813">
        <f t="shared" si="288"/>
        <v>1790</v>
      </c>
      <c r="I39" s="813">
        <f t="shared" si="288"/>
        <v>2132</v>
      </c>
      <c r="J39" s="813">
        <f t="shared" si="288"/>
        <v>1885</v>
      </c>
      <c r="K39" s="1343">
        <f t="shared" si="288"/>
        <v>2132</v>
      </c>
      <c r="L39" s="935">
        <f t="shared" si="15"/>
        <v>176.5</v>
      </c>
      <c r="M39" s="219"/>
      <c r="N39" s="237" t="s">
        <v>47</v>
      </c>
      <c r="O39" s="295">
        <f t="shared" si="16"/>
        <v>100</v>
      </c>
      <c r="P39" s="261">
        <f t="shared" si="209"/>
        <v>155.6</v>
      </c>
      <c r="Q39" s="295">
        <f t="shared" si="210"/>
        <v>155.80000000000001</v>
      </c>
      <c r="R39" s="261">
        <f t="shared" si="211"/>
        <v>98.7</v>
      </c>
      <c r="S39" s="262">
        <f t="shared" si="212"/>
        <v>164</v>
      </c>
      <c r="T39" s="262">
        <f t="shared" si="213"/>
        <v>167.6</v>
      </c>
      <c r="U39" s="262">
        <f t="shared" si="214"/>
        <v>199.6</v>
      </c>
      <c r="V39" s="262">
        <f t="shared" si="215"/>
        <v>176.5</v>
      </c>
      <c r="W39" s="262">
        <f t="shared" si="216"/>
        <v>199.6</v>
      </c>
      <c r="X39" s="219"/>
      <c r="Y39" s="446">
        <f>県外関係人口!B39</f>
        <v>700</v>
      </c>
      <c r="Z39" s="1194">
        <f>県外関係人口!C39</f>
        <v>661</v>
      </c>
      <c r="AA39" s="385">
        <f>県外関係人口!D39</f>
        <v>650</v>
      </c>
      <c r="AB39" s="1194">
        <f>県外関係人口!E39</f>
        <v>641</v>
      </c>
      <c r="AC39" s="447">
        <f>県外関係人口!F39</f>
        <v>632</v>
      </c>
      <c r="AD39" s="447">
        <f>県外関係人口!G39</f>
        <v>623</v>
      </c>
      <c r="AE39" s="447">
        <f>県外関係人口!H39</f>
        <v>617</v>
      </c>
      <c r="AF39" s="447">
        <f>県外関係人口!I39</f>
        <v>618</v>
      </c>
      <c r="AG39" s="447">
        <f>県外関係人口!J39</f>
        <v>617</v>
      </c>
      <c r="AH39" s="385"/>
      <c r="AI39" s="289">
        <f>ふるさと納税件数!R37</f>
        <v>1839</v>
      </c>
      <c r="AJ39" s="145">
        <f>ふるさと納税件数!T37</f>
        <v>5487</v>
      </c>
      <c r="AK39" s="289">
        <f>ふるさと納税件数!V37</f>
        <v>4476</v>
      </c>
      <c r="AL39" s="145">
        <f>ふるさと納税件数!X37</f>
        <v>1828</v>
      </c>
      <c r="AM39" s="289">
        <f>ふるさと納税件数!Z37</f>
        <v>5360</v>
      </c>
      <c r="AN39" s="146">
        <f>ふるさと納税件数!AB37</f>
        <v>5587</v>
      </c>
      <c r="AO39" s="289">
        <f>ふるさと納税件数!AD37</f>
        <v>7250</v>
      </c>
      <c r="AP39" s="146">
        <f>ふるさと納税件数!AF37</f>
        <v>6065.666666666667</v>
      </c>
      <c r="AQ39" s="289">
        <f>ふるさと納税件数!AH37</f>
        <v>7250</v>
      </c>
      <c r="AR39" s="145"/>
      <c r="AS39" s="146">
        <f>ROUND(AI39/$AS$79,0)</f>
        <v>329</v>
      </c>
      <c r="AT39" s="289">
        <f>ROUND(AJ39/$AT$79,0)</f>
        <v>972</v>
      </c>
      <c r="AU39" s="145">
        <f>ROUND(AK39/$AU$79,0)</f>
        <v>995</v>
      </c>
      <c r="AV39" s="289">
        <f>ROUND(AL39/$AV$79,0)</f>
        <v>404</v>
      </c>
      <c r="AW39" s="145">
        <f t="shared" si="289"/>
        <v>1120</v>
      </c>
      <c r="AX39" s="289">
        <f t="shared" si="289"/>
        <v>1167</v>
      </c>
      <c r="AY39" s="145">
        <f t="shared" si="289"/>
        <v>1515</v>
      </c>
      <c r="AZ39" s="289">
        <f t="shared" si="289"/>
        <v>1267</v>
      </c>
      <c r="BA39" s="159">
        <f t="shared" si="289"/>
        <v>1515</v>
      </c>
      <c r="BB39" s="219"/>
      <c r="BC39" s="370">
        <f>H25住宅土地!O57</f>
        <v>20</v>
      </c>
      <c r="BD39" s="250">
        <f>ROUND(BC39+(BH39-BC39)/5,0)</f>
        <v>16</v>
      </c>
      <c r="BE39" s="219">
        <f>ROUND(BC39+(BH39-BC39)/5*2,0)</f>
        <v>12</v>
      </c>
      <c r="BF39" s="250">
        <f>ROUND(BC39+(BH39-BC39)/5*3,0)</f>
        <v>8</v>
      </c>
      <c r="BG39" s="219">
        <f>ROUND(BC39+(BH39-BC39)/5*4,0)</f>
        <v>4</v>
      </c>
      <c r="BH39" s="1196" t="str">
        <f>H30住宅土地!L53</f>
        <v>0</v>
      </c>
      <c r="BI39" s="1245" t="str">
        <f t="shared" si="198"/>
        <v>0</v>
      </c>
      <c r="BJ39" s="1246" t="str">
        <f t="shared" si="290"/>
        <v>0</v>
      </c>
      <c r="BK39" s="1245" t="str">
        <f t="shared" si="291"/>
        <v>0</v>
      </c>
      <c r="BL39" s="1246" t="str">
        <f t="shared" si="292"/>
        <v>0</v>
      </c>
      <c r="BM39" s="948" t="str">
        <f t="shared" si="292"/>
        <v>0</v>
      </c>
      <c r="BN39" s="157"/>
      <c r="BO39" s="277">
        <f t="shared" si="199"/>
        <v>49</v>
      </c>
      <c r="BP39" s="250">
        <f t="shared" si="293"/>
        <v>39</v>
      </c>
      <c r="BQ39" s="250">
        <f t="shared" si="294"/>
        <v>29</v>
      </c>
      <c r="BR39" s="250">
        <f t="shared" si="295"/>
        <v>19</v>
      </c>
      <c r="BS39" s="277">
        <f t="shared" si="296"/>
        <v>9</v>
      </c>
      <c r="BT39" s="250">
        <f t="shared" si="297"/>
        <v>0</v>
      </c>
      <c r="BU39" s="250">
        <f t="shared" si="298"/>
        <v>0</v>
      </c>
      <c r="BV39" s="250">
        <f t="shared" si="299"/>
        <v>0</v>
      </c>
      <c r="BW39" s="250">
        <f t="shared" si="300"/>
        <v>0</v>
      </c>
      <c r="BX39" s="277">
        <f t="shared" si="301"/>
        <v>0</v>
      </c>
      <c r="BZ39" s="225">
        <f>観光人口2!Z16</f>
        <v>0</v>
      </c>
      <c r="CA39" s="250">
        <f>観光人口2!AA16</f>
        <v>0</v>
      </c>
      <c r="CB39" s="219">
        <f>観光人口2!AB16</f>
        <v>0</v>
      </c>
      <c r="CC39" s="250">
        <f>観光人口2!AC16</f>
        <v>0</v>
      </c>
      <c r="CD39" s="300">
        <f>観光人口2!AD16</f>
        <v>0</v>
      </c>
      <c r="CE39" s="300">
        <f>観光人口2!AE16</f>
        <v>0</v>
      </c>
      <c r="CF39" s="300">
        <f>観光人口2!AF16</f>
        <v>0</v>
      </c>
      <c r="CG39" s="300">
        <f>観光人口2!AG16</f>
        <v>0</v>
      </c>
      <c r="CH39" s="300">
        <f>観光人口2!AH16</f>
        <v>0</v>
      </c>
      <c r="CJ39" s="290"/>
    </row>
    <row r="40" spans="1:88">
      <c r="A40" s="125">
        <v>382</v>
      </c>
      <c r="B40" s="239" t="s">
        <v>48</v>
      </c>
      <c r="C40" s="286">
        <f t="shared" si="288"/>
        <v>928</v>
      </c>
      <c r="D40" s="286">
        <f t="shared" si="288"/>
        <v>930</v>
      </c>
      <c r="E40" s="814">
        <f t="shared" si="288"/>
        <v>962</v>
      </c>
      <c r="F40" s="286">
        <f t="shared" si="288"/>
        <v>995</v>
      </c>
      <c r="G40" s="815">
        <f t="shared" si="288"/>
        <v>1010</v>
      </c>
      <c r="H40" s="815">
        <f t="shared" si="288"/>
        <v>1048</v>
      </c>
      <c r="I40" s="815">
        <f t="shared" si="288"/>
        <v>1064</v>
      </c>
      <c r="J40" s="815">
        <f t="shared" si="288"/>
        <v>1064</v>
      </c>
      <c r="K40" s="1344">
        <f t="shared" si="288"/>
        <v>1062</v>
      </c>
      <c r="L40" s="936">
        <f t="shared" si="15"/>
        <v>114.7</v>
      </c>
      <c r="M40" s="219"/>
      <c r="N40" s="239" t="s">
        <v>48</v>
      </c>
      <c r="O40" s="456">
        <f t="shared" si="16"/>
        <v>100</v>
      </c>
      <c r="P40" s="265">
        <f t="shared" si="209"/>
        <v>100.2</v>
      </c>
      <c r="Q40" s="456">
        <f t="shared" si="210"/>
        <v>103.7</v>
      </c>
      <c r="R40" s="265">
        <f t="shared" si="211"/>
        <v>107.2</v>
      </c>
      <c r="S40" s="266">
        <f t="shared" si="212"/>
        <v>108.8</v>
      </c>
      <c r="T40" s="266">
        <f t="shared" si="213"/>
        <v>112.9</v>
      </c>
      <c r="U40" s="266">
        <f t="shared" si="214"/>
        <v>114.7</v>
      </c>
      <c r="V40" s="266">
        <f t="shared" si="215"/>
        <v>114.7</v>
      </c>
      <c r="W40" s="266">
        <f t="shared" si="216"/>
        <v>114.4</v>
      </c>
      <c r="X40" s="219"/>
      <c r="Y40" s="448">
        <f>県外関係人口!B40</f>
        <v>917</v>
      </c>
      <c r="Z40" s="1195">
        <f>県外関係人口!C40</f>
        <v>910</v>
      </c>
      <c r="AA40" s="386">
        <f>県外関係人口!D40</f>
        <v>933</v>
      </c>
      <c r="AB40" s="1195">
        <f>県外関係人口!E40</f>
        <v>957</v>
      </c>
      <c r="AC40" s="449">
        <f>県外関係人口!F40</f>
        <v>963</v>
      </c>
      <c r="AD40" s="449">
        <f>県外関係人口!G40</f>
        <v>1001</v>
      </c>
      <c r="AE40" s="449">
        <f>県外関係人口!H40</f>
        <v>1019</v>
      </c>
      <c r="AF40" s="449">
        <f>県外関係人口!I40</f>
        <v>1018</v>
      </c>
      <c r="AG40" s="449">
        <f>県外関係人口!J40</f>
        <v>1018</v>
      </c>
      <c r="AH40" s="385"/>
      <c r="AI40" s="289">
        <f>ふるさと納税件数!R38</f>
        <v>5</v>
      </c>
      <c r="AJ40" s="145">
        <f>ふるさと納税件数!T38</f>
        <v>4</v>
      </c>
      <c r="AK40" s="289">
        <f>ふるさと納税件数!V38</f>
        <v>5</v>
      </c>
      <c r="AL40" s="145">
        <f>ふるさと納税件数!X38</f>
        <v>3</v>
      </c>
      <c r="AM40" s="289">
        <f>ふるさと納税件数!Z38</f>
        <v>3</v>
      </c>
      <c r="AN40" s="146">
        <f>ふるさと納税件数!AB38</f>
        <v>5</v>
      </c>
      <c r="AO40" s="289">
        <f>ふるさと納税件数!AD38</f>
        <v>2</v>
      </c>
      <c r="AP40" s="146">
        <f>ふるさと納税件数!AF38</f>
        <v>3.3333333333333335</v>
      </c>
      <c r="AQ40" s="289">
        <f>ふるさと納税件数!AH38</f>
        <v>2</v>
      </c>
      <c r="AR40" s="145"/>
      <c r="AS40" s="146">
        <f>ROUND(AI40/$AS$79,0)</f>
        <v>1</v>
      </c>
      <c r="AT40" s="289">
        <f>ROUND(AJ40/$AT$79,0)</f>
        <v>1</v>
      </c>
      <c r="AU40" s="145">
        <f>ROUND(AK40/$AU$79,0)</f>
        <v>1</v>
      </c>
      <c r="AV40" s="289">
        <f>ROUND(AL40/$AV$79,0)</f>
        <v>1</v>
      </c>
      <c r="AW40" s="145">
        <f t="shared" si="289"/>
        <v>1</v>
      </c>
      <c r="AX40" s="289">
        <f t="shared" si="289"/>
        <v>1</v>
      </c>
      <c r="AY40" s="145">
        <f t="shared" si="289"/>
        <v>0</v>
      </c>
      <c r="AZ40" s="289">
        <f t="shared" si="289"/>
        <v>1</v>
      </c>
      <c r="BA40" s="159">
        <f t="shared" si="289"/>
        <v>0</v>
      </c>
      <c r="BB40" s="219"/>
      <c r="BC40" s="389">
        <f>H25住宅土地!O58</f>
        <v>0</v>
      </c>
      <c r="BD40" s="251">
        <f>ROUND(BC40+(BH40-BC40)/5,0)</f>
        <v>4</v>
      </c>
      <c r="BE40" s="221">
        <f>ROUND(BC40+(BH40-BC40)/5*2,0)</f>
        <v>8</v>
      </c>
      <c r="BF40" s="251">
        <f>ROUND(BC40+(BH40-BC40)/5*3,0)</f>
        <v>12</v>
      </c>
      <c r="BG40" s="221">
        <f>ROUND(BC40+(BH40-BC40)/5*4,0)</f>
        <v>16</v>
      </c>
      <c r="BH40" s="282">
        <f>H30住宅土地!L54</f>
        <v>20</v>
      </c>
      <c r="BI40" s="1245">
        <f t="shared" si="198"/>
        <v>20</v>
      </c>
      <c r="BJ40" s="1246">
        <f t="shared" si="290"/>
        <v>20</v>
      </c>
      <c r="BK40" s="1245">
        <f t="shared" si="291"/>
        <v>20</v>
      </c>
      <c r="BL40" s="1246">
        <f t="shared" si="292"/>
        <v>20</v>
      </c>
      <c r="BM40" s="948">
        <f t="shared" si="292"/>
        <v>20</v>
      </c>
      <c r="BN40" s="157"/>
      <c r="BO40" s="282">
        <f t="shared" si="199"/>
        <v>0</v>
      </c>
      <c r="BP40" s="251">
        <f t="shared" si="293"/>
        <v>10</v>
      </c>
      <c r="BQ40" s="251">
        <f t="shared" si="294"/>
        <v>19</v>
      </c>
      <c r="BR40" s="251">
        <f t="shared" si="295"/>
        <v>28</v>
      </c>
      <c r="BS40" s="282">
        <f t="shared" si="296"/>
        <v>37</v>
      </c>
      <c r="BT40" s="251">
        <f t="shared" si="297"/>
        <v>46</v>
      </c>
      <c r="BU40" s="251">
        <f t="shared" si="298"/>
        <v>46</v>
      </c>
      <c r="BV40" s="251">
        <f t="shared" si="299"/>
        <v>45</v>
      </c>
      <c r="BW40" s="251">
        <f t="shared" si="300"/>
        <v>45</v>
      </c>
      <c r="BX40" s="282">
        <f t="shared" si="301"/>
        <v>44</v>
      </c>
      <c r="BZ40" s="225">
        <f>観光人口2!Z17</f>
        <v>0</v>
      </c>
      <c r="CA40" s="250">
        <f>観光人口2!AA17</f>
        <v>0</v>
      </c>
      <c r="CB40" s="219">
        <f>観光人口2!AB17</f>
        <v>0</v>
      </c>
      <c r="CC40" s="250">
        <f>観光人口2!AC17</f>
        <v>0</v>
      </c>
      <c r="CD40" s="300">
        <f>観光人口2!AD17</f>
        <v>0</v>
      </c>
      <c r="CE40" s="300">
        <f>観光人口2!AE17</f>
        <v>0</v>
      </c>
      <c r="CF40" s="300">
        <f>観光人口2!AF17</f>
        <v>0</v>
      </c>
      <c r="CG40" s="300">
        <f>観光人口2!AG17</f>
        <v>0</v>
      </c>
      <c r="CH40" s="300">
        <f>観光人口2!AH17</f>
        <v>0</v>
      </c>
      <c r="CJ40" s="256"/>
    </row>
    <row r="41" spans="1:88">
      <c r="A41" s="125"/>
      <c r="B41" s="241" t="s">
        <v>20</v>
      </c>
      <c r="C41" s="285">
        <f>SUM(C42:C47)</f>
        <v>11342</v>
      </c>
      <c r="D41" s="285">
        <f>SUM(D42:D47)</f>
        <v>14546</v>
      </c>
      <c r="E41" s="812">
        <f>SUM(E42:E47)</f>
        <v>17477</v>
      </c>
      <c r="F41" s="285">
        <f>SUM(F42:F47)</f>
        <v>18165</v>
      </c>
      <c r="G41" s="813">
        <f>SUM(G42:G47)</f>
        <v>27564</v>
      </c>
      <c r="H41" s="813">
        <f t="shared" ref="H41:J41" si="302">SUM(H42:H47)</f>
        <v>49528</v>
      </c>
      <c r="I41" s="813">
        <f t="shared" si="302"/>
        <v>59201</v>
      </c>
      <c r="J41" s="813">
        <f t="shared" si="302"/>
        <v>45440</v>
      </c>
      <c r="K41" s="1343">
        <f t="shared" ref="K41" si="303">SUM(K42:K47)</f>
        <v>59252</v>
      </c>
      <c r="L41" s="935">
        <f t="shared" si="15"/>
        <v>400.6</v>
      </c>
      <c r="M41" s="219"/>
      <c r="N41" s="241" t="s">
        <v>20</v>
      </c>
      <c r="O41" s="295">
        <f t="shared" si="16"/>
        <v>100</v>
      </c>
      <c r="P41" s="261">
        <f t="shared" si="209"/>
        <v>128.19999999999999</v>
      </c>
      <c r="Q41" s="295">
        <f t="shared" si="210"/>
        <v>154.1</v>
      </c>
      <c r="R41" s="261">
        <f t="shared" si="211"/>
        <v>160.19999999999999</v>
      </c>
      <c r="S41" s="262">
        <f t="shared" si="212"/>
        <v>243</v>
      </c>
      <c r="T41" s="262">
        <f t="shared" si="213"/>
        <v>436.7</v>
      </c>
      <c r="U41" s="262">
        <f t="shared" si="214"/>
        <v>522</v>
      </c>
      <c r="V41" s="262">
        <f t="shared" si="215"/>
        <v>400.6</v>
      </c>
      <c r="W41" s="262">
        <f t="shared" si="216"/>
        <v>522.4</v>
      </c>
      <c r="X41" s="219"/>
      <c r="Y41" s="190">
        <f>SUM(Y42:Y47)</f>
        <v>5930</v>
      </c>
      <c r="Z41" s="291">
        <f>SUM(Z42:Z47)</f>
        <v>6133</v>
      </c>
      <c r="AA41" s="147">
        <f>SUM(AA42:AA47)</f>
        <v>5927</v>
      </c>
      <c r="AB41" s="291">
        <f>SUM(AB42:AB47)</f>
        <v>5751</v>
      </c>
      <c r="AC41" s="191">
        <f>SUM(AC42:AC47)</f>
        <v>5563</v>
      </c>
      <c r="AD41" s="191">
        <f t="shared" ref="AD41:AF41" si="304">SUM(AD42:AD47)</f>
        <v>5401</v>
      </c>
      <c r="AE41" s="191">
        <f t="shared" si="304"/>
        <v>5274</v>
      </c>
      <c r="AF41" s="191">
        <f t="shared" si="304"/>
        <v>5275</v>
      </c>
      <c r="AG41" s="191">
        <f t="shared" ref="AG41" si="305">SUM(AG42:AG47)</f>
        <v>5279</v>
      </c>
      <c r="AI41" s="291">
        <f>SUM(AI42:AI47)</f>
        <v>21089</v>
      </c>
      <c r="AJ41" s="147">
        <f>SUM(AJ42:AJ47)</f>
        <v>38039</v>
      </c>
      <c r="AK41" s="291">
        <f>SUM(AK42:AK47)</f>
        <v>43970</v>
      </c>
      <c r="AL41" s="191">
        <f>SUM(AL42:AL47)</f>
        <v>48666</v>
      </c>
      <c r="AM41" s="291">
        <f>SUM(AM42:AM47)</f>
        <v>97158</v>
      </c>
      <c r="AN41" s="191">
        <f t="shared" ref="AN41:AP41" si="306">SUM(AN42:AN47)</f>
        <v>204985</v>
      </c>
      <c r="AO41" s="291">
        <f t="shared" si="306"/>
        <v>251615</v>
      </c>
      <c r="AP41" s="840">
        <f t="shared" si="306"/>
        <v>184585.99999999997</v>
      </c>
      <c r="AQ41" s="272">
        <f t="shared" ref="AQ41" si="307">SUM(AQ42:AQ47)</f>
        <v>251615</v>
      </c>
      <c r="AR41" s="145"/>
      <c r="AS41" s="190">
        <f>SUM(AS42:AS47)</f>
        <v>3771</v>
      </c>
      <c r="AT41" s="291">
        <f>SUM(AT42:AT47)</f>
        <v>6742</v>
      </c>
      <c r="AU41" s="147">
        <f>SUM(AU42:AU47)</f>
        <v>9770</v>
      </c>
      <c r="AV41" s="291">
        <f>SUM(AV42:AV47)</f>
        <v>10743</v>
      </c>
      <c r="AW41" s="147">
        <f>SUM(AW42:AW47)</f>
        <v>20298</v>
      </c>
      <c r="AX41" s="291">
        <f t="shared" ref="AX41:AZ41" si="308">SUM(AX42:AX47)</f>
        <v>42825</v>
      </c>
      <c r="AY41" s="147">
        <f t="shared" si="308"/>
        <v>52567</v>
      </c>
      <c r="AZ41" s="291">
        <f t="shared" si="308"/>
        <v>38563</v>
      </c>
      <c r="BA41" s="191">
        <f t="shared" ref="BA41" si="309">SUM(BA42:BA47)</f>
        <v>52567</v>
      </c>
      <c r="BB41" s="219"/>
      <c r="BC41" s="388">
        <f t="shared" ref="BC41:BI41" si="310">SUM(BC42:BC47)</f>
        <v>320</v>
      </c>
      <c r="BD41" s="249">
        <f t="shared" si="310"/>
        <v>322</v>
      </c>
      <c r="BE41" s="220">
        <f t="shared" si="310"/>
        <v>324</v>
      </c>
      <c r="BF41" s="249">
        <f t="shared" si="310"/>
        <v>326</v>
      </c>
      <c r="BG41" s="220">
        <f t="shared" si="310"/>
        <v>328</v>
      </c>
      <c r="BH41" s="278">
        <f t="shared" si="310"/>
        <v>330</v>
      </c>
      <c r="BI41" s="220">
        <f t="shared" si="310"/>
        <v>330</v>
      </c>
      <c r="BJ41" s="249">
        <f t="shared" ref="BJ41:BL41" si="311">SUM(BJ42:BJ47)</f>
        <v>330</v>
      </c>
      <c r="BK41" s="220">
        <f t="shared" si="311"/>
        <v>330</v>
      </c>
      <c r="BL41" s="249">
        <f t="shared" si="311"/>
        <v>330</v>
      </c>
      <c r="BM41" s="371">
        <f t="shared" ref="BM41" si="312">SUM(BM42:BM47)</f>
        <v>330</v>
      </c>
      <c r="BN41" s="157"/>
      <c r="BO41" s="252">
        <f t="shared" ref="BO41:CC41" si="313">SUM(BO42:BO47)</f>
        <v>778</v>
      </c>
      <c r="BP41" s="250">
        <f t="shared" ref="BP41:BX41" si="314">SUM(BP42:BP47)</f>
        <v>778</v>
      </c>
      <c r="BQ41" s="250">
        <f t="shared" si="314"/>
        <v>775</v>
      </c>
      <c r="BR41" s="250">
        <f t="shared" si="314"/>
        <v>772</v>
      </c>
      <c r="BS41" s="252">
        <f t="shared" si="314"/>
        <v>768</v>
      </c>
      <c r="BT41" s="250">
        <f t="shared" si="314"/>
        <v>766</v>
      </c>
      <c r="BU41" s="250">
        <f t="shared" si="314"/>
        <v>756</v>
      </c>
      <c r="BV41" s="250">
        <f t="shared" si="314"/>
        <v>748</v>
      </c>
      <c r="BW41" s="250">
        <f t="shared" si="314"/>
        <v>743</v>
      </c>
      <c r="BX41" s="252">
        <f t="shared" si="314"/>
        <v>734</v>
      </c>
      <c r="BZ41" s="226">
        <f t="shared" si="313"/>
        <v>863</v>
      </c>
      <c r="CA41" s="249">
        <f t="shared" si="313"/>
        <v>896</v>
      </c>
      <c r="CB41" s="220">
        <f t="shared" si="313"/>
        <v>1008</v>
      </c>
      <c r="CC41" s="249">
        <f t="shared" si="313"/>
        <v>903</v>
      </c>
      <c r="CD41" s="299">
        <f>SUM(CD42:CD47)</f>
        <v>937</v>
      </c>
      <c r="CE41" s="299">
        <f t="shared" ref="CE41:CG41" si="315">SUM(CE42:CE47)</f>
        <v>546</v>
      </c>
      <c r="CF41" s="299">
        <f t="shared" si="315"/>
        <v>612</v>
      </c>
      <c r="CG41" s="299">
        <f t="shared" si="315"/>
        <v>859</v>
      </c>
      <c r="CH41" s="299">
        <f t="shared" ref="CH41" si="316">SUM(CH42:CH47)</f>
        <v>672</v>
      </c>
      <c r="CJ41" s="290"/>
    </row>
    <row r="42" spans="1:88">
      <c r="A42" s="125">
        <v>213</v>
      </c>
      <c r="B42" s="242" t="s">
        <v>49</v>
      </c>
      <c r="C42" s="285">
        <f t="shared" ref="C42:K47" si="317">Y42+AS42+BP42+BZ42</f>
        <v>2307</v>
      </c>
      <c r="D42" s="285">
        <f t="shared" si="317"/>
        <v>2540</v>
      </c>
      <c r="E42" s="812">
        <f t="shared" si="317"/>
        <v>2931</v>
      </c>
      <c r="F42" s="285">
        <f t="shared" si="317"/>
        <v>2848</v>
      </c>
      <c r="G42" s="813">
        <f t="shared" si="317"/>
        <v>4147</v>
      </c>
      <c r="H42" s="813">
        <f t="shared" si="317"/>
        <v>6013</v>
      </c>
      <c r="I42" s="813">
        <f t="shared" si="317"/>
        <v>6402</v>
      </c>
      <c r="J42" s="813">
        <f t="shared" si="317"/>
        <v>5541</v>
      </c>
      <c r="K42" s="1343">
        <f t="shared" si="317"/>
        <v>6410</v>
      </c>
      <c r="L42" s="935">
        <f t="shared" si="15"/>
        <v>240.2</v>
      </c>
      <c r="M42" s="219"/>
      <c r="N42" s="242" t="s">
        <v>49</v>
      </c>
      <c r="O42" s="295">
        <f t="shared" si="16"/>
        <v>100</v>
      </c>
      <c r="P42" s="261">
        <f t="shared" si="209"/>
        <v>110.1</v>
      </c>
      <c r="Q42" s="295">
        <f t="shared" si="210"/>
        <v>127</v>
      </c>
      <c r="R42" s="261">
        <f t="shared" si="211"/>
        <v>123.5</v>
      </c>
      <c r="S42" s="262">
        <f t="shared" si="212"/>
        <v>179.8</v>
      </c>
      <c r="T42" s="262">
        <f t="shared" si="213"/>
        <v>260.60000000000002</v>
      </c>
      <c r="U42" s="262">
        <f t="shared" si="214"/>
        <v>277.5</v>
      </c>
      <c r="V42" s="262">
        <f t="shared" si="215"/>
        <v>240.2</v>
      </c>
      <c r="W42" s="262">
        <f t="shared" si="216"/>
        <v>277.89999999999998</v>
      </c>
      <c r="X42" s="219"/>
      <c r="Y42" s="446">
        <f>県外関係人口!B42</f>
        <v>1327</v>
      </c>
      <c r="Z42" s="1194">
        <f>県外関係人口!C42</f>
        <v>1307</v>
      </c>
      <c r="AA42" s="385">
        <f>県外関係人口!D42</f>
        <v>1307</v>
      </c>
      <c r="AB42" s="1194">
        <f>県外関係人口!E42</f>
        <v>1311</v>
      </c>
      <c r="AC42" s="447">
        <f>県外関係人口!F42</f>
        <v>1315</v>
      </c>
      <c r="AD42" s="447">
        <f>県外関係人口!G42</f>
        <v>1319</v>
      </c>
      <c r="AE42" s="447">
        <f>県外関係人口!H42</f>
        <v>1326</v>
      </c>
      <c r="AF42" s="447">
        <f>県外関係人口!I42</f>
        <v>1326</v>
      </c>
      <c r="AG42" s="447">
        <f>県外関係人口!J42</f>
        <v>1326</v>
      </c>
      <c r="AH42" s="385"/>
      <c r="AI42" s="289">
        <f>ふるさと納税件数!R18</f>
        <v>3614</v>
      </c>
      <c r="AJ42" s="145">
        <f>ふるさと納税件数!T18</f>
        <v>5006</v>
      </c>
      <c r="AK42" s="289">
        <f>ふるさと納税件数!V18</f>
        <v>5800</v>
      </c>
      <c r="AL42" s="145">
        <f>ふるさと納税件数!X18</f>
        <v>5464</v>
      </c>
      <c r="AM42" s="289">
        <f>ふるさと納税件数!Z18</f>
        <v>12010</v>
      </c>
      <c r="AN42" s="146">
        <f>ふるさと納税件数!AB18</f>
        <v>21188</v>
      </c>
      <c r="AO42" s="289">
        <f>ふるさと納税件数!AD18</f>
        <v>23017</v>
      </c>
      <c r="AP42" s="146">
        <f>ふるさと納税件数!AF18</f>
        <v>18738.333333333332</v>
      </c>
      <c r="AQ42" s="289">
        <f>ふるさと納税件数!AH18</f>
        <v>23017</v>
      </c>
      <c r="AR42" s="145"/>
      <c r="AS42" s="146">
        <f t="shared" ref="AS42:AS47" si="318">ROUND(AI42/$AS$79,0)</f>
        <v>646</v>
      </c>
      <c r="AT42" s="289">
        <f t="shared" ref="AT42:AT47" si="319">ROUND(AJ42/$AT$79,0)</f>
        <v>887</v>
      </c>
      <c r="AU42" s="145">
        <f t="shared" ref="AU42:AU47" si="320">ROUND(AK42/$AU$79,0)</f>
        <v>1289</v>
      </c>
      <c r="AV42" s="289">
        <f t="shared" ref="AV42:AV47" si="321">ROUND(AL42/$AV$79,0)</f>
        <v>1206</v>
      </c>
      <c r="AW42" s="145">
        <f t="shared" ref="AW42:BA47" si="322">ROUND(AM42/$AW$79,0)</f>
        <v>2509</v>
      </c>
      <c r="AX42" s="289">
        <f t="shared" si="322"/>
        <v>4427</v>
      </c>
      <c r="AY42" s="145">
        <f t="shared" si="322"/>
        <v>4809</v>
      </c>
      <c r="AZ42" s="289">
        <f t="shared" si="322"/>
        <v>3915</v>
      </c>
      <c r="BA42" s="159">
        <f t="shared" si="322"/>
        <v>4809</v>
      </c>
      <c r="BB42" s="219"/>
      <c r="BC42" s="370">
        <f>H25住宅土地!O38</f>
        <v>70</v>
      </c>
      <c r="BD42" s="250">
        <f t="shared" ref="BD42:BD47" si="323">ROUND(BC42+(BH42-BC42)/5,0)</f>
        <v>72</v>
      </c>
      <c r="BE42" s="219">
        <f t="shared" ref="BE42:BE47" si="324">ROUND(BC42+(BH42-BC42)/5*2,0)</f>
        <v>74</v>
      </c>
      <c r="BF42" s="250">
        <f t="shared" ref="BF42:BF47" si="325">ROUND(BC42+(BH42-BC42)/5*3,0)</f>
        <v>76</v>
      </c>
      <c r="BG42" s="219">
        <f t="shared" ref="BG42:BG47" si="326">ROUND(BC42+(BH42-BC42)/5*4,0)</f>
        <v>78</v>
      </c>
      <c r="BH42" s="277">
        <f>H30住宅土地!L34</f>
        <v>80</v>
      </c>
      <c r="BI42" s="1245">
        <f t="shared" si="198"/>
        <v>80</v>
      </c>
      <c r="BJ42" s="1246">
        <f t="shared" ref="BJ42:BJ47" si="327">BI42</f>
        <v>80</v>
      </c>
      <c r="BK42" s="1245">
        <f t="shared" ref="BK42:BK47" si="328">BJ42</f>
        <v>80</v>
      </c>
      <c r="BL42" s="1246">
        <f t="shared" ref="BL42:BM47" si="329">BK42</f>
        <v>80</v>
      </c>
      <c r="BM42" s="948">
        <f t="shared" si="329"/>
        <v>80</v>
      </c>
      <c r="BN42" s="157"/>
      <c r="BO42" s="277">
        <f t="shared" si="199"/>
        <v>170</v>
      </c>
      <c r="BP42" s="250">
        <f t="shared" ref="BP42:BP47" si="330">ROUND(BD42*BD$79,0)</f>
        <v>174</v>
      </c>
      <c r="BQ42" s="250">
        <f t="shared" ref="BQ42:BQ47" si="331">ROUND(BE42*BE$79,0)</f>
        <v>177</v>
      </c>
      <c r="BR42" s="250">
        <f t="shared" ref="BR42:BR47" si="332">ROUND(BF42*BF$79,0)</f>
        <v>180</v>
      </c>
      <c r="BS42" s="277">
        <f t="shared" ref="BS42:BS47" si="333">ROUND(BG42*BG$79,0)</f>
        <v>183</v>
      </c>
      <c r="BT42" s="250">
        <f t="shared" ref="BT42:BT47" si="334">ROUND(BH42*BH$79,0)</f>
        <v>186</v>
      </c>
      <c r="BU42" s="250">
        <f t="shared" ref="BU42:BU47" si="335">ROUND(BI42*BI$79,0)</f>
        <v>183</v>
      </c>
      <c r="BV42" s="250">
        <f t="shared" ref="BV42:BV47" si="336">ROUND(BJ42*BJ$79,0)</f>
        <v>181</v>
      </c>
      <c r="BW42" s="250">
        <f t="shared" ref="BW42:BW47" si="337">ROUND(BK42*BK$79,0)</f>
        <v>180</v>
      </c>
      <c r="BX42" s="277">
        <f t="shared" ref="BX42:BX47" si="338">ROUND(BL42*BL$79,0)</f>
        <v>178</v>
      </c>
      <c r="BZ42" s="225">
        <f>観光人口2!Z18</f>
        <v>160</v>
      </c>
      <c r="CA42" s="250">
        <f>観光人口2!AA18</f>
        <v>169</v>
      </c>
      <c r="CB42" s="219">
        <f>観光人口2!AB18</f>
        <v>155</v>
      </c>
      <c r="CC42" s="250">
        <f>観光人口2!AC18</f>
        <v>148</v>
      </c>
      <c r="CD42" s="300">
        <f>観光人口2!AD18</f>
        <v>137</v>
      </c>
      <c r="CE42" s="300">
        <f>観光人口2!AE18</f>
        <v>84</v>
      </c>
      <c r="CF42" s="300">
        <f>観光人口2!AF18</f>
        <v>86</v>
      </c>
      <c r="CG42" s="300">
        <f>観光人口2!AG18</f>
        <v>120</v>
      </c>
      <c r="CH42" s="300">
        <f>観光人口2!AH18</f>
        <v>97</v>
      </c>
      <c r="CJ42" s="290"/>
    </row>
    <row r="43" spans="1:88">
      <c r="A43" s="125">
        <v>215</v>
      </c>
      <c r="B43" s="237" t="s">
        <v>50</v>
      </c>
      <c r="C43" s="285">
        <f t="shared" si="317"/>
        <v>3121</v>
      </c>
      <c r="D43" s="285">
        <f t="shared" si="317"/>
        <v>3919</v>
      </c>
      <c r="E43" s="812">
        <f t="shared" si="317"/>
        <v>4055</v>
      </c>
      <c r="F43" s="285">
        <f t="shared" si="317"/>
        <v>4169</v>
      </c>
      <c r="G43" s="813">
        <f t="shared" si="317"/>
        <v>5330</v>
      </c>
      <c r="H43" s="813">
        <f t="shared" si="317"/>
        <v>5752</v>
      </c>
      <c r="I43" s="813">
        <f t="shared" si="317"/>
        <v>5662</v>
      </c>
      <c r="J43" s="813">
        <f t="shared" si="317"/>
        <v>5485</v>
      </c>
      <c r="K43" s="1343">
        <f t="shared" si="317"/>
        <v>5678</v>
      </c>
      <c r="L43" s="935">
        <f t="shared" si="15"/>
        <v>175.7</v>
      </c>
      <c r="M43" s="219"/>
      <c r="N43" s="237" t="s">
        <v>50</v>
      </c>
      <c r="O43" s="295">
        <f t="shared" si="16"/>
        <v>100</v>
      </c>
      <c r="P43" s="261">
        <f t="shared" si="209"/>
        <v>125.6</v>
      </c>
      <c r="Q43" s="295">
        <f t="shared" si="210"/>
        <v>129.9</v>
      </c>
      <c r="R43" s="261">
        <f t="shared" si="211"/>
        <v>133.6</v>
      </c>
      <c r="S43" s="262">
        <f t="shared" si="212"/>
        <v>170.8</v>
      </c>
      <c r="T43" s="262">
        <f t="shared" si="213"/>
        <v>184.3</v>
      </c>
      <c r="U43" s="262">
        <f t="shared" si="214"/>
        <v>181.4</v>
      </c>
      <c r="V43" s="262">
        <f t="shared" si="215"/>
        <v>175.7</v>
      </c>
      <c r="W43" s="262">
        <f t="shared" si="216"/>
        <v>181.9</v>
      </c>
      <c r="X43" s="219"/>
      <c r="Y43" s="446">
        <f>県外関係人口!B43</f>
        <v>2042</v>
      </c>
      <c r="Z43" s="1194">
        <f>県外関係人口!C43</f>
        <v>2109</v>
      </c>
      <c r="AA43" s="385">
        <f>県外関係人口!D43</f>
        <v>1953</v>
      </c>
      <c r="AB43" s="1194">
        <f>県外関係人口!E43</f>
        <v>1799</v>
      </c>
      <c r="AC43" s="447">
        <f>県外関係人口!F43</f>
        <v>1645</v>
      </c>
      <c r="AD43" s="447">
        <f>県外関係人口!G43</f>
        <v>1491</v>
      </c>
      <c r="AE43" s="447">
        <f>県外関係人口!H43</f>
        <v>1376</v>
      </c>
      <c r="AF43" s="447">
        <f>県外関係人口!I43</f>
        <v>1376</v>
      </c>
      <c r="AG43" s="447">
        <f>県外関係人口!J43</f>
        <v>1376</v>
      </c>
      <c r="AH43" s="385"/>
      <c r="AI43" s="289">
        <f>ふるさと納税件数!R20</f>
        <v>3482</v>
      </c>
      <c r="AJ43" s="145">
        <f>ふるさと納税件数!T20</f>
        <v>7659</v>
      </c>
      <c r="AK43" s="289">
        <f>ふるさと納税件数!V20</f>
        <v>6666</v>
      </c>
      <c r="AL43" s="145">
        <f>ふるさと納税件数!X20</f>
        <v>8067</v>
      </c>
      <c r="AM43" s="289">
        <f>ふるさと納税件数!Z20</f>
        <v>14606</v>
      </c>
      <c r="AN43" s="146">
        <f>ふるさと納税件数!AB20</f>
        <v>17792</v>
      </c>
      <c r="AO43" s="289">
        <f>ふるさと納税件数!AD20</f>
        <v>17931</v>
      </c>
      <c r="AP43" s="146">
        <f>ふるさと納税件数!AF20</f>
        <v>16776.333333333332</v>
      </c>
      <c r="AQ43" s="289">
        <f>ふるさと納税件数!AH20</f>
        <v>17931</v>
      </c>
      <c r="AR43" s="145"/>
      <c r="AS43" s="146">
        <f t="shared" si="318"/>
        <v>623</v>
      </c>
      <c r="AT43" s="289">
        <f t="shared" si="319"/>
        <v>1357</v>
      </c>
      <c r="AU43" s="145">
        <f t="shared" si="320"/>
        <v>1481</v>
      </c>
      <c r="AV43" s="289">
        <f t="shared" si="321"/>
        <v>1781</v>
      </c>
      <c r="AW43" s="145">
        <f t="shared" si="322"/>
        <v>3051</v>
      </c>
      <c r="AX43" s="289">
        <f t="shared" si="322"/>
        <v>3717</v>
      </c>
      <c r="AY43" s="145">
        <f t="shared" si="322"/>
        <v>3746</v>
      </c>
      <c r="AZ43" s="289">
        <f t="shared" si="322"/>
        <v>3505</v>
      </c>
      <c r="BA43" s="159">
        <f t="shared" si="322"/>
        <v>3746</v>
      </c>
      <c r="BB43" s="219"/>
      <c r="BC43" s="370">
        <f>H25住宅土地!O40</f>
        <v>120</v>
      </c>
      <c r="BD43" s="250">
        <f t="shared" si="323"/>
        <v>128</v>
      </c>
      <c r="BE43" s="219">
        <f t="shared" si="324"/>
        <v>136</v>
      </c>
      <c r="BF43" s="250">
        <f t="shared" si="325"/>
        <v>144</v>
      </c>
      <c r="BG43" s="219">
        <f t="shared" si="326"/>
        <v>152</v>
      </c>
      <c r="BH43" s="277">
        <f>H30住宅土地!L36</f>
        <v>160</v>
      </c>
      <c r="BI43" s="1245">
        <f t="shared" si="198"/>
        <v>160</v>
      </c>
      <c r="BJ43" s="1246">
        <f t="shared" si="327"/>
        <v>160</v>
      </c>
      <c r="BK43" s="1245">
        <f t="shared" si="328"/>
        <v>160</v>
      </c>
      <c r="BL43" s="1246">
        <f t="shared" si="329"/>
        <v>160</v>
      </c>
      <c r="BM43" s="948">
        <f t="shared" si="329"/>
        <v>160</v>
      </c>
      <c r="BN43" s="157"/>
      <c r="BO43" s="277">
        <f t="shared" si="199"/>
        <v>292</v>
      </c>
      <c r="BP43" s="250">
        <f t="shared" si="330"/>
        <v>309</v>
      </c>
      <c r="BQ43" s="250">
        <f t="shared" si="331"/>
        <v>325</v>
      </c>
      <c r="BR43" s="250">
        <f t="shared" si="332"/>
        <v>341</v>
      </c>
      <c r="BS43" s="277">
        <f t="shared" si="333"/>
        <v>356</v>
      </c>
      <c r="BT43" s="250">
        <f t="shared" si="334"/>
        <v>371</v>
      </c>
      <c r="BU43" s="250">
        <f t="shared" si="335"/>
        <v>367</v>
      </c>
      <c r="BV43" s="250">
        <f t="shared" si="336"/>
        <v>363</v>
      </c>
      <c r="BW43" s="250">
        <f t="shared" si="337"/>
        <v>360</v>
      </c>
      <c r="BX43" s="277">
        <f t="shared" si="338"/>
        <v>356</v>
      </c>
      <c r="BZ43" s="225">
        <f>観光人口2!Z19</f>
        <v>147</v>
      </c>
      <c r="CA43" s="250">
        <f>観光人口2!AA19</f>
        <v>128</v>
      </c>
      <c r="CB43" s="219">
        <f>観光人口2!AB19</f>
        <v>280</v>
      </c>
      <c r="CC43" s="250">
        <f>観光人口2!AC19</f>
        <v>233</v>
      </c>
      <c r="CD43" s="300">
        <f>観光人口2!AD19</f>
        <v>263</v>
      </c>
      <c r="CE43" s="300">
        <f>観光人口2!AE19</f>
        <v>177</v>
      </c>
      <c r="CF43" s="300">
        <f>観光人口2!AF19</f>
        <v>177</v>
      </c>
      <c r="CG43" s="300">
        <f>観光人口2!AG19</f>
        <v>244</v>
      </c>
      <c r="CH43" s="300">
        <f>観光人口2!AH19</f>
        <v>200</v>
      </c>
      <c r="CJ43" s="290"/>
    </row>
    <row r="44" spans="1:88">
      <c r="A44" s="125">
        <v>218</v>
      </c>
      <c r="B44" s="237" t="s">
        <v>51</v>
      </c>
      <c r="C44" s="285">
        <f t="shared" si="317"/>
        <v>1192</v>
      </c>
      <c r="D44" s="285">
        <f t="shared" si="317"/>
        <v>2174</v>
      </c>
      <c r="E44" s="812">
        <f t="shared" si="317"/>
        <v>2756</v>
      </c>
      <c r="F44" s="285">
        <f t="shared" si="317"/>
        <v>2926</v>
      </c>
      <c r="G44" s="813">
        <f t="shared" si="317"/>
        <v>3527</v>
      </c>
      <c r="H44" s="813">
        <f t="shared" si="317"/>
        <v>2772</v>
      </c>
      <c r="I44" s="813">
        <f t="shared" si="317"/>
        <v>3188</v>
      </c>
      <c r="J44" s="813">
        <f t="shared" si="317"/>
        <v>3196</v>
      </c>
      <c r="K44" s="1343">
        <f t="shared" si="317"/>
        <v>3202</v>
      </c>
      <c r="L44" s="935">
        <f t="shared" si="15"/>
        <v>268.10000000000002</v>
      </c>
      <c r="M44" s="219"/>
      <c r="N44" s="237" t="s">
        <v>51</v>
      </c>
      <c r="O44" s="295">
        <f t="shared" si="16"/>
        <v>100</v>
      </c>
      <c r="P44" s="261">
        <f t="shared" si="209"/>
        <v>182.4</v>
      </c>
      <c r="Q44" s="295">
        <f t="shared" si="210"/>
        <v>231.2</v>
      </c>
      <c r="R44" s="261">
        <f t="shared" si="211"/>
        <v>245.5</v>
      </c>
      <c r="S44" s="262">
        <f t="shared" si="212"/>
        <v>295.89999999999998</v>
      </c>
      <c r="T44" s="262">
        <f t="shared" si="213"/>
        <v>232.6</v>
      </c>
      <c r="U44" s="262">
        <f t="shared" si="214"/>
        <v>267.39999999999998</v>
      </c>
      <c r="V44" s="262">
        <f t="shared" si="215"/>
        <v>268.10000000000002</v>
      </c>
      <c r="W44" s="262">
        <f t="shared" si="216"/>
        <v>268.60000000000002</v>
      </c>
      <c r="X44" s="219"/>
      <c r="Y44" s="446">
        <f>県外関係人口!B44</f>
        <v>766</v>
      </c>
      <c r="Z44" s="1194">
        <f>県外関係人口!C44</f>
        <v>757</v>
      </c>
      <c r="AA44" s="385">
        <f>県外関係人口!D44</f>
        <v>725</v>
      </c>
      <c r="AB44" s="1194">
        <f>県外関係人口!E44</f>
        <v>710</v>
      </c>
      <c r="AC44" s="447">
        <f>県外関係人口!F44</f>
        <v>680</v>
      </c>
      <c r="AD44" s="447">
        <f>県外関係人口!G44</f>
        <v>660</v>
      </c>
      <c r="AE44" s="447">
        <f>県外関係人口!H44</f>
        <v>649</v>
      </c>
      <c r="AF44" s="447">
        <f>県外関係人口!I44</f>
        <v>649</v>
      </c>
      <c r="AG44" s="447">
        <f>県外関係人口!J44</f>
        <v>649</v>
      </c>
      <c r="AH44" s="385"/>
      <c r="AI44" s="289">
        <f>ふるさと納税件数!R23</f>
        <v>1271</v>
      </c>
      <c r="AJ44" s="145">
        <f>ふるさと納税件数!T23</f>
        <v>7132</v>
      </c>
      <c r="AK44" s="289">
        <f>ふるさと納税件数!V23</f>
        <v>8484</v>
      </c>
      <c r="AL44" s="145">
        <f>ふるさと納税件数!X23</f>
        <v>9439</v>
      </c>
      <c r="AM44" s="289">
        <f>ふるさと納税件数!Z23</f>
        <v>13070</v>
      </c>
      <c r="AN44" s="146">
        <f>ふるさと納税件数!AB23</f>
        <v>9716</v>
      </c>
      <c r="AO44" s="289">
        <f>ふるさと納税件数!AD23</f>
        <v>11712</v>
      </c>
      <c r="AP44" s="146">
        <f>ふるさと納税件数!AF23</f>
        <v>11499.333333333334</v>
      </c>
      <c r="AQ44" s="289">
        <f>ふるさと納税件数!AH23</f>
        <v>11712</v>
      </c>
      <c r="AR44" s="145"/>
      <c r="AS44" s="146">
        <f t="shared" si="318"/>
        <v>227</v>
      </c>
      <c r="AT44" s="289">
        <f t="shared" si="319"/>
        <v>1264</v>
      </c>
      <c r="AU44" s="145">
        <f t="shared" si="320"/>
        <v>1885</v>
      </c>
      <c r="AV44" s="289">
        <f t="shared" si="321"/>
        <v>2084</v>
      </c>
      <c r="AW44" s="145">
        <f t="shared" si="322"/>
        <v>2731</v>
      </c>
      <c r="AX44" s="289">
        <f t="shared" si="322"/>
        <v>2030</v>
      </c>
      <c r="AY44" s="145">
        <f t="shared" si="322"/>
        <v>2447</v>
      </c>
      <c r="AZ44" s="289">
        <f t="shared" si="322"/>
        <v>2402</v>
      </c>
      <c r="BA44" s="159">
        <f t="shared" si="322"/>
        <v>2447</v>
      </c>
      <c r="BB44" s="219"/>
      <c r="BC44" s="370">
        <f>H25住宅土地!O43</f>
        <v>20</v>
      </c>
      <c r="BD44" s="250">
        <f t="shared" si="323"/>
        <v>16</v>
      </c>
      <c r="BE44" s="219">
        <f t="shared" si="324"/>
        <v>12</v>
      </c>
      <c r="BF44" s="250">
        <f t="shared" si="325"/>
        <v>8</v>
      </c>
      <c r="BG44" s="219">
        <f t="shared" si="326"/>
        <v>4</v>
      </c>
      <c r="BH44" s="1196" t="str">
        <f>H30住宅土地!L39</f>
        <v>0</v>
      </c>
      <c r="BI44" s="1245" t="str">
        <f t="shared" si="198"/>
        <v>0</v>
      </c>
      <c r="BJ44" s="1246" t="str">
        <f t="shared" si="327"/>
        <v>0</v>
      </c>
      <c r="BK44" s="1245" t="str">
        <f t="shared" si="328"/>
        <v>0</v>
      </c>
      <c r="BL44" s="1246" t="str">
        <f t="shared" si="329"/>
        <v>0</v>
      </c>
      <c r="BM44" s="948" t="str">
        <f t="shared" si="329"/>
        <v>0</v>
      </c>
      <c r="BN44" s="157"/>
      <c r="BO44" s="277">
        <f t="shared" si="199"/>
        <v>49</v>
      </c>
      <c r="BP44" s="250">
        <f t="shared" si="330"/>
        <v>39</v>
      </c>
      <c r="BQ44" s="250">
        <f t="shared" si="331"/>
        <v>29</v>
      </c>
      <c r="BR44" s="250">
        <f t="shared" si="332"/>
        <v>19</v>
      </c>
      <c r="BS44" s="277">
        <f t="shared" si="333"/>
        <v>9</v>
      </c>
      <c r="BT44" s="250">
        <f t="shared" si="334"/>
        <v>0</v>
      </c>
      <c r="BU44" s="250">
        <f t="shared" si="335"/>
        <v>0</v>
      </c>
      <c r="BV44" s="250">
        <f t="shared" si="336"/>
        <v>0</v>
      </c>
      <c r="BW44" s="250">
        <f t="shared" si="337"/>
        <v>0</v>
      </c>
      <c r="BX44" s="277">
        <f t="shared" si="338"/>
        <v>0</v>
      </c>
      <c r="BZ44" s="225">
        <f>観光人口2!Z20</f>
        <v>160</v>
      </c>
      <c r="CA44" s="250">
        <f>観光人口2!AA20</f>
        <v>124</v>
      </c>
      <c r="CB44" s="219">
        <f>観光人口2!AB20</f>
        <v>127</v>
      </c>
      <c r="CC44" s="250">
        <f>観光人口2!AC20</f>
        <v>123</v>
      </c>
      <c r="CD44" s="300">
        <f>観光人口2!AD20</f>
        <v>116</v>
      </c>
      <c r="CE44" s="300">
        <f>観光人口2!AE20</f>
        <v>82</v>
      </c>
      <c r="CF44" s="300">
        <f>観光人口2!AF20</f>
        <v>92</v>
      </c>
      <c r="CG44" s="300">
        <f>観光人口2!AG20</f>
        <v>145</v>
      </c>
      <c r="CH44" s="300">
        <f>観光人口2!AH20</f>
        <v>106</v>
      </c>
      <c r="CJ44" s="290"/>
    </row>
    <row r="45" spans="1:88">
      <c r="A45" s="125">
        <v>220</v>
      </c>
      <c r="B45" s="237" t="s">
        <v>52</v>
      </c>
      <c r="C45" s="285">
        <f t="shared" si="317"/>
        <v>1832</v>
      </c>
      <c r="D45" s="285">
        <f t="shared" si="317"/>
        <v>3431</v>
      </c>
      <c r="E45" s="812">
        <f t="shared" si="317"/>
        <v>4557</v>
      </c>
      <c r="F45" s="285">
        <f t="shared" si="317"/>
        <v>5063</v>
      </c>
      <c r="G45" s="813">
        <f t="shared" si="317"/>
        <v>10692</v>
      </c>
      <c r="H45" s="813">
        <f t="shared" si="317"/>
        <v>27905</v>
      </c>
      <c r="I45" s="813">
        <f t="shared" si="317"/>
        <v>33849</v>
      </c>
      <c r="J45" s="813">
        <f t="shared" si="317"/>
        <v>24145</v>
      </c>
      <c r="K45" s="1343">
        <f t="shared" si="317"/>
        <v>33863</v>
      </c>
      <c r="L45" s="935">
        <f t="shared" si="15"/>
        <v>1318</v>
      </c>
      <c r="M45" s="219"/>
      <c r="N45" s="237" t="s">
        <v>52</v>
      </c>
      <c r="O45" s="295">
        <f t="shared" si="16"/>
        <v>100</v>
      </c>
      <c r="P45" s="261">
        <f t="shared" si="209"/>
        <v>187.3</v>
      </c>
      <c r="Q45" s="295">
        <f t="shared" si="210"/>
        <v>248.7</v>
      </c>
      <c r="R45" s="261">
        <f t="shared" si="211"/>
        <v>276.39999999999998</v>
      </c>
      <c r="S45" s="262">
        <f t="shared" si="212"/>
        <v>583.6</v>
      </c>
      <c r="T45" s="262">
        <f t="shared" si="213"/>
        <v>1523.2</v>
      </c>
      <c r="U45" s="262">
        <f t="shared" si="214"/>
        <v>1847.7</v>
      </c>
      <c r="V45" s="262">
        <f t="shared" si="215"/>
        <v>1318</v>
      </c>
      <c r="W45" s="262">
        <f t="shared" si="216"/>
        <v>1848.4</v>
      </c>
      <c r="X45" s="219"/>
      <c r="Y45" s="446">
        <f>県外関係人口!B45</f>
        <v>950</v>
      </c>
      <c r="Z45" s="1194">
        <f>県外関係人口!C45</f>
        <v>1093</v>
      </c>
      <c r="AA45" s="385">
        <f>県外関係人口!D45</f>
        <v>1051</v>
      </c>
      <c r="AB45" s="1194">
        <f>県外関係人口!E45</f>
        <v>1013</v>
      </c>
      <c r="AC45" s="447">
        <f>県外関係人口!F45</f>
        <v>978</v>
      </c>
      <c r="AD45" s="447">
        <f>県外関係人口!G45</f>
        <v>959</v>
      </c>
      <c r="AE45" s="447">
        <f>県外関係人口!H45</f>
        <v>927</v>
      </c>
      <c r="AF45" s="447">
        <f>県外関係人口!I45</f>
        <v>928</v>
      </c>
      <c r="AG45" s="447">
        <f>県外関係人口!J45</f>
        <v>932</v>
      </c>
      <c r="AH45" s="385"/>
      <c r="AI45" s="289">
        <f>ふるさと納税件数!R25</f>
        <v>4575</v>
      </c>
      <c r="AJ45" s="145">
        <f>ふるさと納税件数!T25</f>
        <v>12800</v>
      </c>
      <c r="AK45" s="289">
        <f>ふるさと納税件数!V25</f>
        <v>15522</v>
      </c>
      <c r="AL45" s="145">
        <f>ふるさと納税件数!X25</f>
        <v>17997</v>
      </c>
      <c r="AM45" s="289">
        <f>ふるさと納税件数!Z25</f>
        <v>45780</v>
      </c>
      <c r="AN45" s="146">
        <f>ふるさと納税件数!AB25</f>
        <v>128444</v>
      </c>
      <c r="AO45" s="289">
        <f>ふるさと納税件数!AD25</f>
        <v>157040</v>
      </c>
      <c r="AP45" s="146">
        <f>ふるさと納税件数!AF25</f>
        <v>110421.33333333333</v>
      </c>
      <c r="AQ45" s="289">
        <f>ふるさと納税件数!AH25</f>
        <v>157040</v>
      </c>
      <c r="AR45" s="145"/>
      <c r="AS45" s="146">
        <f t="shared" si="318"/>
        <v>818</v>
      </c>
      <c r="AT45" s="289">
        <f t="shared" si="319"/>
        <v>2269</v>
      </c>
      <c r="AU45" s="145">
        <f t="shared" si="320"/>
        <v>3449</v>
      </c>
      <c r="AV45" s="289">
        <f t="shared" si="321"/>
        <v>3973</v>
      </c>
      <c r="AW45" s="145">
        <f t="shared" si="322"/>
        <v>9564</v>
      </c>
      <c r="AX45" s="289">
        <f t="shared" si="322"/>
        <v>26834</v>
      </c>
      <c r="AY45" s="145">
        <f t="shared" si="322"/>
        <v>32808</v>
      </c>
      <c r="AZ45" s="289">
        <f t="shared" si="322"/>
        <v>23069</v>
      </c>
      <c r="BA45" s="159">
        <f t="shared" si="322"/>
        <v>32808</v>
      </c>
      <c r="BB45" s="219"/>
      <c r="BC45" s="370">
        <f>H25住宅土地!O45</f>
        <v>0</v>
      </c>
      <c r="BD45" s="250">
        <f t="shared" si="323"/>
        <v>2</v>
      </c>
      <c r="BE45" s="219">
        <f t="shared" si="324"/>
        <v>4</v>
      </c>
      <c r="BF45" s="250">
        <f t="shared" si="325"/>
        <v>6</v>
      </c>
      <c r="BG45" s="219">
        <f t="shared" si="326"/>
        <v>8</v>
      </c>
      <c r="BH45" s="277">
        <f>H30住宅土地!L41</f>
        <v>10</v>
      </c>
      <c r="BI45" s="1245">
        <f t="shared" si="198"/>
        <v>10</v>
      </c>
      <c r="BJ45" s="1246">
        <f t="shared" si="327"/>
        <v>10</v>
      </c>
      <c r="BK45" s="1245">
        <f t="shared" si="328"/>
        <v>10</v>
      </c>
      <c r="BL45" s="1246">
        <f t="shared" si="329"/>
        <v>10</v>
      </c>
      <c r="BM45" s="948">
        <f t="shared" si="329"/>
        <v>10</v>
      </c>
      <c r="BN45" s="157"/>
      <c r="BO45" s="277">
        <f t="shared" si="199"/>
        <v>0</v>
      </c>
      <c r="BP45" s="250">
        <f t="shared" si="330"/>
        <v>5</v>
      </c>
      <c r="BQ45" s="250">
        <f t="shared" si="331"/>
        <v>10</v>
      </c>
      <c r="BR45" s="250">
        <f t="shared" si="332"/>
        <v>14</v>
      </c>
      <c r="BS45" s="277">
        <f t="shared" si="333"/>
        <v>19</v>
      </c>
      <c r="BT45" s="250">
        <f t="shared" si="334"/>
        <v>23</v>
      </c>
      <c r="BU45" s="250">
        <f t="shared" si="335"/>
        <v>23</v>
      </c>
      <c r="BV45" s="250">
        <f t="shared" si="336"/>
        <v>23</v>
      </c>
      <c r="BW45" s="250">
        <f t="shared" si="337"/>
        <v>23</v>
      </c>
      <c r="BX45" s="277">
        <f t="shared" si="338"/>
        <v>22</v>
      </c>
      <c r="BZ45" s="225">
        <f>観光人口2!Z21</f>
        <v>59</v>
      </c>
      <c r="CA45" s="250">
        <f>観光人口2!AA21</f>
        <v>59</v>
      </c>
      <c r="CB45" s="219">
        <f>観光人口2!AB21</f>
        <v>43</v>
      </c>
      <c r="CC45" s="250">
        <f>観光人口2!AC21</f>
        <v>58</v>
      </c>
      <c r="CD45" s="300">
        <f>観光人口2!AD21</f>
        <v>127</v>
      </c>
      <c r="CE45" s="300">
        <f>観光人口2!AE21</f>
        <v>89</v>
      </c>
      <c r="CF45" s="300">
        <f>観光人口2!AF21</f>
        <v>91</v>
      </c>
      <c r="CG45" s="300">
        <f>観光人口2!AG21</f>
        <v>125</v>
      </c>
      <c r="CH45" s="300">
        <f>観光人口2!AH21</f>
        <v>101</v>
      </c>
      <c r="CJ45" s="290"/>
    </row>
    <row r="46" spans="1:88">
      <c r="A46" s="125">
        <v>228</v>
      </c>
      <c r="B46" s="237" t="s">
        <v>53</v>
      </c>
      <c r="C46" s="285">
        <f t="shared" si="317"/>
        <v>616</v>
      </c>
      <c r="D46" s="285">
        <f t="shared" si="317"/>
        <v>724</v>
      </c>
      <c r="E46" s="812">
        <f t="shared" si="317"/>
        <v>903</v>
      </c>
      <c r="F46" s="285">
        <f t="shared" si="317"/>
        <v>796</v>
      </c>
      <c r="G46" s="813">
        <f t="shared" si="317"/>
        <v>1697</v>
      </c>
      <c r="H46" s="813">
        <f t="shared" si="317"/>
        <v>4553</v>
      </c>
      <c r="I46" s="813">
        <f t="shared" si="317"/>
        <v>5911</v>
      </c>
      <c r="J46" s="813">
        <f t="shared" si="317"/>
        <v>4075</v>
      </c>
      <c r="K46" s="1343">
        <f t="shared" si="317"/>
        <v>5907</v>
      </c>
      <c r="L46" s="935">
        <f t="shared" si="15"/>
        <v>661.5</v>
      </c>
      <c r="M46" s="219"/>
      <c r="N46" s="237" t="s">
        <v>53</v>
      </c>
      <c r="O46" s="295">
        <f t="shared" si="16"/>
        <v>100</v>
      </c>
      <c r="P46" s="261">
        <f t="shared" si="209"/>
        <v>117.5</v>
      </c>
      <c r="Q46" s="295">
        <f t="shared" si="210"/>
        <v>146.6</v>
      </c>
      <c r="R46" s="261">
        <f t="shared" si="211"/>
        <v>129.19999999999999</v>
      </c>
      <c r="S46" s="262">
        <f t="shared" si="212"/>
        <v>275.5</v>
      </c>
      <c r="T46" s="262">
        <f t="shared" si="213"/>
        <v>739.1</v>
      </c>
      <c r="U46" s="262">
        <f t="shared" si="214"/>
        <v>959.6</v>
      </c>
      <c r="V46" s="262">
        <f t="shared" si="215"/>
        <v>661.5</v>
      </c>
      <c r="W46" s="262">
        <f t="shared" si="216"/>
        <v>958.9</v>
      </c>
      <c r="X46" s="219"/>
      <c r="Y46" s="446">
        <f>県外関係人口!B46</f>
        <v>0</v>
      </c>
      <c r="Z46" s="1194">
        <f>県外関係人口!C46</f>
        <v>0</v>
      </c>
      <c r="AA46" s="385">
        <f>県外関係人口!D46</f>
        <v>0</v>
      </c>
      <c r="AB46" s="1194">
        <f>県外関係人口!E46</f>
        <v>0</v>
      </c>
      <c r="AC46" s="447">
        <f>県外関係人口!F46</f>
        <v>0</v>
      </c>
      <c r="AD46" s="447">
        <f>県外関係人口!G46</f>
        <v>0</v>
      </c>
      <c r="AE46" s="447">
        <f>県外関係人口!H46</f>
        <v>0</v>
      </c>
      <c r="AF46" s="447">
        <f>県外関係人口!I46</f>
        <v>0</v>
      </c>
      <c r="AG46" s="447">
        <f>県外関係人口!J46</f>
        <v>0</v>
      </c>
      <c r="AH46" s="385"/>
      <c r="AI46" s="289">
        <f>ふるさと納税件数!R33</f>
        <v>548</v>
      </c>
      <c r="AJ46" s="145">
        <f>ふるさと納税件数!T33</f>
        <v>800</v>
      </c>
      <c r="AK46" s="289">
        <f>ふるさと納税件数!V33</f>
        <v>1561</v>
      </c>
      <c r="AL46" s="145">
        <f>ふるさと納税件数!X33</f>
        <v>1247</v>
      </c>
      <c r="AM46" s="289">
        <f>ふるさと納税件数!Z33</f>
        <v>5964</v>
      </c>
      <c r="AN46" s="146">
        <f>ふるさと納税件数!AB33</f>
        <v>20469</v>
      </c>
      <c r="AO46" s="289">
        <f>ふるさと納税件数!AD33</f>
        <v>26733</v>
      </c>
      <c r="AP46" s="146">
        <f>ふるさと納税件数!AF33</f>
        <v>17722</v>
      </c>
      <c r="AQ46" s="289">
        <f>ふるさと納税件数!AH33</f>
        <v>26733</v>
      </c>
      <c r="AR46" s="145"/>
      <c r="AS46" s="146">
        <f t="shared" si="318"/>
        <v>98</v>
      </c>
      <c r="AT46" s="289">
        <f t="shared" si="319"/>
        <v>142</v>
      </c>
      <c r="AU46" s="145">
        <f t="shared" si="320"/>
        <v>347</v>
      </c>
      <c r="AV46" s="289">
        <f t="shared" si="321"/>
        <v>275</v>
      </c>
      <c r="AW46" s="145">
        <f t="shared" si="322"/>
        <v>1246</v>
      </c>
      <c r="AX46" s="289">
        <f t="shared" si="322"/>
        <v>4276</v>
      </c>
      <c r="AY46" s="145">
        <f t="shared" si="322"/>
        <v>5585</v>
      </c>
      <c r="AZ46" s="289">
        <f t="shared" si="322"/>
        <v>3702</v>
      </c>
      <c r="BA46" s="159">
        <f t="shared" si="322"/>
        <v>5585</v>
      </c>
      <c r="BB46" s="219"/>
      <c r="BC46" s="370">
        <f>H25住宅土地!O53</f>
        <v>110</v>
      </c>
      <c r="BD46" s="250">
        <f t="shared" si="323"/>
        <v>104</v>
      </c>
      <c r="BE46" s="219">
        <f t="shared" si="324"/>
        <v>98</v>
      </c>
      <c r="BF46" s="250">
        <f t="shared" si="325"/>
        <v>92</v>
      </c>
      <c r="BG46" s="219">
        <f t="shared" si="326"/>
        <v>86</v>
      </c>
      <c r="BH46" s="277">
        <f>H30住宅土地!L49</f>
        <v>80</v>
      </c>
      <c r="BI46" s="1245">
        <f t="shared" si="198"/>
        <v>80</v>
      </c>
      <c r="BJ46" s="1246">
        <f t="shared" si="327"/>
        <v>80</v>
      </c>
      <c r="BK46" s="1245">
        <f t="shared" si="328"/>
        <v>80</v>
      </c>
      <c r="BL46" s="1246">
        <f t="shared" si="329"/>
        <v>80</v>
      </c>
      <c r="BM46" s="948">
        <f t="shared" si="329"/>
        <v>80</v>
      </c>
      <c r="BN46" s="157"/>
      <c r="BO46" s="277">
        <f t="shared" si="199"/>
        <v>267</v>
      </c>
      <c r="BP46" s="250">
        <f t="shared" si="330"/>
        <v>251</v>
      </c>
      <c r="BQ46" s="250">
        <f t="shared" si="331"/>
        <v>234</v>
      </c>
      <c r="BR46" s="250">
        <f t="shared" si="332"/>
        <v>218</v>
      </c>
      <c r="BS46" s="277">
        <f t="shared" si="333"/>
        <v>201</v>
      </c>
      <c r="BT46" s="250">
        <f t="shared" si="334"/>
        <v>186</v>
      </c>
      <c r="BU46" s="250">
        <f t="shared" si="335"/>
        <v>183</v>
      </c>
      <c r="BV46" s="250">
        <f t="shared" si="336"/>
        <v>181</v>
      </c>
      <c r="BW46" s="250">
        <f t="shared" si="337"/>
        <v>180</v>
      </c>
      <c r="BX46" s="277">
        <f t="shared" si="338"/>
        <v>178</v>
      </c>
      <c r="BZ46" s="225">
        <f>観光人口2!Z22</f>
        <v>267</v>
      </c>
      <c r="CA46" s="250">
        <f>観光人口2!AA22</f>
        <v>348</v>
      </c>
      <c r="CB46" s="219">
        <f>観光人口2!AB22</f>
        <v>338</v>
      </c>
      <c r="CC46" s="250">
        <f>観光人口2!AC22</f>
        <v>320</v>
      </c>
      <c r="CD46" s="300">
        <f>観光人口2!AD22</f>
        <v>265</v>
      </c>
      <c r="CE46" s="300">
        <f>観光人口2!AE22</f>
        <v>94</v>
      </c>
      <c r="CF46" s="300">
        <f>観光人口2!AF22</f>
        <v>145</v>
      </c>
      <c r="CG46" s="300">
        <f>観光人口2!AG22</f>
        <v>193</v>
      </c>
      <c r="CH46" s="300">
        <f>観光人口2!AH22</f>
        <v>144</v>
      </c>
      <c r="CJ46" s="290"/>
    </row>
    <row r="47" spans="1:88">
      <c r="A47" s="125">
        <v>365</v>
      </c>
      <c r="B47" s="237" t="s">
        <v>54</v>
      </c>
      <c r="C47" s="285">
        <f t="shared" si="317"/>
        <v>2274</v>
      </c>
      <c r="D47" s="285">
        <f t="shared" si="317"/>
        <v>1758</v>
      </c>
      <c r="E47" s="812">
        <f t="shared" si="317"/>
        <v>2275</v>
      </c>
      <c r="F47" s="285">
        <f t="shared" si="317"/>
        <v>2363</v>
      </c>
      <c r="G47" s="813">
        <f t="shared" si="317"/>
        <v>2171</v>
      </c>
      <c r="H47" s="813">
        <f t="shared" si="317"/>
        <v>2533</v>
      </c>
      <c r="I47" s="813">
        <f t="shared" si="317"/>
        <v>4189</v>
      </c>
      <c r="J47" s="813">
        <f t="shared" si="317"/>
        <v>2998</v>
      </c>
      <c r="K47" s="1343">
        <f t="shared" si="317"/>
        <v>4192</v>
      </c>
      <c r="L47" s="935">
        <f t="shared" si="15"/>
        <v>131.80000000000001</v>
      </c>
      <c r="M47" s="219"/>
      <c r="N47" s="237" t="s">
        <v>54</v>
      </c>
      <c r="O47" s="295">
        <f t="shared" si="16"/>
        <v>100</v>
      </c>
      <c r="P47" s="261">
        <f t="shared" si="209"/>
        <v>77.3</v>
      </c>
      <c r="Q47" s="295">
        <f t="shared" si="210"/>
        <v>100</v>
      </c>
      <c r="R47" s="261">
        <f t="shared" si="211"/>
        <v>103.9</v>
      </c>
      <c r="S47" s="262">
        <f t="shared" si="212"/>
        <v>95.5</v>
      </c>
      <c r="T47" s="262">
        <f t="shared" si="213"/>
        <v>111.4</v>
      </c>
      <c r="U47" s="262">
        <f t="shared" si="214"/>
        <v>184.2</v>
      </c>
      <c r="V47" s="262">
        <f t="shared" si="215"/>
        <v>131.80000000000001</v>
      </c>
      <c r="W47" s="262">
        <f t="shared" si="216"/>
        <v>184.3</v>
      </c>
      <c r="X47" s="219"/>
      <c r="Y47" s="448">
        <f>県外関係人口!B47</f>
        <v>845</v>
      </c>
      <c r="Z47" s="1195">
        <f>県外関係人口!C47</f>
        <v>867</v>
      </c>
      <c r="AA47" s="386">
        <f>県外関係人口!D47</f>
        <v>891</v>
      </c>
      <c r="AB47" s="1195">
        <f>県外関係人口!E47</f>
        <v>918</v>
      </c>
      <c r="AC47" s="449">
        <f>県外関係人口!F47</f>
        <v>945</v>
      </c>
      <c r="AD47" s="449">
        <f>県外関係人口!G47</f>
        <v>972</v>
      </c>
      <c r="AE47" s="449">
        <f>県外関係人口!H47</f>
        <v>996</v>
      </c>
      <c r="AF47" s="449">
        <f>県外関係人口!I47</f>
        <v>996</v>
      </c>
      <c r="AG47" s="449">
        <f>県外関係人口!J47</f>
        <v>996</v>
      </c>
      <c r="AH47" s="385"/>
      <c r="AI47" s="846">
        <f>ふるさと納税件数!R36</f>
        <v>7599</v>
      </c>
      <c r="AJ47" s="144">
        <f>ふるさと納税件数!T36</f>
        <v>4642</v>
      </c>
      <c r="AK47" s="846">
        <f>ふるさと納税件数!V36</f>
        <v>5937</v>
      </c>
      <c r="AL47" s="144">
        <f>ふるさと納税件数!X36</f>
        <v>6452</v>
      </c>
      <c r="AM47" s="846">
        <f>ふるさと納税件数!Z36</f>
        <v>5728</v>
      </c>
      <c r="AN47" s="184">
        <f>ふるさと納税件数!AB36</f>
        <v>7376</v>
      </c>
      <c r="AO47" s="846">
        <f>ふるさと納税件数!AD36</f>
        <v>15182</v>
      </c>
      <c r="AP47" s="184">
        <f>ふるさと納税件数!AF36</f>
        <v>9428.6666666666661</v>
      </c>
      <c r="AQ47" s="846">
        <f>ふるさと納税件数!AH36</f>
        <v>15182</v>
      </c>
      <c r="AR47" s="145"/>
      <c r="AS47" s="184">
        <f t="shared" si="318"/>
        <v>1359</v>
      </c>
      <c r="AT47" s="846">
        <f t="shared" si="319"/>
        <v>823</v>
      </c>
      <c r="AU47" s="144">
        <f t="shared" si="320"/>
        <v>1319</v>
      </c>
      <c r="AV47" s="846">
        <f t="shared" si="321"/>
        <v>1424</v>
      </c>
      <c r="AW47" s="144">
        <f t="shared" si="322"/>
        <v>1197</v>
      </c>
      <c r="AX47" s="846">
        <f t="shared" si="322"/>
        <v>1541</v>
      </c>
      <c r="AY47" s="144">
        <f t="shared" si="322"/>
        <v>3172</v>
      </c>
      <c r="AZ47" s="846">
        <f t="shared" si="322"/>
        <v>1970</v>
      </c>
      <c r="BA47" s="450">
        <f t="shared" si="322"/>
        <v>3172</v>
      </c>
      <c r="BB47" s="219"/>
      <c r="BC47" s="389">
        <f>H25住宅土地!O56</f>
        <v>0</v>
      </c>
      <c r="BD47" s="251">
        <f t="shared" si="323"/>
        <v>0</v>
      </c>
      <c r="BE47" s="221">
        <f t="shared" si="324"/>
        <v>0</v>
      </c>
      <c r="BF47" s="251">
        <f t="shared" si="325"/>
        <v>0</v>
      </c>
      <c r="BG47" s="221">
        <f t="shared" si="326"/>
        <v>0</v>
      </c>
      <c r="BH47" s="1197" t="str">
        <f>H30住宅土地!L52</f>
        <v>0</v>
      </c>
      <c r="BI47" s="1247" t="str">
        <f t="shared" si="198"/>
        <v>0</v>
      </c>
      <c r="BJ47" s="1248" t="str">
        <f t="shared" si="327"/>
        <v>0</v>
      </c>
      <c r="BK47" s="1249" t="str">
        <f t="shared" si="328"/>
        <v>0</v>
      </c>
      <c r="BL47" s="1248" t="str">
        <f t="shared" si="329"/>
        <v>0</v>
      </c>
      <c r="BM47" s="949" t="str">
        <f t="shared" si="329"/>
        <v>0</v>
      </c>
      <c r="BN47" s="157"/>
      <c r="BO47" s="277">
        <f t="shared" si="199"/>
        <v>0</v>
      </c>
      <c r="BP47" s="250">
        <f t="shared" si="330"/>
        <v>0</v>
      </c>
      <c r="BQ47" s="250">
        <f t="shared" si="331"/>
        <v>0</v>
      </c>
      <c r="BR47" s="250">
        <f t="shared" si="332"/>
        <v>0</v>
      </c>
      <c r="BS47" s="277">
        <f t="shared" si="333"/>
        <v>0</v>
      </c>
      <c r="BT47" s="250">
        <f t="shared" si="334"/>
        <v>0</v>
      </c>
      <c r="BU47" s="250">
        <f t="shared" si="335"/>
        <v>0</v>
      </c>
      <c r="BV47" s="250">
        <f t="shared" si="336"/>
        <v>0</v>
      </c>
      <c r="BW47" s="250">
        <f t="shared" si="337"/>
        <v>0</v>
      </c>
      <c r="BX47" s="277">
        <f t="shared" si="338"/>
        <v>0</v>
      </c>
      <c r="BZ47" s="1241">
        <f>観光人口2!Z23</f>
        <v>70</v>
      </c>
      <c r="CA47" s="251">
        <f>観光人口2!AA23</f>
        <v>68</v>
      </c>
      <c r="CB47" s="221">
        <f>観光人口2!AB23</f>
        <v>65</v>
      </c>
      <c r="CC47" s="251">
        <f>観光人口2!AC23</f>
        <v>21</v>
      </c>
      <c r="CD47" s="1250">
        <f>観光人口2!AD23</f>
        <v>29</v>
      </c>
      <c r="CE47" s="1250">
        <f>観光人口2!AE23</f>
        <v>20</v>
      </c>
      <c r="CF47" s="1250">
        <f>観光人口2!AF23</f>
        <v>21</v>
      </c>
      <c r="CG47" s="1250">
        <f>観光人口2!AG23</f>
        <v>32</v>
      </c>
      <c r="CH47" s="1250">
        <f>観光人口2!AH23</f>
        <v>24</v>
      </c>
      <c r="CJ47" s="290"/>
    </row>
    <row r="48" spans="1:88">
      <c r="A48" s="125"/>
      <c r="B48" s="243" t="s">
        <v>21</v>
      </c>
      <c r="C48" s="510">
        <f>SUM(C49:C52)</f>
        <v>14241</v>
      </c>
      <c r="D48" s="510">
        <f>SUM(D49:D52)</f>
        <v>12409</v>
      </c>
      <c r="E48" s="810">
        <f>SUM(E49:E52)</f>
        <v>11755</v>
      </c>
      <c r="F48" s="510">
        <f>SUM(F49:F52)</f>
        <v>12279</v>
      </c>
      <c r="G48" s="811">
        <f>SUM(G49:G52)</f>
        <v>11815</v>
      </c>
      <c r="H48" s="811">
        <f t="shared" ref="H48:J48" si="339">SUM(H49:H52)</f>
        <v>11376</v>
      </c>
      <c r="I48" s="811">
        <f t="shared" si="339"/>
        <v>13878</v>
      </c>
      <c r="J48" s="811">
        <f t="shared" si="339"/>
        <v>13077</v>
      </c>
      <c r="K48" s="1342">
        <f t="shared" ref="K48" si="340">SUM(K49:K52)</f>
        <v>14098</v>
      </c>
      <c r="L48" s="934">
        <f t="shared" si="15"/>
        <v>91.8</v>
      </c>
      <c r="M48" s="219"/>
      <c r="N48" s="243" t="s">
        <v>21</v>
      </c>
      <c r="O48" s="455">
        <f t="shared" si="16"/>
        <v>100</v>
      </c>
      <c r="P48" s="263">
        <f t="shared" si="209"/>
        <v>87.1</v>
      </c>
      <c r="Q48" s="455">
        <f t="shared" si="210"/>
        <v>82.5</v>
      </c>
      <c r="R48" s="263">
        <f t="shared" si="211"/>
        <v>86.2</v>
      </c>
      <c r="S48" s="264">
        <f t="shared" si="212"/>
        <v>83</v>
      </c>
      <c r="T48" s="264">
        <f t="shared" si="213"/>
        <v>79.900000000000006</v>
      </c>
      <c r="U48" s="264">
        <f t="shared" si="214"/>
        <v>97.5</v>
      </c>
      <c r="V48" s="264">
        <f t="shared" si="215"/>
        <v>91.8</v>
      </c>
      <c r="W48" s="264">
        <f t="shared" si="216"/>
        <v>99</v>
      </c>
      <c r="X48" s="219"/>
      <c r="Y48" s="146">
        <f>SUM(Y49:Y52)</f>
        <v>7402</v>
      </c>
      <c r="Z48" s="289">
        <f>SUM(Z49:Z52)</f>
        <v>6927</v>
      </c>
      <c r="AA48" s="145">
        <f>SUM(AA49:AA52)</f>
        <v>6544</v>
      </c>
      <c r="AB48" s="289">
        <f>SUM(AB49:AB52)</f>
        <v>6157</v>
      </c>
      <c r="AC48" s="159">
        <f>SUM(AC49:AC52)</f>
        <v>5770</v>
      </c>
      <c r="AD48" s="159">
        <f t="shared" ref="AD48:AF48" si="341">SUM(AD49:AD52)</f>
        <v>5384</v>
      </c>
      <c r="AE48" s="159">
        <f t="shared" si="341"/>
        <v>5107</v>
      </c>
      <c r="AF48" s="159">
        <f t="shared" si="341"/>
        <v>5108</v>
      </c>
      <c r="AG48" s="159">
        <f t="shared" ref="AG48" si="342">SUM(AG49:AG52)</f>
        <v>5108</v>
      </c>
      <c r="AI48" s="289">
        <f>SUM(AI49:AI52)</f>
        <v>14933</v>
      </c>
      <c r="AJ48" s="145">
        <f>SUM(AJ49:AJ52)</f>
        <v>11098</v>
      </c>
      <c r="AK48" s="289">
        <f>SUM(AK49:AK52)</f>
        <v>8902</v>
      </c>
      <c r="AL48" s="159">
        <f>SUM(AL49:AL52)</f>
        <v>10402</v>
      </c>
      <c r="AM48" s="289">
        <f>SUM(AM49:AM52)</f>
        <v>14051</v>
      </c>
      <c r="AN48" s="159">
        <f t="shared" ref="AN48:AP48" si="343">SUM(AN49:AN52)</f>
        <v>17791</v>
      </c>
      <c r="AO48" s="289">
        <f t="shared" si="343"/>
        <v>29466</v>
      </c>
      <c r="AP48" s="227">
        <f t="shared" si="343"/>
        <v>20436.000000000004</v>
      </c>
      <c r="AQ48" s="252">
        <f t="shared" ref="AQ48" si="344">SUM(AQ49:AQ52)</f>
        <v>29466</v>
      </c>
      <c r="AR48" s="145"/>
      <c r="AS48" s="146">
        <f>SUM(AS49:AS52)</f>
        <v>2672</v>
      </c>
      <c r="AT48" s="289">
        <f>SUM(AT49:AT52)</f>
        <v>1966</v>
      </c>
      <c r="AU48" s="145">
        <f>SUM(AU49:AU52)</f>
        <v>1978</v>
      </c>
      <c r="AV48" s="289">
        <f>SUM(AV49:AV52)</f>
        <v>2296</v>
      </c>
      <c r="AW48" s="145">
        <f>SUM(AW49:AW52)</f>
        <v>2935</v>
      </c>
      <c r="AX48" s="289">
        <f t="shared" ref="AX48:AZ48" si="345">SUM(AX49:AX52)</f>
        <v>3716</v>
      </c>
      <c r="AY48" s="145">
        <f t="shared" si="345"/>
        <v>6156</v>
      </c>
      <c r="AZ48" s="289">
        <f t="shared" si="345"/>
        <v>4270</v>
      </c>
      <c r="BA48" s="159">
        <f t="shared" ref="BA48" si="346">SUM(BA49:BA52)</f>
        <v>6156</v>
      </c>
      <c r="BB48" s="219"/>
      <c r="BC48" s="370">
        <f t="shared" ref="BC48:BI48" si="347">SUM(BC49:BC52)</f>
        <v>450</v>
      </c>
      <c r="BD48" s="250">
        <f t="shared" si="347"/>
        <v>486</v>
      </c>
      <c r="BE48" s="219">
        <f t="shared" si="347"/>
        <v>522</v>
      </c>
      <c r="BF48" s="250">
        <f t="shared" si="347"/>
        <v>558</v>
      </c>
      <c r="BG48" s="219">
        <f t="shared" si="347"/>
        <v>594</v>
      </c>
      <c r="BH48" s="277">
        <f t="shared" si="347"/>
        <v>630</v>
      </c>
      <c r="BI48" s="219">
        <f t="shared" si="347"/>
        <v>630</v>
      </c>
      <c r="BJ48" s="250">
        <f t="shared" ref="BJ48:BL48" si="348">SUM(BJ49:BJ52)</f>
        <v>630</v>
      </c>
      <c r="BK48" s="219">
        <f t="shared" si="348"/>
        <v>630</v>
      </c>
      <c r="BL48" s="250">
        <f t="shared" si="348"/>
        <v>630</v>
      </c>
      <c r="BM48" s="372">
        <f t="shared" ref="BM48" si="349">SUM(BM49:BM52)</f>
        <v>630</v>
      </c>
      <c r="BN48" s="157"/>
      <c r="BO48" s="272">
        <f t="shared" ref="BO48:CC48" si="350">SUM(BO49:BO52)</f>
        <v>1094</v>
      </c>
      <c r="BP48" s="249">
        <f t="shared" ref="BP48:BX48" si="351">SUM(BP49:BP52)</f>
        <v>1172</v>
      </c>
      <c r="BQ48" s="249">
        <f t="shared" si="351"/>
        <v>1248</v>
      </c>
      <c r="BR48" s="249">
        <f t="shared" si="351"/>
        <v>1320</v>
      </c>
      <c r="BS48" s="272">
        <f t="shared" si="351"/>
        <v>1391</v>
      </c>
      <c r="BT48" s="249">
        <f t="shared" si="351"/>
        <v>1461</v>
      </c>
      <c r="BU48" s="249">
        <f t="shared" si="351"/>
        <v>1445</v>
      </c>
      <c r="BV48" s="249">
        <f t="shared" si="351"/>
        <v>1428</v>
      </c>
      <c r="BW48" s="249">
        <f t="shared" si="351"/>
        <v>1418</v>
      </c>
      <c r="BX48" s="272">
        <f t="shared" si="351"/>
        <v>1401</v>
      </c>
      <c r="BZ48" s="225">
        <f t="shared" si="350"/>
        <v>2995</v>
      </c>
      <c r="CA48" s="250">
        <f t="shared" si="350"/>
        <v>2268</v>
      </c>
      <c r="CB48" s="219">
        <f t="shared" si="350"/>
        <v>1913</v>
      </c>
      <c r="CC48" s="250">
        <f t="shared" si="350"/>
        <v>2435</v>
      </c>
      <c r="CD48" s="300">
        <f>SUM(CD49:CD52)</f>
        <v>1649</v>
      </c>
      <c r="CE48" s="300">
        <f t="shared" ref="CE48:CG48" si="352">SUM(CE49:CE52)</f>
        <v>831</v>
      </c>
      <c r="CF48" s="300">
        <f t="shared" si="352"/>
        <v>1187</v>
      </c>
      <c r="CG48" s="300">
        <f t="shared" si="352"/>
        <v>2281</v>
      </c>
      <c r="CH48" s="300">
        <f t="shared" ref="CH48" si="353">SUM(CH49:CH52)</f>
        <v>1433</v>
      </c>
      <c r="CJ48" s="438"/>
    </row>
    <row r="49" spans="1:88">
      <c r="A49" s="125">
        <v>201</v>
      </c>
      <c r="B49" s="242" t="s">
        <v>55</v>
      </c>
      <c r="C49" s="285">
        <f t="shared" ref="C49:K52" si="354">Y49+AS49+BP49+BZ49</f>
        <v>10371</v>
      </c>
      <c r="D49" s="285">
        <f t="shared" si="354"/>
        <v>9268</v>
      </c>
      <c r="E49" s="812">
        <f t="shared" si="354"/>
        <v>8607</v>
      </c>
      <c r="F49" s="285">
        <f t="shared" si="354"/>
        <v>8938</v>
      </c>
      <c r="G49" s="813">
        <f t="shared" si="354"/>
        <v>8023</v>
      </c>
      <c r="H49" s="813">
        <f t="shared" si="354"/>
        <v>7167</v>
      </c>
      <c r="I49" s="813">
        <f t="shared" si="354"/>
        <v>8485</v>
      </c>
      <c r="J49" s="813">
        <f t="shared" si="354"/>
        <v>8602</v>
      </c>
      <c r="K49" s="1343">
        <f t="shared" si="354"/>
        <v>8702</v>
      </c>
      <c r="L49" s="935">
        <f t="shared" si="15"/>
        <v>82.9</v>
      </c>
      <c r="M49" s="219"/>
      <c r="N49" s="242" t="s">
        <v>55</v>
      </c>
      <c r="O49" s="295">
        <f t="shared" si="16"/>
        <v>100</v>
      </c>
      <c r="P49" s="261">
        <f t="shared" si="209"/>
        <v>89.4</v>
      </c>
      <c r="Q49" s="295">
        <f t="shared" si="210"/>
        <v>83</v>
      </c>
      <c r="R49" s="261">
        <f t="shared" si="211"/>
        <v>86.2</v>
      </c>
      <c r="S49" s="262">
        <f t="shared" si="212"/>
        <v>77.400000000000006</v>
      </c>
      <c r="T49" s="262">
        <f t="shared" si="213"/>
        <v>69.099999999999994</v>
      </c>
      <c r="U49" s="262">
        <f t="shared" si="214"/>
        <v>81.8</v>
      </c>
      <c r="V49" s="262">
        <f t="shared" si="215"/>
        <v>82.9</v>
      </c>
      <c r="W49" s="262">
        <f t="shared" si="216"/>
        <v>83.9</v>
      </c>
      <c r="X49" s="219"/>
      <c r="Y49" s="446">
        <f>県外関係人口!B49</f>
        <v>6267</v>
      </c>
      <c r="Z49" s="1194">
        <f>県外関係人口!C49</f>
        <v>5793</v>
      </c>
      <c r="AA49" s="385">
        <f>県外関係人口!D49</f>
        <v>5435</v>
      </c>
      <c r="AB49" s="1194">
        <f>県外関係人口!E49</f>
        <v>5075</v>
      </c>
      <c r="AC49" s="447">
        <f>県外関係人口!F49</f>
        <v>4715</v>
      </c>
      <c r="AD49" s="447">
        <f>県外関係人口!G49</f>
        <v>4355</v>
      </c>
      <c r="AE49" s="447">
        <f>県外関係人口!H49</f>
        <v>4085</v>
      </c>
      <c r="AF49" s="447">
        <f>県外関係人口!I49</f>
        <v>4085</v>
      </c>
      <c r="AG49" s="447">
        <f>県外関係人口!J49</f>
        <v>4085</v>
      </c>
      <c r="AH49" s="385"/>
      <c r="AI49" s="289">
        <f>ふるさと納税件数!R7</f>
        <v>193</v>
      </c>
      <c r="AJ49" s="145">
        <f>ふるさと納税件数!T7</f>
        <v>330</v>
      </c>
      <c r="AK49" s="289">
        <f>ふるさと納税件数!V7</f>
        <v>193</v>
      </c>
      <c r="AL49" s="145">
        <f>ふるさと納税件数!X7</f>
        <v>599</v>
      </c>
      <c r="AM49" s="289">
        <f>ふるさと納税件数!Z7</f>
        <v>1266</v>
      </c>
      <c r="AN49" s="146">
        <f>ふるさと納税件数!AB7</f>
        <v>3013</v>
      </c>
      <c r="AO49" s="289">
        <f>ふるさと納税件数!AD7</f>
        <v>9009</v>
      </c>
      <c r="AP49" s="146">
        <f>ふるさと納税件数!AF7</f>
        <v>4429.333333333333</v>
      </c>
      <c r="AQ49" s="289">
        <f>ふるさと納税件数!AH7</f>
        <v>9009</v>
      </c>
      <c r="AR49" s="145"/>
      <c r="AS49" s="146">
        <f>ROUND(AI49/$AS$79,0)</f>
        <v>35</v>
      </c>
      <c r="AT49" s="289">
        <f>ROUND(AJ49/$AT$79,0)</f>
        <v>58</v>
      </c>
      <c r="AU49" s="145">
        <f>ROUND(AK49/$AU$79,0)</f>
        <v>43</v>
      </c>
      <c r="AV49" s="289">
        <f>ROUND(AL49/$AV$79,0)</f>
        <v>132</v>
      </c>
      <c r="AW49" s="145">
        <f t="shared" ref="AW49:BA52" si="355">ROUND(AM49/$AW$79,0)</f>
        <v>264</v>
      </c>
      <c r="AX49" s="289">
        <f t="shared" si="355"/>
        <v>629</v>
      </c>
      <c r="AY49" s="145">
        <f t="shared" si="355"/>
        <v>1882</v>
      </c>
      <c r="AZ49" s="289">
        <f t="shared" si="355"/>
        <v>925</v>
      </c>
      <c r="BA49" s="159">
        <f t="shared" si="355"/>
        <v>1882</v>
      </c>
      <c r="BB49" s="219"/>
      <c r="BC49" s="370">
        <f>H25住宅土地!O27</f>
        <v>450</v>
      </c>
      <c r="BD49" s="250">
        <f>ROUND(BC49+(BH49-BC49)/5,0)</f>
        <v>486</v>
      </c>
      <c r="BE49" s="219">
        <f>ROUND(BC49+(BH49-BC49)/5*2,0)</f>
        <v>522</v>
      </c>
      <c r="BF49" s="250">
        <f>ROUND(BC49+(BH49-BC49)/5*3,0)</f>
        <v>558</v>
      </c>
      <c r="BG49" s="219">
        <f>ROUND(BC49+(BH49-BC49)/5*4,0)</f>
        <v>594</v>
      </c>
      <c r="BH49" s="277">
        <f>H30住宅土地!L23</f>
        <v>630</v>
      </c>
      <c r="BI49" s="1245">
        <f t="shared" si="198"/>
        <v>630</v>
      </c>
      <c r="BJ49" s="1246">
        <f t="shared" ref="BJ49:BJ52" si="356">BI49</f>
        <v>630</v>
      </c>
      <c r="BK49" s="1245">
        <f t="shared" ref="BK49:BK52" si="357">BJ49</f>
        <v>630</v>
      </c>
      <c r="BL49" s="1246">
        <f t="shared" ref="BL49:BM52" si="358">BK49</f>
        <v>630</v>
      </c>
      <c r="BM49" s="948">
        <f t="shared" si="358"/>
        <v>630</v>
      </c>
      <c r="BN49" s="157"/>
      <c r="BO49" s="277">
        <f t="shared" si="199"/>
        <v>1094</v>
      </c>
      <c r="BP49" s="250">
        <f t="shared" ref="BP49:BP52" si="359">ROUND(BD49*BD$79,0)</f>
        <v>1172</v>
      </c>
      <c r="BQ49" s="250">
        <f t="shared" ref="BQ49:BQ52" si="360">ROUND(BE49*BE$79,0)</f>
        <v>1248</v>
      </c>
      <c r="BR49" s="250">
        <f t="shared" ref="BR49:BR52" si="361">ROUND(BF49*BF$79,0)</f>
        <v>1320</v>
      </c>
      <c r="BS49" s="277">
        <f t="shared" ref="BS49:BS52" si="362">ROUND(BG49*BG$79,0)</f>
        <v>1391</v>
      </c>
      <c r="BT49" s="250">
        <f t="shared" ref="BT49:BT52" si="363">ROUND(BH49*BH$79,0)</f>
        <v>1461</v>
      </c>
      <c r="BU49" s="250">
        <f t="shared" ref="BU49:BU52" si="364">ROUND(BI49*BI$79,0)</f>
        <v>1445</v>
      </c>
      <c r="BV49" s="250">
        <f t="shared" ref="BV49:BV52" si="365">ROUND(BJ49*BJ$79,0)</f>
        <v>1428</v>
      </c>
      <c r="BW49" s="250">
        <f t="shared" ref="BW49:BW52" si="366">ROUND(BK49*BK$79,0)</f>
        <v>1418</v>
      </c>
      <c r="BX49" s="277">
        <f t="shared" ref="BX49:BX52" si="367">ROUND(BL49*BL$79,0)</f>
        <v>1401</v>
      </c>
      <c r="BZ49" s="225">
        <f>観光人口2!Z24</f>
        <v>2897</v>
      </c>
      <c r="CA49" s="250">
        <f>観光人口2!AA24</f>
        <v>2169</v>
      </c>
      <c r="CB49" s="219">
        <f>観光人口2!AB24</f>
        <v>1809</v>
      </c>
      <c r="CC49" s="250">
        <f>観光人口2!AC24</f>
        <v>2340</v>
      </c>
      <c r="CD49" s="300">
        <f>観光人口2!AD24</f>
        <v>1583</v>
      </c>
      <c r="CE49" s="300">
        <f>観光人口2!AE24</f>
        <v>738</v>
      </c>
      <c r="CF49" s="300">
        <f>観光人口2!AF24</f>
        <v>1090</v>
      </c>
      <c r="CG49" s="300">
        <f>観光人口2!AG24</f>
        <v>2174</v>
      </c>
      <c r="CH49" s="300">
        <f>観光人口2!AH24</f>
        <v>1334</v>
      </c>
      <c r="CJ49" s="290"/>
    </row>
    <row r="50" spans="1:88">
      <c r="A50" s="125">
        <v>442</v>
      </c>
      <c r="B50" s="237" t="s">
        <v>56</v>
      </c>
      <c r="C50" s="285">
        <f t="shared" si="354"/>
        <v>2920</v>
      </c>
      <c r="D50" s="285">
        <f t="shared" si="354"/>
        <v>1792</v>
      </c>
      <c r="E50" s="812">
        <f t="shared" si="354"/>
        <v>1811</v>
      </c>
      <c r="F50" s="285">
        <f t="shared" si="354"/>
        <v>2312</v>
      </c>
      <c r="G50" s="813">
        <f t="shared" si="354"/>
        <v>2570</v>
      </c>
      <c r="H50" s="813">
        <f t="shared" si="354"/>
        <v>2939</v>
      </c>
      <c r="I50" s="813">
        <f t="shared" si="354"/>
        <v>3565</v>
      </c>
      <c r="J50" s="813">
        <f t="shared" si="354"/>
        <v>3016</v>
      </c>
      <c r="K50" s="1343">
        <f t="shared" si="354"/>
        <v>3567</v>
      </c>
      <c r="L50" s="935">
        <f t="shared" si="15"/>
        <v>103.3</v>
      </c>
      <c r="M50" s="219"/>
      <c r="N50" s="237" t="s">
        <v>56</v>
      </c>
      <c r="O50" s="295">
        <f t="shared" si="16"/>
        <v>100</v>
      </c>
      <c r="P50" s="261">
        <f t="shared" si="209"/>
        <v>61.4</v>
      </c>
      <c r="Q50" s="295">
        <f t="shared" si="210"/>
        <v>62</v>
      </c>
      <c r="R50" s="261">
        <f t="shared" si="211"/>
        <v>79.2</v>
      </c>
      <c r="S50" s="262">
        <f t="shared" si="212"/>
        <v>88</v>
      </c>
      <c r="T50" s="262">
        <f t="shared" si="213"/>
        <v>100.7</v>
      </c>
      <c r="U50" s="262">
        <f t="shared" si="214"/>
        <v>122.1</v>
      </c>
      <c r="V50" s="262">
        <f t="shared" si="215"/>
        <v>103.3</v>
      </c>
      <c r="W50" s="262">
        <f t="shared" si="216"/>
        <v>122.2</v>
      </c>
      <c r="X50" s="219"/>
      <c r="Y50" s="446">
        <f>県外関係人口!B50</f>
        <v>592</v>
      </c>
      <c r="Z50" s="1194">
        <f>県外関係人口!C50</f>
        <v>598</v>
      </c>
      <c r="AA50" s="385">
        <f>県外関係人口!D50</f>
        <v>577</v>
      </c>
      <c r="AB50" s="1194">
        <f>県外関係人口!E50</f>
        <v>555</v>
      </c>
      <c r="AC50" s="447">
        <f>県外関係人口!F50</f>
        <v>533</v>
      </c>
      <c r="AD50" s="447">
        <f>県外関係人口!G50</f>
        <v>511</v>
      </c>
      <c r="AE50" s="447">
        <f>県外関係人口!H50</f>
        <v>504</v>
      </c>
      <c r="AF50" s="447">
        <f>県外関係人口!I50</f>
        <v>505</v>
      </c>
      <c r="AG50" s="447">
        <f>県外関係人口!J50</f>
        <v>505</v>
      </c>
      <c r="AH50" s="385"/>
      <c r="AI50" s="289">
        <f>ふるさと納税件数!R39</f>
        <v>12985</v>
      </c>
      <c r="AJ50" s="145">
        <f>ふるさと納税件数!T39</f>
        <v>6711</v>
      </c>
      <c r="AK50" s="289">
        <f>ふるさと納税件数!V39</f>
        <v>5531</v>
      </c>
      <c r="AL50" s="145">
        <f>ふるさと納税件数!X39</f>
        <v>7942</v>
      </c>
      <c r="AM50" s="289">
        <f>ふるさと納税件数!Z39</f>
        <v>9732</v>
      </c>
      <c r="AN50" s="146">
        <f>ふるさと納税件数!AB39</f>
        <v>11600</v>
      </c>
      <c r="AO50" s="289">
        <f>ふるさと納税件数!AD39</f>
        <v>14633</v>
      </c>
      <c r="AP50" s="146">
        <f>ふるさと納税件数!AF39</f>
        <v>11988.333333333334</v>
      </c>
      <c r="AQ50" s="289">
        <f>ふるさと納税件数!AH39</f>
        <v>14633</v>
      </c>
      <c r="AR50" s="145"/>
      <c r="AS50" s="146">
        <f>ROUND(AI50/$AS$79,0)</f>
        <v>2323</v>
      </c>
      <c r="AT50" s="289">
        <f>ROUND(AJ50/$AT$79,0)</f>
        <v>1189</v>
      </c>
      <c r="AU50" s="145">
        <f>ROUND(AK50/$AU$79,0)</f>
        <v>1229</v>
      </c>
      <c r="AV50" s="289">
        <f>ROUND(AL50/$AV$79,0)</f>
        <v>1753</v>
      </c>
      <c r="AW50" s="145">
        <f t="shared" si="355"/>
        <v>2033</v>
      </c>
      <c r="AX50" s="289">
        <f t="shared" si="355"/>
        <v>2423</v>
      </c>
      <c r="AY50" s="145">
        <f t="shared" si="355"/>
        <v>3057</v>
      </c>
      <c r="AZ50" s="289">
        <f t="shared" si="355"/>
        <v>2505</v>
      </c>
      <c r="BA50" s="159">
        <f t="shared" si="355"/>
        <v>3057</v>
      </c>
      <c r="BB50" s="219"/>
      <c r="BC50" s="370">
        <v>0</v>
      </c>
      <c r="BD50" s="250">
        <f>ROUND(BC50+(BH50-BC50)/5,0)</f>
        <v>0</v>
      </c>
      <c r="BE50" s="219">
        <f>ROUND(BC50+(BH50-BC50)/5*2,0)</f>
        <v>0</v>
      </c>
      <c r="BF50" s="250">
        <f>ROUND(BC50+(BH50-BC50)/5*3,0)</f>
        <v>0</v>
      </c>
      <c r="BG50" s="219">
        <f>ROUND(BC50+(BH50-BC50)/5*4,0)</f>
        <v>0</v>
      </c>
      <c r="BH50" s="277">
        <v>0</v>
      </c>
      <c r="BI50" s="1245">
        <f t="shared" si="198"/>
        <v>0</v>
      </c>
      <c r="BJ50" s="1246">
        <f t="shared" si="356"/>
        <v>0</v>
      </c>
      <c r="BK50" s="1245">
        <f t="shared" si="357"/>
        <v>0</v>
      </c>
      <c r="BL50" s="1246">
        <f t="shared" si="358"/>
        <v>0</v>
      </c>
      <c r="BM50" s="948">
        <f t="shared" si="358"/>
        <v>0</v>
      </c>
      <c r="BN50" s="157"/>
      <c r="BO50" s="277">
        <f t="shared" si="199"/>
        <v>0</v>
      </c>
      <c r="BP50" s="250">
        <f t="shared" si="359"/>
        <v>0</v>
      </c>
      <c r="BQ50" s="250">
        <f t="shared" si="360"/>
        <v>0</v>
      </c>
      <c r="BR50" s="250">
        <f t="shared" si="361"/>
        <v>0</v>
      </c>
      <c r="BS50" s="277">
        <f t="shared" si="362"/>
        <v>0</v>
      </c>
      <c r="BT50" s="250">
        <f t="shared" si="363"/>
        <v>0</v>
      </c>
      <c r="BU50" s="250">
        <f t="shared" si="364"/>
        <v>0</v>
      </c>
      <c r="BV50" s="250">
        <f t="shared" si="365"/>
        <v>0</v>
      </c>
      <c r="BW50" s="250">
        <f t="shared" si="366"/>
        <v>0</v>
      </c>
      <c r="BX50" s="277">
        <f t="shared" si="367"/>
        <v>0</v>
      </c>
      <c r="BZ50" s="225">
        <f>観光人口2!Z26</f>
        <v>5</v>
      </c>
      <c r="CA50" s="250">
        <f>観光人口2!AA26</f>
        <v>5</v>
      </c>
      <c r="CB50" s="219">
        <f>観光人口2!AB26</f>
        <v>5</v>
      </c>
      <c r="CC50" s="250">
        <f>観光人口2!AC26</f>
        <v>4</v>
      </c>
      <c r="CD50" s="300">
        <f>観光人口2!AD26</f>
        <v>4</v>
      </c>
      <c r="CE50" s="300">
        <f>観光人口2!AE26</f>
        <v>5</v>
      </c>
      <c r="CF50" s="300">
        <f>観光人口2!AF26</f>
        <v>4</v>
      </c>
      <c r="CG50" s="300">
        <f>観光人口2!AG26</f>
        <v>6</v>
      </c>
      <c r="CH50" s="300">
        <f>観光人口2!AH26</f>
        <v>5</v>
      </c>
      <c r="CJ50" s="290"/>
    </row>
    <row r="51" spans="1:88">
      <c r="A51" s="125">
        <v>443</v>
      </c>
      <c r="B51" s="237" t="s">
        <v>57</v>
      </c>
      <c r="C51" s="285">
        <f t="shared" si="354"/>
        <v>138</v>
      </c>
      <c r="D51" s="285">
        <f t="shared" si="354"/>
        <v>195</v>
      </c>
      <c r="E51" s="812">
        <f t="shared" si="354"/>
        <v>267</v>
      </c>
      <c r="F51" s="285">
        <f t="shared" si="354"/>
        <v>175</v>
      </c>
      <c r="G51" s="813">
        <f t="shared" si="354"/>
        <v>396</v>
      </c>
      <c r="H51" s="813">
        <f t="shared" si="354"/>
        <v>394</v>
      </c>
      <c r="I51" s="813">
        <f t="shared" si="354"/>
        <v>453</v>
      </c>
      <c r="J51" s="813">
        <f t="shared" si="354"/>
        <v>415</v>
      </c>
      <c r="K51" s="1343">
        <f t="shared" si="354"/>
        <v>453</v>
      </c>
      <c r="L51" s="935">
        <f t="shared" si="15"/>
        <v>300.7</v>
      </c>
      <c r="M51" s="219"/>
      <c r="N51" s="237" t="s">
        <v>57</v>
      </c>
      <c r="O51" s="295">
        <f t="shared" si="16"/>
        <v>100</v>
      </c>
      <c r="P51" s="261">
        <f t="shared" si="209"/>
        <v>141.30000000000001</v>
      </c>
      <c r="Q51" s="295">
        <f t="shared" si="210"/>
        <v>193.5</v>
      </c>
      <c r="R51" s="261">
        <f t="shared" si="211"/>
        <v>126.8</v>
      </c>
      <c r="S51" s="262">
        <f t="shared" si="212"/>
        <v>287</v>
      </c>
      <c r="T51" s="262">
        <f t="shared" si="213"/>
        <v>285.5</v>
      </c>
      <c r="U51" s="262">
        <f t="shared" si="214"/>
        <v>328.3</v>
      </c>
      <c r="V51" s="262">
        <f t="shared" si="215"/>
        <v>300.7</v>
      </c>
      <c r="W51" s="262">
        <f t="shared" si="216"/>
        <v>328.3</v>
      </c>
      <c r="X51" s="219"/>
      <c r="Y51" s="446">
        <f>県外関係人口!B51</f>
        <v>0</v>
      </c>
      <c r="Z51" s="1194">
        <f>県外関係人口!C51</f>
        <v>0</v>
      </c>
      <c r="AA51" s="385">
        <f>県外関係人口!D51</f>
        <v>0</v>
      </c>
      <c r="AB51" s="1194">
        <f>県外関係人口!E51</f>
        <v>0</v>
      </c>
      <c r="AC51" s="447">
        <f>県外関係人口!F51</f>
        <v>0</v>
      </c>
      <c r="AD51" s="447">
        <f>県外関係人口!G51</f>
        <v>0</v>
      </c>
      <c r="AE51" s="447">
        <f>県外関係人口!H51</f>
        <v>0</v>
      </c>
      <c r="AF51" s="447">
        <f>県外関係人口!I51</f>
        <v>0</v>
      </c>
      <c r="AG51" s="447">
        <f>県外関係人口!J51</f>
        <v>0</v>
      </c>
      <c r="AH51" s="385"/>
      <c r="AI51" s="289">
        <f>ふるさと納税件数!R40</f>
        <v>702</v>
      </c>
      <c r="AJ51" s="145">
        <f>ふるさと納税件数!T40</f>
        <v>1030</v>
      </c>
      <c r="AK51" s="289">
        <f>ふるさと納税件数!V40</f>
        <v>1143</v>
      </c>
      <c r="AL51" s="145">
        <f>ふるさと納税件数!X40</f>
        <v>739</v>
      </c>
      <c r="AM51" s="289">
        <f>ふるさと納税件数!Z40</f>
        <v>1839</v>
      </c>
      <c r="AN51" s="146">
        <f>ふるさと納税件数!AB40</f>
        <v>1825</v>
      </c>
      <c r="AO51" s="289">
        <f>ふるさと納税件数!AD40</f>
        <v>2104</v>
      </c>
      <c r="AP51" s="146">
        <f>ふるさと納税件数!AF40</f>
        <v>1922.6666666666667</v>
      </c>
      <c r="AQ51" s="289">
        <f>ふるさと納税件数!AH40</f>
        <v>2104</v>
      </c>
      <c r="AR51" s="145"/>
      <c r="AS51" s="146">
        <f>ROUND(AI51/$AS$79,0)</f>
        <v>126</v>
      </c>
      <c r="AT51" s="289">
        <f>ROUND(AJ51/$AT$79,0)</f>
        <v>183</v>
      </c>
      <c r="AU51" s="145">
        <f>ROUND(AK51/$AU$79,0)</f>
        <v>254</v>
      </c>
      <c r="AV51" s="289">
        <f>ROUND(AL51/$AV$79,0)</f>
        <v>163</v>
      </c>
      <c r="AW51" s="145">
        <f t="shared" si="355"/>
        <v>384</v>
      </c>
      <c r="AX51" s="289">
        <f t="shared" si="355"/>
        <v>381</v>
      </c>
      <c r="AY51" s="145">
        <f t="shared" si="355"/>
        <v>440</v>
      </c>
      <c r="AZ51" s="289">
        <f t="shared" si="355"/>
        <v>402</v>
      </c>
      <c r="BA51" s="159">
        <f t="shared" si="355"/>
        <v>440</v>
      </c>
      <c r="BB51" s="219"/>
      <c r="BC51" s="370">
        <f>H25住宅土地!O59</f>
        <v>0</v>
      </c>
      <c r="BD51" s="250">
        <f>ROUND(BC51+(BH51-BC51)/5,0)</f>
        <v>0</v>
      </c>
      <c r="BE51" s="219">
        <f>ROUND(BC51+(BH51-BC51)/5*2,0)</f>
        <v>0</v>
      </c>
      <c r="BF51" s="250">
        <f>ROUND(BC51+(BH51-BC51)/5*3,0)</f>
        <v>0</v>
      </c>
      <c r="BG51" s="219">
        <f>ROUND(BC51+(BH51-BC51)/5*4,0)</f>
        <v>0</v>
      </c>
      <c r="BH51" s="1196" t="str">
        <f>H30住宅土地!L55</f>
        <v>0</v>
      </c>
      <c r="BI51" s="1245" t="str">
        <f t="shared" si="198"/>
        <v>0</v>
      </c>
      <c r="BJ51" s="1246" t="str">
        <f t="shared" si="356"/>
        <v>0</v>
      </c>
      <c r="BK51" s="1245" t="str">
        <f t="shared" si="357"/>
        <v>0</v>
      </c>
      <c r="BL51" s="1246" t="str">
        <f t="shared" si="358"/>
        <v>0</v>
      </c>
      <c r="BM51" s="948" t="str">
        <f t="shared" si="358"/>
        <v>0</v>
      </c>
      <c r="BN51" s="157"/>
      <c r="BO51" s="277">
        <f t="shared" si="199"/>
        <v>0</v>
      </c>
      <c r="BP51" s="250">
        <f t="shared" si="359"/>
        <v>0</v>
      </c>
      <c r="BQ51" s="250">
        <f t="shared" si="360"/>
        <v>0</v>
      </c>
      <c r="BR51" s="250">
        <f t="shared" si="361"/>
        <v>0</v>
      </c>
      <c r="BS51" s="277">
        <f t="shared" si="362"/>
        <v>0</v>
      </c>
      <c r="BT51" s="250">
        <f t="shared" si="363"/>
        <v>0</v>
      </c>
      <c r="BU51" s="250">
        <f t="shared" si="364"/>
        <v>0</v>
      </c>
      <c r="BV51" s="250">
        <f t="shared" si="365"/>
        <v>0</v>
      </c>
      <c r="BW51" s="250">
        <f t="shared" si="366"/>
        <v>0</v>
      </c>
      <c r="BX51" s="277">
        <f t="shared" si="367"/>
        <v>0</v>
      </c>
      <c r="BZ51" s="225">
        <f>観光人口2!Z27</f>
        <v>12</v>
      </c>
      <c r="CA51" s="250">
        <f>観光人口2!AA27</f>
        <v>12</v>
      </c>
      <c r="CB51" s="219">
        <f>観光人口2!AB27</f>
        <v>13</v>
      </c>
      <c r="CC51" s="250">
        <f>観光人口2!AC27</f>
        <v>12</v>
      </c>
      <c r="CD51" s="300">
        <f>観光人口2!AD27</f>
        <v>12</v>
      </c>
      <c r="CE51" s="300">
        <f>観光人口2!AE27</f>
        <v>13</v>
      </c>
      <c r="CF51" s="300">
        <f>観光人口2!AF27</f>
        <v>13</v>
      </c>
      <c r="CG51" s="300">
        <f>観光人口2!AG27</f>
        <v>13</v>
      </c>
      <c r="CH51" s="300">
        <f>観光人口2!AH27</f>
        <v>13</v>
      </c>
      <c r="CJ51" s="290"/>
    </row>
    <row r="52" spans="1:88">
      <c r="A52" s="125">
        <v>446</v>
      </c>
      <c r="B52" s="239" t="s">
        <v>58</v>
      </c>
      <c r="C52" s="286">
        <f t="shared" si="354"/>
        <v>812</v>
      </c>
      <c r="D52" s="286">
        <f t="shared" si="354"/>
        <v>1154</v>
      </c>
      <c r="E52" s="814">
        <f t="shared" si="354"/>
        <v>1070</v>
      </c>
      <c r="F52" s="286">
        <f t="shared" si="354"/>
        <v>854</v>
      </c>
      <c r="G52" s="815">
        <f t="shared" si="354"/>
        <v>826</v>
      </c>
      <c r="H52" s="815">
        <f t="shared" si="354"/>
        <v>876</v>
      </c>
      <c r="I52" s="815">
        <f t="shared" si="354"/>
        <v>1375</v>
      </c>
      <c r="J52" s="815">
        <f t="shared" si="354"/>
        <v>1044</v>
      </c>
      <c r="K52" s="1344">
        <f t="shared" si="354"/>
        <v>1376</v>
      </c>
      <c r="L52" s="936">
        <f t="shared" si="15"/>
        <v>128.6</v>
      </c>
      <c r="M52" s="219"/>
      <c r="N52" s="239" t="s">
        <v>58</v>
      </c>
      <c r="O52" s="456">
        <f t="shared" si="16"/>
        <v>100</v>
      </c>
      <c r="P52" s="265">
        <f t="shared" si="209"/>
        <v>142.1</v>
      </c>
      <c r="Q52" s="456">
        <f t="shared" si="210"/>
        <v>131.80000000000001</v>
      </c>
      <c r="R52" s="265">
        <f t="shared" si="211"/>
        <v>105.2</v>
      </c>
      <c r="S52" s="266">
        <f t="shared" si="212"/>
        <v>101.7</v>
      </c>
      <c r="T52" s="266">
        <f t="shared" si="213"/>
        <v>107.9</v>
      </c>
      <c r="U52" s="266">
        <f t="shared" si="214"/>
        <v>169.3</v>
      </c>
      <c r="V52" s="266">
        <f t="shared" si="215"/>
        <v>128.6</v>
      </c>
      <c r="W52" s="266">
        <f t="shared" si="216"/>
        <v>169.5</v>
      </c>
      <c r="X52" s="219"/>
      <c r="Y52" s="448">
        <f>県外関係人口!B52</f>
        <v>543</v>
      </c>
      <c r="Z52" s="1195">
        <f>県外関係人口!C52</f>
        <v>536</v>
      </c>
      <c r="AA52" s="386">
        <f>県外関係人口!D52</f>
        <v>532</v>
      </c>
      <c r="AB52" s="1195">
        <f>県外関係人口!E52</f>
        <v>527</v>
      </c>
      <c r="AC52" s="449">
        <f>県外関係人口!F52</f>
        <v>522</v>
      </c>
      <c r="AD52" s="449">
        <f>県外関係人口!G52</f>
        <v>518</v>
      </c>
      <c r="AE52" s="449">
        <f>県外関係人口!H52</f>
        <v>518</v>
      </c>
      <c r="AF52" s="449">
        <f>県外関係人口!I52</f>
        <v>518</v>
      </c>
      <c r="AG52" s="449">
        <f>県外関係人口!J52</f>
        <v>518</v>
      </c>
      <c r="AH52" s="385"/>
      <c r="AI52" s="289">
        <f>ふるさと納税件数!R41</f>
        <v>1053</v>
      </c>
      <c r="AJ52" s="145">
        <f>ふるさと納税件数!T41</f>
        <v>3027</v>
      </c>
      <c r="AK52" s="289">
        <f>ふるさと納税件数!V41</f>
        <v>2035</v>
      </c>
      <c r="AL52" s="145">
        <f>ふるさと納税件数!X41</f>
        <v>1122</v>
      </c>
      <c r="AM52" s="289">
        <f>ふるさと納税件数!Z41</f>
        <v>1214</v>
      </c>
      <c r="AN52" s="146">
        <f>ふるさと納税件数!AB41</f>
        <v>1353</v>
      </c>
      <c r="AO52" s="289">
        <f>ふるさと納税件数!AD41</f>
        <v>3720</v>
      </c>
      <c r="AP52" s="146">
        <f>ふるさと納税件数!AF41</f>
        <v>2095.6666666666665</v>
      </c>
      <c r="AQ52" s="289">
        <f>ふるさと納税件数!AH41</f>
        <v>3720</v>
      </c>
      <c r="AR52" s="145"/>
      <c r="AS52" s="146">
        <f>ROUND(AI52/$AS$79,0)</f>
        <v>188</v>
      </c>
      <c r="AT52" s="289">
        <f>ROUND(AJ52/$AT$79,0)</f>
        <v>536</v>
      </c>
      <c r="AU52" s="145">
        <f>ROUND(AK52/$AU$79,0)</f>
        <v>452</v>
      </c>
      <c r="AV52" s="289">
        <f>ROUND(AL52/$AV$79,0)</f>
        <v>248</v>
      </c>
      <c r="AW52" s="145">
        <f t="shared" si="355"/>
        <v>254</v>
      </c>
      <c r="AX52" s="289">
        <f t="shared" si="355"/>
        <v>283</v>
      </c>
      <c r="AY52" s="145">
        <f t="shared" si="355"/>
        <v>777</v>
      </c>
      <c r="AZ52" s="289">
        <f t="shared" si="355"/>
        <v>438</v>
      </c>
      <c r="BA52" s="159">
        <f t="shared" si="355"/>
        <v>777</v>
      </c>
      <c r="BB52" s="219"/>
      <c r="BC52" s="370">
        <v>0</v>
      </c>
      <c r="BD52" s="250">
        <f>ROUND(BC52+(BH52-BC52)/5,0)</f>
        <v>0</v>
      </c>
      <c r="BE52" s="219">
        <f>ROUND(BC52+(BH52-BC52)/5*2,0)</f>
        <v>0</v>
      </c>
      <c r="BF52" s="250">
        <f>ROUND(BC52+(BH52-BC52)/5*3,0)</f>
        <v>0</v>
      </c>
      <c r="BG52" s="219">
        <f>ROUND(BC52+(BH52-BC52)/5*4,0)</f>
        <v>0</v>
      </c>
      <c r="BH52" s="277">
        <v>0</v>
      </c>
      <c r="BI52" s="1245">
        <f t="shared" si="198"/>
        <v>0</v>
      </c>
      <c r="BJ52" s="1246">
        <f t="shared" si="356"/>
        <v>0</v>
      </c>
      <c r="BK52" s="1245">
        <f t="shared" si="357"/>
        <v>0</v>
      </c>
      <c r="BL52" s="1246">
        <f t="shared" si="358"/>
        <v>0</v>
      </c>
      <c r="BM52" s="948">
        <f t="shared" si="358"/>
        <v>0</v>
      </c>
      <c r="BN52" s="157"/>
      <c r="BO52" s="282">
        <f t="shared" si="199"/>
        <v>0</v>
      </c>
      <c r="BP52" s="251">
        <f t="shared" si="359"/>
        <v>0</v>
      </c>
      <c r="BQ52" s="251">
        <f t="shared" si="360"/>
        <v>0</v>
      </c>
      <c r="BR52" s="251">
        <f t="shared" si="361"/>
        <v>0</v>
      </c>
      <c r="BS52" s="282">
        <f t="shared" si="362"/>
        <v>0</v>
      </c>
      <c r="BT52" s="251">
        <f t="shared" si="363"/>
        <v>0</v>
      </c>
      <c r="BU52" s="251">
        <f t="shared" si="364"/>
        <v>0</v>
      </c>
      <c r="BV52" s="251">
        <f t="shared" si="365"/>
        <v>0</v>
      </c>
      <c r="BW52" s="251">
        <f t="shared" si="366"/>
        <v>0</v>
      </c>
      <c r="BX52" s="282">
        <f t="shared" si="367"/>
        <v>0</v>
      </c>
      <c r="BZ52" s="225">
        <f>観光人口2!Z25</f>
        <v>81</v>
      </c>
      <c r="CA52" s="250">
        <f>観光人口2!AA25</f>
        <v>82</v>
      </c>
      <c r="CB52" s="219">
        <f>観光人口2!AB25</f>
        <v>86</v>
      </c>
      <c r="CC52" s="250">
        <f>観光人口2!AC25</f>
        <v>79</v>
      </c>
      <c r="CD52" s="300">
        <f>観光人口2!AD25</f>
        <v>50</v>
      </c>
      <c r="CE52" s="300">
        <f>観光人口2!AE25</f>
        <v>75</v>
      </c>
      <c r="CF52" s="300">
        <f>観光人口2!AF25</f>
        <v>80</v>
      </c>
      <c r="CG52" s="300">
        <f>観光人口2!AG25</f>
        <v>88</v>
      </c>
      <c r="CH52" s="300">
        <f>観光人口2!AH25</f>
        <v>81</v>
      </c>
      <c r="CJ52" s="256"/>
    </row>
    <row r="53" spans="1:88">
      <c r="A53" s="125"/>
      <c r="B53" s="241" t="s">
        <v>22</v>
      </c>
      <c r="C53" s="285">
        <f>SUM(C54:C60)</f>
        <v>13769</v>
      </c>
      <c r="D53" s="285">
        <f>SUM(D54:D60)</f>
        <v>18863</v>
      </c>
      <c r="E53" s="812">
        <f>SUM(E54:E60)</f>
        <v>18771</v>
      </c>
      <c r="F53" s="285">
        <f>SUM(F54:F60)</f>
        <v>18373</v>
      </c>
      <c r="G53" s="813">
        <f>SUM(G54:G60)</f>
        <v>20567</v>
      </c>
      <c r="H53" s="813">
        <f t="shared" ref="H53:J53" si="368">SUM(H54:H60)</f>
        <v>23165</v>
      </c>
      <c r="I53" s="813">
        <f t="shared" si="368"/>
        <v>28637</v>
      </c>
      <c r="J53" s="813">
        <f t="shared" si="368"/>
        <v>24226</v>
      </c>
      <c r="K53" s="1343">
        <f t="shared" ref="K53" si="369">SUM(K54:K60)</f>
        <v>28688</v>
      </c>
      <c r="L53" s="935">
        <f t="shared" si="15"/>
        <v>175.9</v>
      </c>
      <c r="M53" s="219"/>
      <c r="N53" s="241" t="s">
        <v>22</v>
      </c>
      <c r="O53" s="295">
        <f t="shared" si="16"/>
        <v>100</v>
      </c>
      <c r="P53" s="261">
        <f t="shared" si="209"/>
        <v>137</v>
      </c>
      <c r="Q53" s="295">
        <f t="shared" si="210"/>
        <v>136.30000000000001</v>
      </c>
      <c r="R53" s="261">
        <f t="shared" si="211"/>
        <v>133.4</v>
      </c>
      <c r="S53" s="262">
        <f t="shared" si="212"/>
        <v>149.4</v>
      </c>
      <c r="T53" s="262">
        <f t="shared" si="213"/>
        <v>168.2</v>
      </c>
      <c r="U53" s="262">
        <f t="shared" si="214"/>
        <v>208</v>
      </c>
      <c r="V53" s="262">
        <f t="shared" si="215"/>
        <v>175.9</v>
      </c>
      <c r="W53" s="262">
        <f t="shared" si="216"/>
        <v>208.4</v>
      </c>
      <c r="X53" s="219"/>
      <c r="Y53" s="146">
        <f>SUM(Y54:Y60)</f>
        <v>7477</v>
      </c>
      <c r="Z53" s="289">
        <f>SUM(Z54:Z60)</f>
        <v>7466</v>
      </c>
      <c r="AA53" s="145">
        <f>SUM(AA54:AA60)</f>
        <v>7314</v>
      </c>
      <c r="AB53" s="289">
        <f>SUM(AB54:AB60)</f>
        <v>7134</v>
      </c>
      <c r="AC53" s="159">
        <f>SUM(AC54:AC60)</f>
        <v>6953</v>
      </c>
      <c r="AD53" s="159">
        <f t="shared" ref="AD53:AF53" si="370">SUM(AD54:AD60)</f>
        <v>6768</v>
      </c>
      <c r="AE53" s="159">
        <f t="shared" si="370"/>
        <v>6630</v>
      </c>
      <c r="AF53" s="159">
        <f t="shared" si="370"/>
        <v>6626</v>
      </c>
      <c r="AG53" s="159">
        <f t="shared" ref="AG53" si="371">SUM(AG54:AG60)</f>
        <v>6627</v>
      </c>
      <c r="AI53" s="291">
        <f>SUM(AI54:AI60)</f>
        <v>23175</v>
      </c>
      <c r="AJ53" s="147">
        <f>SUM(AJ54:AJ60)</f>
        <v>53007</v>
      </c>
      <c r="AK53" s="291">
        <f>SUM(AK54:AK60)</f>
        <v>42804</v>
      </c>
      <c r="AL53" s="191">
        <f>SUM(AL54:AL60)</f>
        <v>42841</v>
      </c>
      <c r="AM53" s="291">
        <f>SUM(AM54:AM60)</f>
        <v>57059</v>
      </c>
      <c r="AN53" s="191">
        <f t="shared" ref="AN53:AP53" si="372">SUM(AN54:AN60)</f>
        <v>71932</v>
      </c>
      <c r="AO53" s="291">
        <f t="shared" si="372"/>
        <v>98326</v>
      </c>
      <c r="AP53" s="840">
        <f t="shared" si="372"/>
        <v>75772.333333333343</v>
      </c>
      <c r="AQ53" s="272">
        <f t="shared" ref="AQ53" si="373">SUM(AQ54:AQ60)</f>
        <v>98326</v>
      </c>
      <c r="AR53" s="145"/>
      <c r="AS53" s="190">
        <f>SUM(AS54:AS60)</f>
        <v>4146</v>
      </c>
      <c r="AT53" s="291">
        <f>SUM(AT54:AT60)</f>
        <v>9396</v>
      </c>
      <c r="AU53" s="147">
        <f>SUM(AU54:AU60)</f>
        <v>9511</v>
      </c>
      <c r="AV53" s="291">
        <f>SUM(AV54:AV60)</f>
        <v>9459</v>
      </c>
      <c r="AW53" s="147">
        <f>SUM(AW54:AW60)</f>
        <v>11920</v>
      </c>
      <c r="AX53" s="291">
        <f t="shared" ref="AX53:AZ53" si="374">SUM(AX54:AX60)</f>
        <v>15029</v>
      </c>
      <c r="AY53" s="147">
        <f t="shared" si="374"/>
        <v>20541</v>
      </c>
      <c r="AZ53" s="291">
        <f t="shared" si="374"/>
        <v>15830</v>
      </c>
      <c r="BA53" s="191">
        <f t="shared" ref="BA53" si="375">SUM(BA54:BA60)</f>
        <v>20541</v>
      </c>
      <c r="BB53" s="219"/>
      <c r="BC53" s="388">
        <f t="shared" ref="BC53:BI53" si="376">SUM(BC54:BC60)</f>
        <v>470</v>
      </c>
      <c r="BD53" s="249">
        <f t="shared" si="376"/>
        <v>432</v>
      </c>
      <c r="BE53" s="220">
        <f t="shared" si="376"/>
        <v>394</v>
      </c>
      <c r="BF53" s="249">
        <f t="shared" si="376"/>
        <v>356</v>
      </c>
      <c r="BG53" s="220">
        <f t="shared" si="376"/>
        <v>318</v>
      </c>
      <c r="BH53" s="278">
        <f t="shared" si="376"/>
        <v>280</v>
      </c>
      <c r="BI53" s="220">
        <f t="shared" si="376"/>
        <v>280</v>
      </c>
      <c r="BJ53" s="249">
        <f t="shared" ref="BJ53:BL53" si="377">SUM(BJ54:BJ60)</f>
        <v>280</v>
      </c>
      <c r="BK53" s="220">
        <f t="shared" si="377"/>
        <v>280</v>
      </c>
      <c r="BL53" s="249">
        <f t="shared" si="377"/>
        <v>280</v>
      </c>
      <c r="BM53" s="371">
        <f t="shared" ref="BM53" si="378">SUM(BM54:BM60)</f>
        <v>280</v>
      </c>
      <c r="BN53" s="157"/>
      <c r="BO53" s="252">
        <f t="shared" ref="BO53:CC53" si="379">SUM(BO54:BO60)</f>
        <v>1142</v>
      </c>
      <c r="BP53" s="250">
        <f t="shared" ref="BP53:BX53" si="380">SUM(BP54:BP60)</f>
        <v>1042</v>
      </c>
      <c r="BQ53" s="250">
        <f t="shared" si="380"/>
        <v>942</v>
      </c>
      <c r="BR53" s="250">
        <f t="shared" si="380"/>
        <v>841</v>
      </c>
      <c r="BS53" s="252">
        <f t="shared" si="380"/>
        <v>745</v>
      </c>
      <c r="BT53" s="250">
        <f t="shared" si="380"/>
        <v>650</v>
      </c>
      <c r="BU53" s="250">
        <f t="shared" si="380"/>
        <v>643</v>
      </c>
      <c r="BV53" s="250">
        <f t="shared" si="380"/>
        <v>635</v>
      </c>
      <c r="BW53" s="250">
        <f t="shared" si="380"/>
        <v>631</v>
      </c>
      <c r="BX53" s="252">
        <f t="shared" si="380"/>
        <v>622</v>
      </c>
      <c r="BZ53" s="226">
        <f t="shared" si="379"/>
        <v>1104</v>
      </c>
      <c r="CA53" s="249">
        <f t="shared" si="379"/>
        <v>1059</v>
      </c>
      <c r="CB53" s="220">
        <f t="shared" si="379"/>
        <v>1105</v>
      </c>
      <c r="CC53" s="249">
        <f t="shared" si="379"/>
        <v>1035</v>
      </c>
      <c r="CD53" s="299">
        <f>SUM(CD54:CD60)</f>
        <v>1044</v>
      </c>
      <c r="CE53" s="299">
        <f t="shared" ref="CE53:CG53" si="381">SUM(CE54:CE60)</f>
        <v>725</v>
      </c>
      <c r="CF53" s="299">
        <f t="shared" si="381"/>
        <v>831</v>
      </c>
      <c r="CG53" s="299">
        <f t="shared" si="381"/>
        <v>1139</v>
      </c>
      <c r="CH53" s="299">
        <f t="shared" ref="CH53" si="382">SUM(CH54:CH60)</f>
        <v>898</v>
      </c>
      <c r="CJ53" s="438"/>
    </row>
    <row r="54" spans="1:88">
      <c r="A54" s="125">
        <v>208</v>
      </c>
      <c r="B54" s="237" t="s">
        <v>59</v>
      </c>
      <c r="C54" s="285">
        <f t="shared" ref="C54:K60" si="383">Y54+AS54+BP54+BZ54</f>
        <v>876</v>
      </c>
      <c r="D54" s="285">
        <f t="shared" si="383"/>
        <v>1272</v>
      </c>
      <c r="E54" s="812">
        <f t="shared" si="383"/>
        <v>1324</v>
      </c>
      <c r="F54" s="285">
        <f t="shared" si="383"/>
        <v>1222</v>
      </c>
      <c r="G54" s="813">
        <f t="shared" si="383"/>
        <v>994</v>
      </c>
      <c r="H54" s="813">
        <f t="shared" si="383"/>
        <v>1832</v>
      </c>
      <c r="I54" s="813">
        <f t="shared" si="383"/>
        <v>2153</v>
      </c>
      <c r="J54" s="813">
        <f t="shared" si="383"/>
        <v>1702</v>
      </c>
      <c r="K54" s="1343">
        <f t="shared" si="383"/>
        <v>2157</v>
      </c>
      <c r="L54" s="935">
        <f t="shared" si="15"/>
        <v>194.3</v>
      </c>
      <c r="M54" s="219"/>
      <c r="N54" s="237" t="s">
        <v>59</v>
      </c>
      <c r="O54" s="295">
        <f t="shared" si="16"/>
        <v>100</v>
      </c>
      <c r="P54" s="261">
        <f t="shared" si="209"/>
        <v>145.19999999999999</v>
      </c>
      <c r="Q54" s="295">
        <f t="shared" si="210"/>
        <v>151.1</v>
      </c>
      <c r="R54" s="261">
        <f t="shared" si="211"/>
        <v>139.5</v>
      </c>
      <c r="S54" s="262">
        <f t="shared" si="212"/>
        <v>113.5</v>
      </c>
      <c r="T54" s="262">
        <f t="shared" si="213"/>
        <v>209.1</v>
      </c>
      <c r="U54" s="262">
        <f t="shared" si="214"/>
        <v>245.8</v>
      </c>
      <c r="V54" s="262">
        <f t="shared" si="215"/>
        <v>194.3</v>
      </c>
      <c r="W54" s="262">
        <f t="shared" si="216"/>
        <v>246.2</v>
      </c>
      <c r="X54" s="219"/>
      <c r="Y54" s="446">
        <f>県外関係人口!B54</f>
        <v>388</v>
      </c>
      <c r="Z54" s="1194">
        <f>県外関係人口!C54</f>
        <v>371</v>
      </c>
      <c r="AA54" s="385">
        <f>県外関係人口!D54</f>
        <v>407</v>
      </c>
      <c r="AB54" s="1194">
        <f>県外関係人口!E54</f>
        <v>441</v>
      </c>
      <c r="AC54" s="447">
        <f>県外関係人口!F54</f>
        <v>475</v>
      </c>
      <c r="AD54" s="447">
        <f>県外関係人口!G54</f>
        <v>509</v>
      </c>
      <c r="AE54" s="447">
        <f>県外関係人口!H54</f>
        <v>536</v>
      </c>
      <c r="AF54" s="447">
        <f>県外関係人口!I54</f>
        <v>536</v>
      </c>
      <c r="AG54" s="447">
        <f>県外関係人口!J54</f>
        <v>536</v>
      </c>
      <c r="AH54" s="385"/>
      <c r="AI54" s="289">
        <f>ふるさと納税件数!R14</f>
        <v>55</v>
      </c>
      <c r="AJ54" s="145">
        <f>ふるさと納税件数!T14</f>
        <v>2792</v>
      </c>
      <c r="AK54" s="289">
        <f>ふるさと納税件数!V14</f>
        <v>2433</v>
      </c>
      <c r="AL54" s="145">
        <f>ふるさと納税件数!X14</f>
        <v>2154</v>
      </c>
      <c r="AM54" s="289">
        <f>ふるさと納税件数!Z14</f>
        <v>1267</v>
      </c>
      <c r="AN54" s="146">
        <f>ふるさと納税件数!AB14</f>
        <v>5305</v>
      </c>
      <c r="AO54" s="289">
        <f>ふるさと納税件数!AD14</f>
        <v>6689</v>
      </c>
      <c r="AP54" s="146">
        <f>ふるさと納税件数!AF14</f>
        <v>4420.333333333333</v>
      </c>
      <c r="AQ54" s="289">
        <f>ふるさと納税件数!AH14</f>
        <v>6689</v>
      </c>
      <c r="AR54" s="145"/>
      <c r="AS54" s="146">
        <f t="shared" ref="AS54:AS60" si="384">ROUND(AI54/$AS$79,0)</f>
        <v>10</v>
      </c>
      <c r="AT54" s="289">
        <f t="shared" ref="AT54:AT60" si="385">ROUND(AJ54/$AT$79,0)</f>
        <v>495</v>
      </c>
      <c r="AU54" s="145">
        <f t="shared" ref="AU54:AU60" si="386">ROUND(AK54/$AU$79,0)</f>
        <v>541</v>
      </c>
      <c r="AV54" s="289">
        <f t="shared" ref="AV54:AV60" si="387">ROUND(AL54/$AV$79,0)</f>
        <v>476</v>
      </c>
      <c r="AW54" s="145">
        <f t="shared" ref="AW54:BA60" si="388">ROUND(AM54/$AW$79,0)</f>
        <v>265</v>
      </c>
      <c r="AX54" s="289">
        <f t="shared" si="388"/>
        <v>1108</v>
      </c>
      <c r="AY54" s="145">
        <f t="shared" si="388"/>
        <v>1397</v>
      </c>
      <c r="AZ54" s="289">
        <f t="shared" si="388"/>
        <v>923</v>
      </c>
      <c r="BA54" s="159">
        <f t="shared" si="388"/>
        <v>1397</v>
      </c>
      <c r="BB54" s="219"/>
      <c r="BC54" s="370">
        <f>H25住宅土地!O34</f>
        <v>150</v>
      </c>
      <c r="BD54" s="250">
        <f t="shared" ref="BD54:BD60" si="389">ROUND(BC54+(BH54-BC54)/5,0)</f>
        <v>124</v>
      </c>
      <c r="BE54" s="219">
        <f>ROUND(BC54+(BH54-BC54)/5*2,0)</f>
        <v>98</v>
      </c>
      <c r="BF54" s="250">
        <f>ROUND(BC54+(BH54-BC54)/5*3,0)</f>
        <v>72</v>
      </c>
      <c r="BG54" s="219">
        <f>ROUND(BC54+(BH54-BC54)/5*4,0)</f>
        <v>46</v>
      </c>
      <c r="BH54" s="277">
        <f>H30住宅土地!L30</f>
        <v>20</v>
      </c>
      <c r="BI54" s="1245">
        <f t="shared" si="198"/>
        <v>20</v>
      </c>
      <c r="BJ54" s="1246">
        <f t="shared" ref="BJ54:BJ60" si="390">BI54</f>
        <v>20</v>
      </c>
      <c r="BK54" s="1245">
        <f t="shared" ref="BK54:BK60" si="391">BJ54</f>
        <v>20</v>
      </c>
      <c r="BL54" s="1246">
        <f t="shared" ref="BL54:BM60" si="392">BK54</f>
        <v>20</v>
      </c>
      <c r="BM54" s="948">
        <f t="shared" si="392"/>
        <v>20</v>
      </c>
      <c r="BN54" s="157"/>
      <c r="BO54" s="277">
        <f t="shared" si="199"/>
        <v>365</v>
      </c>
      <c r="BP54" s="250">
        <f t="shared" ref="BP54:BP60" si="393">ROUND(BD54*BD$79,0)</f>
        <v>299</v>
      </c>
      <c r="BQ54" s="250">
        <f t="shared" ref="BQ54:BQ60" si="394">ROUND(BE54*BE$79,0)</f>
        <v>234</v>
      </c>
      <c r="BR54" s="250">
        <f t="shared" ref="BR54:BR60" si="395">ROUND(BF54*BF$79,0)</f>
        <v>170</v>
      </c>
      <c r="BS54" s="277">
        <f t="shared" ref="BS54:BS60" si="396">ROUND(BG54*BG$79,0)</f>
        <v>108</v>
      </c>
      <c r="BT54" s="250">
        <f t="shared" ref="BT54:BT60" si="397">ROUND(BH54*BH$79,0)</f>
        <v>46</v>
      </c>
      <c r="BU54" s="250">
        <f t="shared" ref="BU54:BU60" si="398">ROUND(BI54*BI$79,0)</f>
        <v>46</v>
      </c>
      <c r="BV54" s="250">
        <f t="shared" ref="BV54:BV60" si="399">ROUND(BJ54*BJ$79,0)</f>
        <v>45</v>
      </c>
      <c r="BW54" s="250">
        <f t="shared" ref="BW54:BW60" si="400">ROUND(BK54*BK$79,0)</f>
        <v>45</v>
      </c>
      <c r="BX54" s="277">
        <f t="shared" ref="BX54:BX60" si="401">ROUND(BL54*BL$79,0)</f>
        <v>44</v>
      </c>
      <c r="BZ54" s="225">
        <f>観光人口2!Z28</f>
        <v>179</v>
      </c>
      <c r="CA54" s="250">
        <f>観光人口2!AA28</f>
        <v>172</v>
      </c>
      <c r="CB54" s="219">
        <f>観光人口2!AB28</f>
        <v>206</v>
      </c>
      <c r="CC54" s="250">
        <f>観光人口2!AC28</f>
        <v>197</v>
      </c>
      <c r="CD54" s="300">
        <f>観光人口2!AD28</f>
        <v>208</v>
      </c>
      <c r="CE54" s="300">
        <f>観光人口2!AE28</f>
        <v>169</v>
      </c>
      <c r="CF54" s="300">
        <f>観光人口2!AF28</f>
        <v>175</v>
      </c>
      <c r="CG54" s="300">
        <f>観光人口2!AG28</f>
        <v>198</v>
      </c>
      <c r="CH54" s="300">
        <f>観光人口2!AH28</f>
        <v>180</v>
      </c>
      <c r="CJ54" s="290"/>
    </row>
    <row r="55" spans="1:88">
      <c r="A55" s="125">
        <v>212</v>
      </c>
      <c r="B55" s="237" t="s">
        <v>60</v>
      </c>
      <c r="C55" s="285">
        <f t="shared" si="383"/>
        <v>1911</v>
      </c>
      <c r="D55" s="285">
        <f t="shared" si="383"/>
        <v>2045</v>
      </c>
      <c r="E55" s="812">
        <f t="shared" si="383"/>
        <v>1895</v>
      </c>
      <c r="F55" s="285">
        <f t="shared" si="383"/>
        <v>1909</v>
      </c>
      <c r="G55" s="813">
        <f t="shared" si="383"/>
        <v>2390</v>
      </c>
      <c r="H55" s="813">
        <f t="shared" si="383"/>
        <v>4644</v>
      </c>
      <c r="I55" s="813">
        <f t="shared" si="383"/>
        <v>7323</v>
      </c>
      <c r="J55" s="813">
        <f t="shared" si="383"/>
        <v>4989</v>
      </c>
      <c r="K55" s="1343">
        <f t="shared" si="383"/>
        <v>7378</v>
      </c>
      <c r="L55" s="935">
        <f t="shared" si="15"/>
        <v>261.10000000000002</v>
      </c>
      <c r="M55" s="219"/>
      <c r="N55" s="237" t="s">
        <v>60</v>
      </c>
      <c r="O55" s="295">
        <f t="shared" si="16"/>
        <v>100</v>
      </c>
      <c r="P55" s="261">
        <f t="shared" si="209"/>
        <v>107</v>
      </c>
      <c r="Q55" s="295">
        <f t="shared" si="210"/>
        <v>99.2</v>
      </c>
      <c r="R55" s="261">
        <f t="shared" si="211"/>
        <v>99.9</v>
      </c>
      <c r="S55" s="262">
        <f t="shared" si="212"/>
        <v>125.1</v>
      </c>
      <c r="T55" s="262">
        <f t="shared" si="213"/>
        <v>243</v>
      </c>
      <c r="U55" s="262">
        <f t="shared" si="214"/>
        <v>383.2</v>
      </c>
      <c r="V55" s="262">
        <f t="shared" si="215"/>
        <v>261.10000000000002</v>
      </c>
      <c r="W55" s="262">
        <f t="shared" si="216"/>
        <v>386.1</v>
      </c>
      <c r="X55" s="219"/>
      <c r="Y55" s="446">
        <f>県外関係人口!B55</f>
        <v>1098</v>
      </c>
      <c r="Z55" s="1194">
        <f>県外関係人口!C55</f>
        <v>1120</v>
      </c>
      <c r="AA55" s="385">
        <f>県外関係人口!D55</f>
        <v>1094</v>
      </c>
      <c r="AB55" s="1194">
        <f>県外関係人口!E55</f>
        <v>1060</v>
      </c>
      <c r="AC55" s="447">
        <f>県外関係人口!F55</f>
        <v>1032</v>
      </c>
      <c r="AD55" s="447">
        <f>県外関係人口!G55</f>
        <v>991</v>
      </c>
      <c r="AE55" s="447">
        <f>県外関係人口!H55</f>
        <v>961</v>
      </c>
      <c r="AF55" s="447">
        <f>県外関係人口!I55</f>
        <v>961</v>
      </c>
      <c r="AG55" s="447">
        <f>県外関係人口!J55</f>
        <v>961</v>
      </c>
      <c r="AH55" s="385"/>
      <c r="AI55" s="289">
        <f>ふるさと納税件数!R17</f>
        <v>375</v>
      </c>
      <c r="AJ55" s="145">
        <f>ふるさと納税件数!T17</f>
        <v>1414</v>
      </c>
      <c r="AK55" s="289">
        <f>ふるさと納税件数!V17</f>
        <v>825</v>
      </c>
      <c r="AL55" s="145">
        <f>ふるさと納税件数!X17</f>
        <v>1522</v>
      </c>
      <c r="AM55" s="289">
        <f>ふるさと納税件数!Z17</f>
        <v>4240</v>
      </c>
      <c r="AN55" s="146">
        <f>ふるさと納税件数!AB17</f>
        <v>15904</v>
      </c>
      <c r="AO55" s="289">
        <f>ふるさと納税件数!AD17</f>
        <v>28533</v>
      </c>
      <c r="AP55" s="146">
        <f>ふるさと納税件数!AF17</f>
        <v>16225.666666666666</v>
      </c>
      <c r="AQ55" s="289">
        <f>ふるさと納税件数!AH17</f>
        <v>28533</v>
      </c>
      <c r="AR55" s="145"/>
      <c r="AS55" s="146">
        <f t="shared" si="384"/>
        <v>67</v>
      </c>
      <c r="AT55" s="289">
        <f t="shared" si="385"/>
        <v>251</v>
      </c>
      <c r="AU55" s="145">
        <f t="shared" si="386"/>
        <v>183</v>
      </c>
      <c r="AV55" s="289">
        <f t="shared" si="387"/>
        <v>336</v>
      </c>
      <c r="AW55" s="145">
        <f t="shared" si="388"/>
        <v>886</v>
      </c>
      <c r="AX55" s="289">
        <f t="shared" si="388"/>
        <v>3323</v>
      </c>
      <c r="AY55" s="145">
        <f t="shared" si="388"/>
        <v>5961</v>
      </c>
      <c r="AZ55" s="289">
        <f t="shared" si="388"/>
        <v>3390</v>
      </c>
      <c r="BA55" s="159">
        <f t="shared" si="388"/>
        <v>5961</v>
      </c>
      <c r="BB55" s="219"/>
      <c r="BC55" s="370">
        <f>H25住宅土地!O37</f>
        <v>110</v>
      </c>
      <c r="BD55" s="250">
        <f t="shared" si="389"/>
        <v>88</v>
      </c>
      <c r="BE55" s="219">
        <f t="shared" ref="BE55:BE60" si="402">ROUND(BC55+(BH55-BC55)/5*2,0)</f>
        <v>66</v>
      </c>
      <c r="BF55" s="250">
        <f t="shared" ref="BF55:BF60" si="403">ROUND(BC55+(BH55-BC55)/5*3,0)</f>
        <v>44</v>
      </c>
      <c r="BG55" s="219">
        <f t="shared" ref="BG55:BG60" si="404">ROUND(BC55+(BH55-BC55)/5*4,0)</f>
        <v>22</v>
      </c>
      <c r="BH55" s="1196" t="str">
        <f>H30住宅土地!L33</f>
        <v>0</v>
      </c>
      <c r="BI55" s="1245" t="str">
        <f t="shared" si="198"/>
        <v>0</v>
      </c>
      <c r="BJ55" s="1246" t="str">
        <f t="shared" si="390"/>
        <v>0</v>
      </c>
      <c r="BK55" s="1245" t="str">
        <f t="shared" si="391"/>
        <v>0</v>
      </c>
      <c r="BL55" s="1246" t="str">
        <f t="shared" si="392"/>
        <v>0</v>
      </c>
      <c r="BM55" s="948" t="str">
        <f t="shared" si="392"/>
        <v>0</v>
      </c>
      <c r="BN55" s="157"/>
      <c r="BO55" s="277">
        <f t="shared" si="199"/>
        <v>267</v>
      </c>
      <c r="BP55" s="250">
        <f t="shared" si="393"/>
        <v>212</v>
      </c>
      <c r="BQ55" s="250">
        <f t="shared" si="394"/>
        <v>158</v>
      </c>
      <c r="BR55" s="250">
        <f t="shared" si="395"/>
        <v>104</v>
      </c>
      <c r="BS55" s="277">
        <f t="shared" si="396"/>
        <v>52</v>
      </c>
      <c r="BT55" s="250">
        <f t="shared" si="397"/>
        <v>0</v>
      </c>
      <c r="BU55" s="250">
        <f t="shared" si="398"/>
        <v>0</v>
      </c>
      <c r="BV55" s="250">
        <f t="shared" si="399"/>
        <v>0</v>
      </c>
      <c r="BW55" s="250">
        <f t="shared" si="400"/>
        <v>0</v>
      </c>
      <c r="BX55" s="277">
        <f t="shared" si="401"/>
        <v>0</v>
      </c>
      <c r="BZ55" s="225">
        <f>観光人口2!Z30</f>
        <v>534</v>
      </c>
      <c r="CA55" s="250">
        <f>観光人口2!AA30</f>
        <v>516</v>
      </c>
      <c r="CB55" s="219">
        <f>観光人口2!AB30</f>
        <v>514</v>
      </c>
      <c r="CC55" s="250">
        <f>観光人口2!AC30</f>
        <v>461</v>
      </c>
      <c r="CD55" s="300">
        <f>観光人口2!AD30</f>
        <v>472</v>
      </c>
      <c r="CE55" s="300">
        <f>観光人口2!AE30</f>
        <v>330</v>
      </c>
      <c r="CF55" s="300">
        <f>観光人口2!AF30</f>
        <v>401</v>
      </c>
      <c r="CG55" s="300">
        <f>観光人口2!AG30</f>
        <v>638</v>
      </c>
      <c r="CH55" s="300">
        <f>観光人口2!AH30</f>
        <v>456</v>
      </c>
      <c r="CJ55" s="290"/>
    </row>
    <row r="56" spans="1:88">
      <c r="A56" s="125">
        <v>227</v>
      </c>
      <c r="B56" s="237" t="s">
        <v>61</v>
      </c>
      <c r="C56" s="285">
        <f t="shared" si="383"/>
        <v>5716</v>
      </c>
      <c r="D56" s="285">
        <f t="shared" si="383"/>
        <v>4334</v>
      </c>
      <c r="E56" s="812">
        <f t="shared" si="383"/>
        <v>4061</v>
      </c>
      <c r="F56" s="285">
        <f t="shared" si="383"/>
        <v>3497</v>
      </c>
      <c r="G56" s="813">
        <f t="shared" si="383"/>
        <v>4233</v>
      </c>
      <c r="H56" s="813">
        <f t="shared" si="383"/>
        <v>3870</v>
      </c>
      <c r="I56" s="813">
        <f t="shared" si="383"/>
        <v>3958</v>
      </c>
      <c r="J56" s="813">
        <f t="shared" si="383"/>
        <v>3942</v>
      </c>
      <c r="K56" s="1343">
        <f t="shared" si="383"/>
        <v>3956</v>
      </c>
      <c r="L56" s="935">
        <f t="shared" si="15"/>
        <v>69</v>
      </c>
      <c r="M56" s="219"/>
      <c r="N56" s="237" t="s">
        <v>61</v>
      </c>
      <c r="O56" s="295">
        <f t="shared" si="16"/>
        <v>100</v>
      </c>
      <c r="P56" s="261">
        <f t="shared" si="209"/>
        <v>75.8</v>
      </c>
      <c r="Q56" s="295">
        <f t="shared" si="210"/>
        <v>71</v>
      </c>
      <c r="R56" s="261">
        <f t="shared" si="211"/>
        <v>61.2</v>
      </c>
      <c r="S56" s="262">
        <f t="shared" si="212"/>
        <v>74.099999999999994</v>
      </c>
      <c r="T56" s="262">
        <f t="shared" si="213"/>
        <v>67.7</v>
      </c>
      <c r="U56" s="262">
        <f t="shared" si="214"/>
        <v>69.2</v>
      </c>
      <c r="V56" s="262">
        <f t="shared" si="215"/>
        <v>69</v>
      </c>
      <c r="W56" s="262">
        <f t="shared" si="216"/>
        <v>69.2</v>
      </c>
      <c r="X56" s="219"/>
      <c r="Y56" s="446">
        <f>県外関係人口!B56</f>
        <v>2431</v>
      </c>
      <c r="Z56" s="1194">
        <f>県外関係人口!C56</f>
        <v>2418</v>
      </c>
      <c r="AA56" s="385">
        <f>県外関係人口!D56</f>
        <v>2332</v>
      </c>
      <c r="AB56" s="1194">
        <f>県外関係人口!E56</f>
        <v>2239</v>
      </c>
      <c r="AC56" s="447">
        <f>県外関係人口!F56</f>
        <v>2146</v>
      </c>
      <c r="AD56" s="447">
        <f>県外関係人口!G56</f>
        <v>2056</v>
      </c>
      <c r="AE56" s="447">
        <f>県外関係人口!H56</f>
        <v>1986</v>
      </c>
      <c r="AF56" s="447">
        <f>県外関係人口!I56</f>
        <v>1987</v>
      </c>
      <c r="AG56" s="447">
        <f>県外関係人口!J56</f>
        <v>1987</v>
      </c>
      <c r="AH56" s="385"/>
      <c r="AI56" s="289">
        <f>ふるさと納税件数!R32</f>
        <v>16518</v>
      </c>
      <c r="AJ56" s="145">
        <f>ふるさと納税件数!T32</f>
        <v>9150</v>
      </c>
      <c r="AK56" s="289">
        <f>ふるさと納税件数!V32</f>
        <v>6587</v>
      </c>
      <c r="AL56" s="145">
        <f>ふるさと納税件数!X32</f>
        <v>4614</v>
      </c>
      <c r="AM56" s="289">
        <f>ふるさと納税件数!Z32</f>
        <v>8942</v>
      </c>
      <c r="AN56" s="146">
        <f>ふるさと納税件数!AB32</f>
        <v>7763</v>
      </c>
      <c r="AO56" s="289">
        <f>ふるさと納税件数!AD32</f>
        <v>8485</v>
      </c>
      <c r="AP56" s="146">
        <f>ふるさと納税件数!AF32</f>
        <v>8396.6666666666661</v>
      </c>
      <c r="AQ56" s="289">
        <f>ふるさと納税件数!AH32</f>
        <v>8485</v>
      </c>
      <c r="AR56" s="145"/>
      <c r="AS56" s="146">
        <f t="shared" si="384"/>
        <v>2955</v>
      </c>
      <c r="AT56" s="289">
        <f t="shared" si="385"/>
        <v>1622</v>
      </c>
      <c r="AU56" s="145">
        <f t="shared" si="386"/>
        <v>1464</v>
      </c>
      <c r="AV56" s="289">
        <f t="shared" si="387"/>
        <v>1019</v>
      </c>
      <c r="AW56" s="145">
        <f t="shared" si="388"/>
        <v>1868</v>
      </c>
      <c r="AX56" s="289">
        <f t="shared" si="388"/>
        <v>1622</v>
      </c>
      <c r="AY56" s="145">
        <f t="shared" si="388"/>
        <v>1773</v>
      </c>
      <c r="AZ56" s="289">
        <f t="shared" si="388"/>
        <v>1754</v>
      </c>
      <c r="BA56" s="159">
        <f t="shared" si="388"/>
        <v>1773</v>
      </c>
      <c r="BB56" s="219"/>
      <c r="BC56" s="370">
        <f>H25住宅土地!O52</f>
        <v>80</v>
      </c>
      <c r="BD56" s="250">
        <f t="shared" si="389"/>
        <v>72</v>
      </c>
      <c r="BE56" s="219">
        <f t="shared" si="402"/>
        <v>64</v>
      </c>
      <c r="BF56" s="250">
        <f t="shared" si="403"/>
        <v>56</v>
      </c>
      <c r="BG56" s="219">
        <f t="shared" si="404"/>
        <v>48</v>
      </c>
      <c r="BH56" s="277">
        <f>H30住宅土地!L48</f>
        <v>40</v>
      </c>
      <c r="BI56" s="1245">
        <f t="shared" si="198"/>
        <v>40</v>
      </c>
      <c r="BJ56" s="1246">
        <f t="shared" si="390"/>
        <v>40</v>
      </c>
      <c r="BK56" s="1245">
        <f t="shared" si="391"/>
        <v>40</v>
      </c>
      <c r="BL56" s="1246">
        <f t="shared" si="392"/>
        <v>40</v>
      </c>
      <c r="BM56" s="948">
        <f t="shared" si="392"/>
        <v>40</v>
      </c>
      <c r="BN56" s="157"/>
      <c r="BO56" s="277">
        <f t="shared" si="199"/>
        <v>194</v>
      </c>
      <c r="BP56" s="250">
        <f t="shared" si="393"/>
        <v>174</v>
      </c>
      <c r="BQ56" s="250">
        <f t="shared" si="394"/>
        <v>153</v>
      </c>
      <c r="BR56" s="250">
        <f t="shared" si="395"/>
        <v>132</v>
      </c>
      <c r="BS56" s="277">
        <f t="shared" si="396"/>
        <v>112</v>
      </c>
      <c r="BT56" s="250">
        <f t="shared" si="397"/>
        <v>93</v>
      </c>
      <c r="BU56" s="250">
        <f t="shared" si="398"/>
        <v>92</v>
      </c>
      <c r="BV56" s="250">
        <f t="shared" si="399"/>
        <v>91</v>
      </c>
      <c r="BW56" s="250">
        <f t="shared" si="400"/>
        <v>90</v>
      </c>
      <c r="BX56" s="277">
        <f t="shared" si="401"/>
        <v>89</v>
      </c>
      <c r="BZ56" s="225">
        <f>観光人口2!Z31</f>
        <v>156</v>
      </c>
      <c r="CA56" s="250">
        <f>観光人口2!AA31</f>
        <v>141</v>
      </c>
      <c r="CB56" s="219">
        <f>観光人口2!AB31</f>
        <v>133</v>
      </c>
      <c r="CC56" s="250">
        <f>観光人口2!AC31</f>
        <v>127</v>
      </c>
      <c r="CD56" s="300">
        <f>観光人口2!AD31</f>
        <v>126</v>
      </c>
      <c r="CE56" s="300">
        <f>観光人口2!AE31</f>
        <v>100</v>
      </c>
      <c r="CF56" s="300">
        <f>観光人口2!AF31</f>
        <v>108</v>
      </c>
      <c r="CG56" s="300">
        <f>観光人口2!AG31</f>
        <v>111</v>
      </c>
      <c r="CH56" s="300">
        <f>観光人口2!AH31</f>
        <v>107</v>
      </c>
      <c r="CJ56" s="290"/>
    </row>
    <row r="57" spans="1:88">
      <c r="A57" s="125">
        <v>229</v>
      </c>
      <c r="B57" s="237" t="s">
        <v>62</v>
      </c>
      <c r="C57" s="285">
        <f t="shared" si="383"/>
        <v>1841</v>
      </c>
      <c r="D57" s="285">
        <f t="shared" si="383"/>
        <v>2647</v>
      </c>
      <c r="E57" s="812">
        <f t="shared" si="383"/>
        <v>2781</v>
      </c>
      <c r="F57" s="285">
        <f t="shared" si="383"/>
        <v>2579</v>
      </c>
      <c r="G57" s="813">
        <f t="shared" si="383"/>
        <v>2655</v>
      </c>
      <c r="H57" s="813">
        <f t="shared" si="383"/>
        <v>4509</v>
      </c>
      <c r="I57" s="813">
        <f t="shared" si="383"/>
        <v>7221</v>
      </c>
      <c r="J57" s="813">
        <f t="shared" si="383"/>
        <v>4799</v>
      </c>
      <c r="K57" s="1343">
        <f t="shared" si="383"/>
        <v>7222</v>
      </c>
      <c r="L57" s="935">
        <f t="shared" si="15"/>
        <v>260.7</v>
      </c>
      <c r="M57" s="219"/>
      <c r="N57" s="237" t="s">
        <v>62</v>
      </c>
      <c r="O57" s="295">
        <f t="shared" si="16"/>
        <v>100</v>
      </c>
      <c r="P57" s="261">
        <f t="shared" si="209"/>
        <v>143.80000000000001</v>
      </c>
      <c r="Q57" s="295">
        <f t="shared" si="210"/>
        <v>151.1</v>
      </c>
      <c r="R57" s="261">
        <f t="shared" ref="R57:R74" si="405">ROUND(F57/$C57*100,1)</f>
        <v>140.1</v>
      </c>
      <c r="S57" s="262">
        <f t="shared" ref="S57:S74" si="406">ROUND(G57/$C57*100,1)</f>
        <v>144.19999999999999</v>
      </c>
      <c r="T57" s="262">
        <f t="shared" si="213"/>
        <v>244.9</v>
      </c>
      <c r="U57" s="262">
        <f t="shared" si="214"/>
        <v>392.2</v>
      </c>
      <c r="V57" s="262">
        <f t="shared" ref="V57:V74" si="407">ROUND(J57/$C57*100,1)</f>
        <v>260.7</v>
      </c>
      <c r="W57" s="262">
        <f t="shared" ref="W57:W74" si="408">ROUND(K57/$C57*100,1)</f>
        <v>392.3</v>
      </c>
      <c r="X57" s="219"/>
      <c r="Y57" s="446">
        <f>県外関係人口!B57</f>
        <v>1376</v>
      </c>
      <c r="Z57" s="1194">
        <f>県外関係人口!C57</f>
        <v>1420</v>
      </c>
      <c r="AA57" s="385">
        <f>県外関係人口!D57</f>
        <v>1429</v>
      </c>
      <c r="AB57" s="1194">
        <f>県外関係人口!E57</f>
        <v>1419</v>
      </c>
      <c r="AC57" s="447">
        <f>県外関係人口!F57</f>
        <v>1410</v>
      </c>
      <c r="AD57" s="447">
        <f>県外関係人口!G57</f>
        <v>1401</v>
      </c>
      <c r="AE57" s="447">
        <f>県外関係人口!H57</f>
        <v>1394</v>
      </c>
      <c r="AF57" s="447">
        <f>県外関係人口!I57</f>
        <v>1394</v>
      </c>
      <c r="AG57" s="447">
        <f>県外関係人口!J57</f>
        <v>1394</v>
      </c>
      <c r="AH57" s="385"/>
      <c r="AI57" s="289">
        <f>ふるさと納税件数!R34</f>
        <v>1090</v>
      </c>
      <c r="AJ57" s="145">
        <f>ふるさと納税件数!T34</f>
        <v>5613</v>
      </c>
      <c r="AK57" s="289">
        <f>ふるさと納税件数!V34</f>
        <v>5109</v>
      </c>
      <c r="AL57" s="145">
        <f>ふるさと納税件数!X34</f>
        <v>4409</v>
      </c>
      <c r="AM57" s="289">
        <f>ふるさと納税件数!Z34</f>
        <v>5272</v>
      </c>
      <c r="AN57" s="146">
        <f>ふるさと納税件数!AB34</f>
        <v>14367</v>
      </c>
      <c r="AO57" s="289">
        <f>ふるさと納税件数!AD34</f>
        <v>27338</v>
      </c>
      <c r="AP57" s="146">
        <f>ふるさと納税件数!AF34</f>
        <v>15659</v>
      </c>
      <c r="AQ57" s="289">
        <f>ふるさと納税件数!AH34</f>
        <v>27338</v>
      </c>
      <c r="AR57" s="145"/>
      <c r="AS57" s="146">
        <f t="shared" si="384"/>
        <v>195</v>
      </c>
      <c r="AT57" s="289">
        <f t="shared" si="385"/>
        <v>995</v>
      </c>
      <c r="AU57" s="145">
        <f t="shared" si="386"/>
        <v>1135</v>
      </c>
      <c r="AV57" s="289">
        <f t="shared" si="387"/>
        <v>973</v>
      </c>
      <c r="AW57" s="145">
        <f t="shared" si="388"/>
        <v>1101</v>
      </c>
      <c r="AX57" s="289">
        <f t="shared" si="388"/>
        <v>3002</v>
      </c>
      <c r="AY57" s="145">
        <f t="shared" si="388"/>
        <v>5711</v>
      </c>
      <c r="AZ57" s="289">
        <f t="shared" si="388"/>
        <v>3271</v>
      </c>
      <c r="BA57" s="159">
        <f t="shared" si="388"/>
        <v>5711</v>
      </c>
      <c r="BB57" s="219"/>
      <c r="BC57" s="370">
        <f>H25住宅土地!O54</f>
        <v>100</v>
      </c>
      <c r="BD57" s="250">
        <f t="shared" si="389"/>
        <v>86</v>
      </c>
      <c r="BE57" s="219">
        <f t="shared" si="402"/>
        <v>72</v>
      </c>
      <c r="BF57" s="250">
        <f t="shared" si="403"/>
        <v>58</v>
      </c>
      <c r="BG57" s="219">
        <f t="shared" si="404"/>
        <v>44</v>
      </c>
      <c r="BH57" s="277">
        <f>H30住宅土地!L50</f>
        <v>30</v>
      </c>
      <c r="BI57" s="1245">
        <f t="shared" si="198"/>
        <v>30</v>
      </c>
      <c r="BJ57" s="1246">
        <f t="shared" si="390"/>
        <v>30</v>
      </c>
      <c r="BK57" s="1245">
        <f t="shared" si="391"/>
        <v>30</v>
      </c>
      <c r="BL57" s="1246">
        <f t="shared" si="392"/>
        <v>30</v>
      </c>
      <c r="BM57" s="948">
        <f t="shared" si="392"/>
        <v>30</v>
      </c>
      <c r="BN57" s="157"/>
      <c r="BO57" s="277">
        <f t="shared" si="199"/>
        <v>243</v>
      </c>
      <c r="BP57" s="250">
        <f t="shared" si="393"/>
        <v>207</v>
      </c>
      <c r="BQ57" s="250">
        <f t="shared" si="394"/>
        <v>172</v>
      </c>
      <c r="BR57" s="250">
        <f t="shared" si="395"/>
        <v>137</v>
      </c>
      <c r="BS57" s="277">
        <f t="shared" si="396"/>
        <v>103</v>
      </c>
      <c r="BT57" s="250">
        <f t="shared" si="397"/>
        <v>70</v>
      </c>
      <c r="BU57" s="250">
        <f t="shared" si="398"/>
        <v>69</v>
      </c>
      <c r="BV57" s="250">
        <f t="shared" si="399"/>
        <v>68</v>
      </c>
      <c r="BW57" s="250">
        <f t="shared" si="400"/>
        <v>68</v>
      </c>
      <c r="BX57" s="277">
        <f t="shared" si="401"/>
        <v>67</v>
      </c>
      <c r="BZ57" s="225">
        <f>観光人口2!Z29</f>
        <v>63</v>
      </c>
      <c r="CA57" s="250">
        <f>観光人口2!AA29</f>
        <v>60</v>
      </c>
      <c r="CB57" s="219">
        <f>観光人口2!AB29</f>
        <v>80</v>
      </c>
      <c r="CC57" s="250">
        <f>観光人口2!AC29</f>
        <v>84</v>
      </c>
      <c r="CD57" s="300">
        <f>観光人口2!AD29</f>
        <v>74</v>
      </c>
      <c r="CE57" s="300">
        <f>観光人口2!AE29</f>
        <v>37</v>
      </c>
      <c r="CF57" s="300">
        <f>観光人口2!AF29</f>
        <v>48</v>
      </c>
      <c r="CG57" s="300">
        <f>観光人口2!AG29</f>
        <v>66</v>
      </c>
      <c r="CH57" s="300">
        <f>観光人口2!AH29</f>
        <v>50</v>
      </c>
      <c r="CJ57" s="290"/>
    </row>
    <row r="58" spans="1:88">
      <c r="A58" s="125">
        <v>464</v>
      </c>
      <c r="B58" s="237" t="s">
        <v>63</v>
      </c>
      <c r="C58" s="285">
        <f t="shared" si="383"/>
        <v>889</v>
      </c>
      <c r="D58" s="285">
        <f t="shared" si="383"/>
        <v>5438</v>
      </c>
      <c r="E58" s="812">
        <f t="shared" si="383"/>
        <v>5402</v>
      </c>
      <c r="F58" s="285">
        <f t="shared" si="383"/>
        <v>4406</v>
      </c>
      <c r="G58" s="813">
        <f t="shared" si="383"/>
        <v>4119</v>
      </c>
      <c r="H58" s="813">
        <f t="shared" si="383"/>
        <v>4316</v>
      </c>
      <c r="I58" s="813">
        <f t="shared" si="383"/>
        <v>3668</v>
      </c>
      <c r="J58" s="813">
        <f t="shared" si="383"/>
        <v>3995</v>
      </c>
      <c r="K58" s="1343">
        <f t="shared" si="383"/>
        <v>3660</v>
      </c>
      <c r="L58" s="935">
        <f t="shared" si="15"/>
        <v>449.4</v>
      </c>
      <c r="M58" s="219"/>
      <c r="N58" s="237" t="s">
        <v>63</v>
      </c>
      <c r="O58" s="295">
        <f t="shared" si="16"/>
        <v>100</v>
      </c>
      <c r="P58" s="261">
        <f t="shared" si="209"/>
        <v>611.70000000000005</v>
      </c>
      <c r="Q58" s="295">
        <f t="shared" si="210"/>
        <v>607.6</v>
      </c>
      <c r="R58" s="261">
        <f t="shared" si="405"/>
        <v>495.6</v>
      </c>
      <c r="S58" s="262">
        <f t="shared" si="406"/>
        <v>463.3</v>
      </c>
      <c r="T58" s="262">
        <f t="shared" si="213"/>
        <v>485.5</v>
      </c>
      <c r="U58" s="262">
        <f t="shared" si="214"/>
        <v>412.6</v>
      </c>
      <c r="V58" s="262">
        <f t="shared" si="407"/>
        <v>449.4</v>
      </c>
      <c r="W58" s="262">
        <f t="shared" si="408"/>
        <v>411.7</v>
      </c>
      <c r="X58" s="219"/>
      <c r="Y58" s="446">
        <f>県外関係人口!B58</f>
        <v>756</v>
      </c>
      <c r="Z58" s="1194">
        <f>県外関係人口!C58</f>
        <v>723</v>
      </c>
      <c r="AA58" s="385">
        <f>県外関係人口!D58</f>
        <v>680</v>
      </c>
      <c r="AB58" s="1194">
        <f>県外関係人口!E58</f>
        <v>644</v>
      </c>
      <c r="AC58" s="447">
        <f>県外関係人口!F58</f>
        <v>608</v>
      </c>
      <c r="AD58" s="447">
        <f>県外関係人口!G58</f>
        <v>572</v>
      </c>
      <c r="AE58" s="447">
        <f>県外関係人口!H58</f>
        <v>545</v>
      </c>
      <c r="AF58" s="447">
        <f>県外関係人口!I58</f>
        <v>545</v>
      </c>
      <c r="AG58" s="447">
        <f>県外関係人口!J58</f>
        <v>545</v>
      </c>
      <c r="AH58" s="385"/>
      <c r="AI58" s="289">
        <f>ふるさと納税件数!R42</f>
        <v>14</v>
      </c>
      <c r="AJ58" s="145">
        <f>ふるさと納税件数!T42</f>
        <v>25378</v>
      </c>
      <c r="AK58" s="289">
        <f>ふるさと納税件数!V42</f>
        <v>19885</v>
      </c>
      <c r="AL58" s="145">
        <f>ふるさと納税件数!X42</f>
        <v>15286</v>
      </c>
      <c r="AM58" s="289">
        <f>ふるさと納税件数!Z42</f>
        <v>14544</v>
      </c>
      <c r="AN58" s="146">
        <f>ふるさと納税件数!AB42</f>
        <v>15700</v>
      </c>
      <c r="AO58" s="289">
        <f>ふるさと納税件数!AD42</f>
        <v>12759</v>
      </c>
      <c r="AP58" s="146">
        <f>ふるさと納税件数!AF42</f>
        <v>14334.333333333334</v>
      </c>
      <c r="AQ58" s="289">
        <f>ふるさと納税件数!AH42</f>
        <v>12759</v>
      </c>
      <c r="AR58" s="145"/>
      <c r="AS58" s="146">
        <f t="shared" si="384"/>
        <v>3</v>
      </c>
      <c r="AT58" s="289">
        <f t="shared" si="385"/>
        <v>4498</v>
      </c>
      <c r="AU58" s="145">
        <f t="shared" si="386"/>
        <v>4418</v>
      </c>
      <c r="AV58" s="289">
        <f t="shared" si="387"/>
        <v>3375</v>
      </c>
      <c r="AW58" s="145">
        <f t="shared" si="388"/>
        <v>3038</v>
      </c>
      <c r="AX58" s="289">
        <f t="shared" si="388"/>
        <v>3280</v>
      </c>
      <c r="AY58" s="145">
        <f t="shared" si="388"/>
        <v>2666</v>
      </c>
      <c r="AZ58" s="289">
        <f t="shared" si="388"/>
        <v>2995</v>
      </c>
      <c r="BA58" s="159">
        <f t="shared" si="388"/>
        <v>2666</v>
      </c>
      <c r="BB58" s="219"/>
      <c r="BC58" s="370">
        <f>H25住宅土地!O60</f>
        <v>0</v>
      </c>
      <c r="BD58" s="250">
        <f t="shared" si="389"/>
        <v>38</v>
      </c>
      <c r="BE58" s="219">
        <f t="shared" si="402"/>
        <v>76</v>
      </c>
      <c r="BF58" s="250">
        <f t="shared" si="403"/>
        <v>114</v>
      </c>
      <c r="BG58" s="219">
        <f t="shared" si="404"/>
        <v>152</v>
      </c>
      <c r="BH58" s="277">
        <f>H30住宅土地!L56</f>
        <v>190</v>
      </c>
      <c r="BI58" s="1245">
        <f t="shared" si="198"/>
        <v>190</v>
      </c>
      <c r="BJ58" s="1246">
        <f t="shared" si="390"/>
        <v>190</v>
      </c>
      <c r="BK58" s="1245">
        <f t="shared" si="391"/>
        <v>190</v>
      </c>
      <c r="BL58" s="1246">
        <f t="shared" si="392"/>
        <v>190</v>
      </c>
      <c r="BM58" s="948">
        <f t="shared" si="392"/>
        <v>190</v>
      </c>
      <c r="BN58" s="157"/>
      <c r="BO58" s="277">
        <f t="shared" si="199"/>
        <v>0</v>
      </c>
      <c r="BP58" s="250">
        <f t="shared" si="393"/>
        <v>92</v>
      </c>
      <c r="BQ58" s="250">
        <f t="shared" si="394"/>
        <v>182</v>
      </c>
      <c r="BR58" s="250">
        <f t="shared" si="395"/>
        <v>270</v>
      </c>
      <c r="BS58" s="277">
        <f t="shared" si="396"/>
        <v>356</v>
      </c>
      <c r="BT58" s="250">
        <f t="shared" si="397"/>
        <v>441</v>
      </c>
      <c r="BU58" s="250">
        <f t="shared" si="398"/>
        <v>436</v>
      </c>
      <c r="BV58" s="250">
        <f t="shared" si="399"/>
        <v>431</v>
      </c>
      <c r="BW58" s="250">
        <f t="shared" si="400"/>
        <v>428</v>
      </c>
      <c r="BX58" s="277">
        <f t="shared" si="401"/>
        <v>422</v>
      </c>
      <c r="BZ58" s="225">
        <f>観光人口2!Z32</f>
        <v>38</v>
      </c>
      <c r="CA58" s="250">
        <f>観光人口2!AA32</f>
        <v>35</v>
      </c>
      <c r="CB58" s="219">
        <f>観光人口2!AB32</f>
        <v>34</v>
      </c>
      <c r="CC58" s="250">
        <f>観光人口2!AC32</f>
        <v>31</v>
      </c>
      <c r="CD58" s="300">
        <f>観光人口2!AD32</f>
        <v>32</v>
      </c>
      <c r="CE58" s="300">
        <f>観光人口2!AE32</f>
        <v>28</v>
      </c>
      <c r="CF58" s="300">
        <f>観光人口2!AF32</f>
        <v>26</v>
      </c>
      <c r="CG58" s="300">
        <f>観光人口2!AG32</f>
        <v>27</v>
      </c>
      <c r="CH58" s="300">
        <f>観光人口2!AH32</f>
        <v>27</v>
      </c>
      <c r="CJ58" s="290"/>
    </row>
    <row r="59" spans="1:88">
      <c r="A59" s="125">
        <v>481</v>
      </c>
      <c r="B59" s="237" t="s">
        <v>64</v>
      </c>
      <c r="C59" s="285">
        <f t="shared" si="383"/>
        <v>1563</v>
      </c>
      <c r="D59" s="285">
        <f t="shared" si="383"/>
        <v>2120</v>
      </c>
      <c r="E59" s="812">
        <f t="shared" si="383"/>
        <v>1979</v>
      </c>
      <c r="F59" s="285">
        <f t="shared" si="383"/>
        <v>3731</v>
      </c>
      <c r="G59" s="813">
        <f t="shared" si="383"/>
        <v>5200</v>
      </c>
      <c r="H59" s="813">
        <f t="shared" si="383"/>
        <v>3087</v>
      </c>
      <c r="I59" s="813">
        <f t="shared" si="383"/>
        <v>3477</v>
      </c>
      <c r="J59" s="813">
        <f t="shared" si="383"/>
        <v>3925</v>
      </c>
      <c r="K59" s="1343">
        <f t="shared" si="383"/>
        <v>3471</v>
      </c>
      <c r="L59" s="935">
        <f t="shared" si="15"/>
        <v>251.1</v>
      </c>
      <c r="M59" s="219"/>
      <c r="N59" s="237" t="s">
        <v>64</v>
      </c>
      <c r="O59" s="295">
        <f t="shared" si="16"/>
        <v>100</v>
      </c>
      <c r="P59" s="261">
        <f t="shared" si="209"/>
        <v>135.6</v>
      </c>
      <c r="Q59" s="295">
        <f t="shared" si="210"/>
        <v>126.6</v>
      </c>
      <c r="R59" s="261">
        <f t="shared" si="405"/>
        <v>238.7</v>
      </c>
      <c r="S59" s="262">
        <f t="shared" si="406"/>
        <v>332.7</v>
      </c>
      <c r="T59" s="262">
        <f t="shared" si="213"/>
        <v>197.5</v>
      </c>
      <c r="U59" s="262">
        <f t="shared" si="214"/>
        <v>222.5</v>
      </c>
      <c r="V59" s="262">
        <f t="shared" si="407"/>
        <v>251.1</v>
      </c>
      <c r="W59" s="262">
        <f t="shared" si="408"/>
        <v>222.1</v>
      </c>
      <c r="X59" s="219"/>
      <c r="Y59" s="446">
        <f>県外関係人口!B59</f>
        <v>688</v>
      </c>
      <c r="Z59" s="1194">
        <f>県外関係人口!C59</f>
        <v>693</v>
      </c>
      <c r="AA59" s="385">
        <f>県外関係人口!D59</f>
        <v>704</v>
      </c>
      <c r="AB59" s="1194">
        <f>県外関係人口!E59</f>
        <v>709</v>
      </c>
      <c r="AC59" s="447">
        <f>県外関係人口!F59</f>
        <v>715</v>
      </c>
      <c r="AD59" s="447">
        <f>県外関係人口!G59</f>
        <v>721</v>
      </c>
      <c r="AE59" s="447">
        <f>県外関係人口!H59</f>
        <v>729</v>
      </c>
      <c r="AF59" s="447">
        <f>県外関係人口!I59</f>
        <v>723</v>
      </c>
      <c r="AG59" s="447">
        <f>県外関係人口!J59</f>
        <v>723</v>
      </c>
      <c r="AH59" s="385"/>
      <c r="AI59" s="289">
        <f>ふるさと納税件数!R43</f>
        <v>4830</v>
      </c>
      <c r="AJ59" s="145">
        <f>ふるさと納税件数!T43</f>
        <v>7988</v>
      </c>
      <c r="AK59" s="289">
        <f>ふるさと納税件数!V43</f>
        <v>5688</v>
      </c>
      <c r="AL59" s="145">
        <f>ふるさと納税件数!X43</f>
        <v>13644</v>
      </c>
      <c r="AM59" s="289">
        <f>ふるさと納税件数!Z43</f>
        <v>21427</v>
      </c>
      <c r="AN59" s="146">
        <f>ふるさと納税件数!AB43</f>
        <v>11306</v>
      </c>
      <c r="AO59" s="289">
        <f>ふるさと納税件数!AD43</f>
        <v>13127</v>
      </c>
      <c r="AP59" s="146">
        <f>ふるさと納税件数!AF43</f>
        <v>15286.666666666666</v>
      </c>
      <c r="AQ59" s="289">
        <f>ふるさと納税件数!AH43</f>
        <v>13127</v>
      </c>
      <c r="AR59" s="145"/>
      <c r="AS59" s="146">
        <f t="shared" si="384"/>
        <v>864</v>
      </c>
      <c r="AT59" s="289">
        <f t="shared" si="385"/>
        <v>1416</v>
      </c>
      <c r="AU59" s="145">
        <f t="shared" si="386"/>
        <v>1264</v>
      </c>
      <c r="AV59" s="289">
        <f t="shared" si="387"/>
        <v>3012</v>
      </c>
      <c r="AW59" s="145">
        <f t="shared" si="388"/>
        <v>4476</v>
      </c>
      <c r="AX59" s="289">
        <f t="shared" si="388"/>
        <v>2362</v>
      </c>
      <c r="AY59" s="145">
        <f t="shared" si="388"/>
        <v>2742</v>
      </c>
      <c r="AZ59" s="289">
        <f t="shared" si="388"/>
        <v>3194</v>
      </c>
      <c r="BA59" s="159">
        <f t="shared" si="388"/>
        <v>2742</v>
      </c>
      <c r="BB59" s="219"/>
      <c r="BC59" s="370">
        <f>H25住宅土地!O61</f>
        <v>0</v>
      </c>
      <c r="BD59" s="250">
        <f t="shared" si="389"/>
        <v>0</v>
      </c>
      <c r="BE59" s="219">
        <f t="shared" si="402"/>
        <v>0</v>
      </c>
      <c r="BF59" s="250">
        <f t="shared" si="403"/>
        <v>0</v>
      </c>
      <c r="BG59" s="219">
        <f t="shared" si="404"/>
        <v>0</v>
      </c>
      <c r="BH59" s="1196" t="str">
        <f>H30住宅土地!L57</f>
        <v>0</v>
      </c>
      <c r="BI59" s="1245" t="str">
        <f t="shared" si="198"/>
        <v>0</v>
      </c>
      <c r="BJ59" s="1246" t="str">
        <f t="shared" si="390"/>
        <v>0</v>
      </c>
      <c r="BK59" s="1245" t="str">
        <f t="shared" si="391"/>
        <v>0</v>
      </c>
      <c r="BL59" s="1246" t="str">
        <f t="shared" si="392"/>
        <v>0</v>
      </c>
      <c r="BM59" s="948" t="str">
        <f t="shared" si="392"/>
        <v>0</v>
      </c>
      <c r="BN59" s="157"/>
      <c r="BO59" s="277">
        <f t="shared" si="199"/>
        <v>0</v>
      </c>
      <c r="BP59" s="250">
        <f t="shared" si="393"/>
        <v>0</v>
      </c>
      <c r="BQ59" s="250">
        <f t="shared" si="394"/>
        <v>0</v>
      </c>
      <c r="BR59" s="250">
        <f t="shared" si="395"/>
        <v>0</v>
      </c>
      <c r="BS59" s="277">
        <f t="shared" si="396"/>
        <v>0</v>
      </c>
      <c r="BT59" s="250">
        <f t="shared" si="397"/>
        <v>0</v>
      </c>
      <c r="BU59" s="250">
        <f t="shared" si="398"/>
        <v>0</v>
      </c>
      <c r="BV59" s="250">
        <f t="shared" si="399"/>
        <v>0</v>
      </c>
      <c r="BW59" s="250">
        <f t="shared" si="400"/>
        <v>0</v>
      </c>
      <c r="BX59" s="277">
        <f t="shared" si="401"/>
        <v>0</v>
      </c>
      <c r="BZ59" s="225">
        <f>観光人口2!Z33</f>
        <v>11</v>
      </c>
      <c r="CA59" s="250">
        <f>観光人口2!AA33</f>
        <v>11</v>
      </c>
      <c r="CB59" s="219">
        <f>観光人口2!AB33</f>
        <v>11</v>
      </c>
      <c r="CC59" s="250">
        <f>観光人口2!AC33</f>
        <v>10</v>
      </c>
      <c r="CD59" s="300">
        <f>観光人口2!AD33</f>
        <v>9</v>
      </c>
      <c r="CE59" s="300">
        <f>観光人口2!AE33</f>
        <v>4</v>
      </c>
      <c r="CF59" s="300">
        <f>観光人口2!AF33</f>
        <v>6</v>
      </c>
      <c r="CG59" s="300">
        <f>観光人口2!AG33</f>
        <v>8</v>
      </c>
      <c r="CH59" s="300">
        <f>観光人口2!AH33</f>
        <v>6</v>
      </c>
      <c r="CJ59" s="290"/>
    </row>
    <row r="60" spans="1:88">
      <c r="A60" s="125">
        <v>501</v>
      </c>
      <c r="B60" s="237" t="s">
        <v>65</v>
      </c>
      <c r="C60" s="285">
        <f t="shared" si="383"/>
        <v>973</v>
      </c>
      <c r="D60" s="285">
        <f t="shared" si="383"/>
        <v>1007</v>
      </c>
      <c r="E60" s="812">
        <f t="shared" si="383"/>
        <v>1329</v>
      </c>
      <c r="F60" s="285">
        <f t="shared" si="383"/>
        <v>1029</v>
      </c>
      <c r="G60" s="813">
        <f t="shared" si="383"/>
        <v>976</v>
      </c>
      <c r="H60" s="813">
        <f t="shared" si="383"/>
        <v>907</v>
      </c>
      <c r="I60" s="813">
        <f t="shared" si="383"/>
        <v>837</v>
      </c>
      <c r="J60" s="813">
        <f t="shared" si="383"/>
        <v>874</v>
      </c>
      <c r="K60" s="1343">
        <f t="shared" si="383"/>
        <v>844</v>
      </c>
      <c r="L60" s="935">
        <f t="shared" si="15"/>
        <v>89.8</v>
      </c>
      <c r="M60" s="219"/>
      <c r="N60" s="237" t="s">
        <v>65</v>
      </c>
      <c r="O60" s="295">
        <f t="shared" si="16"/>
        <v>100</v>
      </c>
      <c r="P60" s="261">
        <f t="shared" si="209"/>
        <v>103.5</v>
      </c>
      <c r="Q60" s="295">
        <f t="shared" si="210"/>
        <v>136.6</v>
      </c>
      <c r="R60" s="261">
        <f t="shared" si="405"/>
        <v>105.8</v>
      </c>
      <c r="S60" s="262">
        <f t="shared" si="406"/>
        <v>100.3</v>
      </c>
      <c r="T60" s="262">
        <f t="shared" si="213"/>
        <v>93.2</v>
      </c>
      <c r="U60" s="262">
        <f t="shared" si="214"/>
        <v>86</v>
      </c>
      <c r="V60" s="262">
        <f t="shared" si="407"/>
        <v>89.8</v>
      </c>
      <c r="W60" s="262">
        <f t="shared" si="408"/>
        <v>86.7</v>
      </c>
      <c r="X60" s="219"/>
      <c r="Y60" s="446">
        <f>県外関係人口!B60</f>
        <v>740</v>
      </c>
      <c r="Z60" s="1194">
        <f>県外関係人口!C60</f>
        <v>721</v>
      </c>
      <c r="AA60" s="385">
        <f>県外関係人口!D60</f>
        <v>668</v>
      </c>
      <c r="AB60" s="1194">
        <f>県外関係人口!E60</f>
        <v>622</v>
      </c>
      <c r="AC60" s="447">
        <f>県外関係人口!F60</f>
        <v>567</v>
      </c>
      <c r="AD60" s="447">
        <f>県外関係人口!G60</f>
        <v>518</v>
      </c>
      <c r="AE60" s="447">
        <f>県外関係人口!H60</f>
        <v>479</v>
      </c>
      <c r="AF60" s="447">
        <f>県外関係人口!I60</f>
        <v>480</v>
      </c>
      <c r="AG60" s="447">
        <f>県外関係人口!J60</f>
        <v>481</v>
      </c>
      <c r="AH60" s="385"/>
      <c r="AI60" s="289">
        <f>ふるさと納税件数!R44</f>
        <v>293</v>
      </c>
      <c r="AJ60" s="145">
        <f>ふるさと納税件数!T44</f>
        <v>672</v>
      </c>
      <c r="AK60" s="289">
        <f>ふるさと納税件数!V44</f>
        <v>2277</v>
      </c>
      <c r="AL60" s="145">
        <f>ふるさと納税件数!X44</f>
        <v>1212</v>
      </c>
      <c r="AM60" s="289">
        <f>ふるさと納税件数!Z44</f>
        <v>1367</v>
      </c>
      <c r="AN60" s="146">
        <f>ふるさと納税件数!AB44</f>
        <v>1587</v>
      </c>
      <c r="AO60" s="289">
        <f>ふるさと納税件数!AD44</f>
        <v>1395</v>
      </c>
      <c r="AP60" s="146">
        <f>ふるさと納税件数!AF44</f>
        <v>1449.6666666666667</v>
      </c>
      <c r="AQ60" s="289">
        <f>ふるさと納税件数!AH44</f>
        <v>1395</v>
      </c>
      <c r="AR60" s="145"/>
      <c r="AS60" s="184">
        <f t="shared" si="384"/>
        <v>52</v>
      </c>
      <c r="AT60" s="846">
        <f t="shared" si="385"/>
        <v>119</v>
      </c>
      <c r="AU60" s="144">
        <f t="shared" si="386"/>
        <v>506</v>
      </c>
      <c r="AV60" s="846">
        <f t="shared" si="387"/>
        <v>268</v>
      </c>
      <c r="AW60" s="144">
        <f t="shared" si="388"/>
        <v>286</v>
      </c>
      <c r="AX60" s="846">
        <f t="shared" si="388"/>
        <v>332</v>
      </c>
      <c r="AY60" s="144">
        <f t="shared" si="388"/>
        <v>291</v>
      </c>
      <c r="AZ60" s="846">
        <f t="shared" si="388"/>
        <v>303</v>
      </c>
      <c r="BA60" s="450">
        <f t="shared" si="388"/>
        <v>291</v>
      </c>
      <c r="BB60" s="219"/>
      <c r="BC60" s="389">
        <f>H25住宅土地!O62</f>
        <v>30</v>
      </c>
      <c r="BD60" s="251">
        <f t="shared" si="389"/>
        <v>24</v>
      </c>
      <c r="BE60" s="221">
        <f t="shared" si="402"/>
        <v>18</v>
      </c>
      <c r="BF60" s="251">
        <f t="shared" si="403"/>
        <v>12</v>
      </c>
      <c r="BG60" s="221">
        <f t="shared" si="404"/>
        <v>6</v>
      </c>
      <c r="BH60" s="1197" t="str">
        <f>H30住宅土地!L58</f>
        <v>0</v>
      </c>
      <c r="BI60" s="1245" t="str">
        <f t="shared" si="198"/>
        <v>0</v>
      </c>
      <c r="BJ60" s="1246" t="str">
        <f t="shared" si="390"/>
        <v>0</v>
      </c>
      <c r="BK60" s="1245" t="str">
        <f t="shared" si="391"/>
        <v>0</v>
      </c>
      <c r="BL60" s="1246" t="str">
        <f t="shared" si="392"/>
        <v>0</v>
      </c>
      <c r="BM60" s="948" t="str">
        <f t="shared" si="392"/>
        <v>0</v>
      </c>
      <c r="BN60" s="157"/>
      <c r="BO60" s="277">
        <f t="shared" si="199"/>
        <v>73</v>
      </c>
      <c r="BP60" s="250">
        <f t="shared" si="393"/>
        <v>58</v>
      </c>
      <c r="BQ60" s="250">
        <f t="shared" si="394"/>
        <v>43</v>
      </c>
      <c r="BR60" s="250">
        <f t="shared" si="395"/>
        <v>28</v>
      </c>
      <c r="BS60" s="277">
        <f t="shared" si="396"/>
        <v>14</v>
      </c>
      <c r="BT60" s="250">
        <f t="shared" si="397"/>
        <v>0</v>
      </c>
      <c r="BU60" s="250">
        <f t="shared" si="398"/>
        <v>0</v>
      </c>
      <c r="BV60" s="250">
        <f t="shared" si="399"/>
        <v>0</v>
      </c>
      <c r="BW60" s="250">
        <f t="shared" si="400"/>
        <v>0</v>
      </c>
      <c r="BX60" s="277">
        <f t="shared" si="401"/>
        <v>0</v>
      </c>
      <c r="BZ60" s="1241">
        <f>観光人口2!Z34</f>
        <v>123</v>
      </c>
      <c r="CA60" s="251">
        <f>観光人口2!AA34</f>
        <v>124</v>
      </c>
      <c r="CB60" s="221">
        <f>観光人口2!AB34</f>
        <v>127</v>
      </c>
      <c r="CC60" s="251">
        <f>観光人口2!AC34</f>
        <v>125</v>
      </c>
      <c r="CD60" s="1250">
        <f>観光人口2!AD34</f>
        <v>123</v>
      </c>
      <c r="CE60" s="1250">
        <f>観光人口2!AE34</f>
        <v>57</v>
      </c>
      <c r="CF60" s="1250">
        <f>観光人口2!AF34</f>
        <v>67</v>
      </c>
      <c r="CG60" s="1250">
        <f>観光人口2!AG34</f>
        <v>91</v>
      </c>
      <c r="CH60" s="1250">
        <f>観光人口2!AH34</f>
        <v>72</v>
      </c>
      <c r="CJ60" s="256"/>
    </row>
    <row r="61" spans="1:88">
      <c r="A61" s="125"/>
      <c r="B61" s="244" t="s">
        <v>23</v>
      </c>
      <c r="C61" s="510">
        <f>SUM(C62:C66)</f>
        <v>14768</v>
      </c>
      <c r="D61" s="510">
        <f>SUM(D62:D66)</f>
        <v>16857</v>
      </c>
      <c r="E61" s="810">
        <f>SUM(E62:E66)</f>
        <v>17648</v>
      </c>
      <c r="F61" s="510">
        <f>SUM(F62:F66)</f>
        <v>19034</v>
      </c>
      <c r="G61" s="811">
        <f>SUM(G62:G66)</f>
        <v>25185</v>
      </c>
      <c r="H61" s="811">
        <f t="shared" ref="H61:J61" si="409">SUM(H62:H66)</f>
        <v>26633</v>
      </c>
      <c r="I61" s="811">
        <f t="shared" si="409"/>
        <v>27270</v>
      </c>
      <c r="J61" s="811">
        <f t="shared" si="409"/>
        <v>26676</v>
      </c>
      <c r="K61" s="1342">
        <f t="shared" ref="K61" si="410">SUM(K62:K66)</f>
        <v>27484</v>
      </c>
      <c r="L61" s="934">
        <f t="shared" si="15"/>
        <v>180.6</v>
      </c>
      <c r="M61" s="219"/>
      <c r="N61" s="244" t="s">
        <v>23</v>
      </c>
      <c r="O61" s="455">
        <f t="shared" si="16"/>
        <v>100</v>
      </c>
      <c r="P61" s="263">
        <f t="shared" si="209"/>
        <v>114.1</v>
      </c>
      <c r="Q61" s="455">
        <f t="shared" si="210"/>
        <v>119.5</v>
      </c>
      <c r="R61" s="263">
        <f t="shared" si="405"/>
        <v>128.9</v>
      </c>
      <c r="S61" s="264">
        <f t="shared" si="406"/>
        <v>170.5</v>
      </c>
      <c r="T61" s="264">
        <f t="shared" si="213"/>
        <v>180.3</v>
      </c>
      <c r="U61" s="264">
        <f t="shared" si="214"/>
        <v>184.7</v>
      </c>
      <c r="V61" s="264">
        <f t="shared" si="407"/>
        <v>180.6</v>
      </c>
      <c r="W61" s="264">
        <f t="shared" si="408"/>
        <v>186.1</v>
      </c>
      <c r="X61" s="219"/>
      <c r="Y61" s="190">
        <f>SUM(Y62:Y66)</f>
        <v>6747</v>
      </c>
      <c r="Z61" s="291">
        <f>SUM(Z62:Z66)</f>
        <v>6519</v>
      </c>
      <c r="AA61" s="147">
        <f>SUM(AA62:AA66)</f>
        <v>6354</v>
      </c>
      <c r="AB61" s="291">
        <f>SUM(AB62:AB66)</f>
        <v>6206</v>
      </c>
      <c r="AC61" s="191">
        <f>SUM(AC62:AC66)</f>
        <v>6052</v>
      </c>
      <c r="AD61" s="191">
        <f t="shared" ref="AD61:AF61" si="411">SUM(AD62:AD66)</f>
        <v>5901</v>
      </c>
      <c r="AE61" s="191">
        <f t="shared" si="411"/>
        <v>5786</v>
      </c>
      <c r="AF61" s="191">
        <f t="shared" si="411"/>
        <v>5791</v>
      </c>
      <c r="AG61" s="191">
        <f t="shared" ref="AG61" si="412">SUM(AG62:AG66)</f>
        <v>5784</v>
      </c>
      <c r="AI61" s="291">
        <f>SUM(AI62:AI66)</f>
        <v>22474</v>
      </c>
      <c r="AJ61" s="147">
        <f>SUM(AJ62:AJ66)</f>
        <v>36196</v>
      </c>
      <c r="AK61" s="291">
        <f>SUM(AK62:AK66)</f>
        <v>32956</v>
      </c>
      <c r="AL61" s="191">
        <f>SUM(AL62:AL66)</f>
        <v>41595</v>
      </c>
      <c r="AM61" s="291">
        <f>SUM(AM62:AM66)</f>
        <v>75027</v>
      </c>
      <c r="AN61" s="291">
        <f t="shared" ref="AN61:AP61" si="413">SUM(AN62:AN66)</f>
        <v>89595</v>
      </c>
      <c r="AO61" s="291">
        <f t="shared" si="413"/>
        <v>92469</v>
      </c>
      <c r="AP61" s="840">
        <f t="shared" si="413"/>
        <v>85697</v>
      </c>
      <c r="AQ61" s="272">
        <f t="shared" ref="AQ61" si="414">SUM(AQ62:AQ66)</f>
        <v>92469</v>
      </c>
      <c r="AR61" s="145"/>
      <c r="AS61" s="146">
        <f>SUM(AS62:AS66)</f>
        <v>4022</v>
      </c>
      <c r="AT61" s="289">
        <f>SUM(AT62:AT66)</f>
        <v>6416</v>
      </c>
      <c r="AU61" s="145">
        <f>SUM(AU62:AU66)</f>
        <v>7323</v>
      </c>
      <c r="AV61" s="289">
        <f>SUM(AV62:AV66)</f>
        <v>9183</v>
      </c>
      <c r="AW61" s="145">
        <f>SUM(AW62:AW66)</f>
        <v>15674</v>
      </c>
      <c r="AX61" s="289">
        <f t="shared" ref="AX61:AZ61" si="415">SUM(AX62:AX66)</f>
        <v>18717</v>
      </c>
      <c r="AY61" s="145">
        <f t="shared" si="415"/>
        <v>19318</v>
      </c>
      <c r="AZ61" s="289">
        <f t="shared" si="415"/>
        <v>17904</v>
      </c>
      <c r="BA61" s="159">
        <f t="shared" ref="BA61" si="416">SUM(BA62:BA66)</f>
        <v>19318</v>
      </c>
      <c r="BB61" s="219"/>
      <c r="BC61" s="388">
        <f t="shared" ref="BC61:BI61" si="417">SUM(BC62:BC66)</f>
        <v>240</v>
      </c>
      <c r="BD61" s="249">
        <f t="shared" si="417"/>
        <v>212</v>
      </c>
      <c r="BE61" s="220">
        <f t="shared" si="417"/>
        <v>184</v>
      </c>
      <c r="BF61" s="249">
        <f t="shared" si="417"/>
        <v>156</v>
      </c>
      <c r="BG61" s="220">
        <f t="shared" si="417"/>
        <v>128</v>
      </c>
      <c r="BH61" s="278">
        <f t="shared" si="417"/>
        <v>100</v>
      </c>
      <c r="BI61" s="220">
        <f t="shared" si="417"/>
        <v>100</v>
      </c>
      <c r="BJ61" s="249">
        <f t="shared" ref="BJ61:BL61" si="418">SUM(BJ62:BJ66)</f>
        <v>100</v>
      </c>
      <c r="BK61" s="220">
        <f t="shared" si="418"/>
        <v>100</v>
      </c>
      <c r="BL61" s="249">
        <f t="shared" si="418"/>
        <v>100</v>
      </c>
      <c r="BM61" s="371">
        <f t="shared" ref="BM61" si="419">SUM(BM62:BM66)</f>
        <v>100</v>
      </c>
      <c r="BN61" s="157"/>
      <c r="BO61" s="272">
        <f t="shared" ref="BO61:CC61" si="420">SUM(BO62:BO66)</f>
        <v>583</v>
      </c>
      <c r="BP61" s="249">
        <f t="shared" ref="BP61:BX61" si="421">SUM(BP62:BP66)</f>
        <v>512</v>
      </c>
      <c r="BQ61" s="249">
        <f t="shared" si="421"/>
        <v>439</v>
      </c>
      <c r="BR61" s="249">
        <f t="shared" si="421"/>
        <v>368</v>
      </c>
      <c r="BS61" s="272">
        <f t="shared" si="421"/>
        <v>301</v>
      </c>
      <c r="BT61" s="249">
        <f t="shared" si="421"/>
        <v>232</v>
      </c>
      <c r="BU61" s="249">
        <f t="shared" si="421"/>
        <v>230</v>
      </c>
      <c r="BV61" s="249">
        <f t="shared" si="421"/>
        <v>226</v>
      </c>
      <c r="BW61" s="249">
        <f t="shared" si="421"/>
        <v>226</v>
      </c>
      <c r="BX61" s="272">
        <f t="shared" si="421"/>
        <v>222</v>
      </c>
      <c r="BZ61" s="225">
        <f t="shared" si="420"/>
        <v>3487</v>
      </c>
      <c r="CA61" s="250">
        <f t="shared" si="420"/>
        <v>3483</v>
      </c>
      <c r="CB61" s="219">
        <f t="shared" si="420"/>
        <v>3603</v>
      </c>
      <c r="CC61" s="250">
        <f t="shared" si="420"/>
        <v>3344</v>
      </c>
      <c r="CD61" s="300">
        <f>SUM(CD62:CD66)</f>
        <v>3227</v>
      </c>
      <c r="CE61" s="300">
        <f t="shared" ref="CE61:CG61" si="422">SUM(CE62:CE66)</f>
        <v>1785</v>
      </c>
      <c r="CF61" s="300">
        <f t="shared" si="422"/>
        <v>1940</v>
      </c>
      <c r="CG61" s="300">
        <f t="shared" si="422"/>
        <v>2755</v>
      </c>
      <c r="CH61" s="300">
        <f t="shared" ref="CH61" si="423">SUM(CH62:CH66)</f>
        <v>2160</v>
      </c>
      <c r="CJ61" s="290"/>
    </row>
    <row r="62" spans="1:88">
      <c r="A62" s="125">
        <v>209</v>
      </c>
      <c r="B62" s="245" t="s">
        <v>66</v>
      </c>
      <c r="C62" s="285">
        <f t="shared" ref="C62:K66" si="424">Y62+AS62+BP62+BZ62</f>
        <v>5954</v>
      </c>
      <c r="D62" s="285">
        <f t="shared" si="424"/>
        <v>5385</v>
      </c>
      <c r="E62" s="812">
        <f t="shared" si="424"/>
        <v>5487</v>
      </c>
      <c r="F62" s="285">
        <f t="shared" si="424"/>
        <v>5327</v>
      </c>
      <c r="G62" s="813">
        <f t="shared" si="424"/>
        <v>6855</v>
      </c>
      <c r="H62" s="813">
        <f t="shared" si="424"/>
        <v>6751</v>
      </c>
      <c r="I62" s="813">
        <f t="shared" si="424"/>
        <v>7964</v>
      </c>
      <c r="J62" s="813">
        <f t="shared" si="424"/>
        <v>7382</v>
      </c>
      <c r="K62" s="1343">
        <f t="shared" si="424"/>
        <v>8075</v>
      </c>
      <c r="L62" s="935">
        <f t="shared" si="15"/>
        <v>124</v>
      </c>
      <c r="M62" s="219"/>
      <c r="N62" s="245" t="s">
        <v>66</v>
      </c>
      <c r="O62" s="295">
        <f t="shared" si="16"/>
        <v>100</v>
      </c>
      <c r="P62" s="261">
        <f t="shared" si="209"/>
        <v>90.4</v>
      </c>
      <c r="Q62" s="295">
        <f t="shared" si="210"/>
        <v>92.2</v>
      </c>
      <c r="R62" s="261">
        <f t="shared" si="405"/>
        <v>89.5</v>
      </c>
      <c r="S62" s="262">
        <f t="shared" si="406"/>
        <v>115.1</v>
      </c>
      <c r="T62" s="262">
        <f t="shared" si="213"/>
        <v>113.4</v>
      </c>
      <c r="U62" s="262">
        <f t="shared" si="214"/>
        <v>133.80000000000001</v>
      </c>
      <c r="V62" s="262">
        <f t="shared" si="407"/>
        <v>124</v>
      </c>
      <c r="W62" s="262">
        <f t="shared" si="408"/>
        <v>135.6</v>
      </c>
      <c r="X62" s="219"/>
      <c r="Y62" s="446">
        <f>県外関係人口!B62</f>
        <v>2857</v>
      </c>
      <c r="Z62" s="1194">
        <f>県外関係人口!C62</f>
        <v>2744</v>
      </c>
      <c r="AA62" s="385">
        <f>県外関係人口!D62</f>
        <v>2694</v>
      </c>
      <c r="AB62" s="1194">
        <f>県外関係人口!E62</f>
        <v>2648</v>
      </c>
      <c r="AC62" s="447">
        <f>県外関係人口!F62</f>
        <v>2599</v>
      </c>
      <c r="AD62" s="447">
        <f>県外関係人口!G62</f>
        <v>2547</v>
      </c>
      <c r="AE62" s="447">
        <f>県外関係人口!H62</f>
        <v>2512</v>
      </c>
      <c r="AF62" s="447">
        <f>県外関係人口!I62</f>
        <v>2518</v>
      </c>
      <c r="AG62" s="447">
        <f>県外関係人口!J62</f>
        <v>2513</v>
      </c>
      <c r="AH62" s="385"/>
      <c r="AI62" s="289">
        <f>ふるさと納税件数!R15</f>
        <v>4520</v>
      </c>
      <c r="AJ62" s="145">
        <f>ふるさと納税件数!T15</f>
        <v>2622</v>
      </c>
      <c r="AK62" s="289">
        <f>ふるさと納税件数!V15</f>
        <v>2703</v>
      </c>
      <c r="AL62" s="145">
        <f>ふるさと納税件数!X15</f>
        <v>2975</v>
      </c>
      <c r="AM62" s="289">
        <f>ふるさと納税件数!Z15</f>
        <v>10933</v>
      </c>
      <c r="AN62" s="146">
        <f>ふるさと納税件数!AB15</f>
        <v>14848</v>
      </c>
      <c r="AO62" s="289">
        <f>ふるさと納税件数!AD15</f>
        <v>20311</v>
      </c>
      <c r="AP62" s="146">
        <f>ふるさと納税件数!AF15</f>
        <v>15364</v>
      </c>
      <c r="AQ62" s="289">
        <f>ふるさと納税件数!AH15</f>
        <v>20311</v>
      </c>
      <c r="AR62" s="145"/>
      <c r="AS62" s="146">
        <f>ROUND(AI62/$AS$79,0)</f>
        <v>809</v>
      </c>
      <c r="AT62" s="289">
        <f>ROUND(AJ62/$AT$79,0)</f>
        <v>465</v>
      </c>
      <c r="AU62" s="145">
        <f>ROUND(AK62/$AU$79,0)</f>
        <v>601</v>
      </c>
      <c r="AV62" s="289">
        <f>ROUND(AL62/$AV$79,0)</f>
        <v>657</v>
      </c>
      <c r="AW62" s="145">
        <f t="shared" ref="AW62:BA66" si="425">ROUND(AM62/$AW$79,0)</f>
        <v>2284</v>
      </c>
      <c r="AX62" s="289">
        <f t="shared" si="425"/>
        <v>3102</v>
      </c>
      <c r="AY62" s="145">
        <f t="shared" si="425"/>
        <v>4243</v>
      </c>
      <c r="AZ62" s="289">
        <f t="shared" si="425"/>
        <v>3210</v>
      </c>
      <c r="BA62" s="159">
        <f t="shared" si="425"/>
        <v>4243</v>
      </c>
      <c r="BB62" s="219"/>
      <c r="BC62" s="370">
        <f>H25住宅土地!O35</f>
        <v>150</v>
      </c>
      <c r="BD62" s="250">
        <f>ROUND(BC62+(BH62-BC62)/5,0)</f>
        <v>130</v>
      </c>
      <c r="BE62" s="219">
        <f>ROUND(BC62+(BH62-BC62)/5*2,0)</f>
        <v>110</v>
      </c>
      <c r="BF62" s="250">
        <f>ROUND(BC62+(BH62-BC62)/5*3,0)</f>
        <v>90</v>
      </c>
      <c r="BG62" s="219">
        <f>ROUND(BC62+(BH62-BC62)/5*4,0)</f>
        <v>70</v>
      </c>
      <c r="BH62" s="277">
        <f>H30住宅土地!L31</f>
        <v>50</v>
      </c>
      <c r="BI62" s="1245">
        <f t="shared" si="198"/>
        <v>50</v>
      </c>
      <c r="BJ62" s="1246">
        <f t="shared" ref="BJ62:BJ66" si="426">BI62</f>
        <v>50</v>
      </c>
      <c r="BK62" s="1245">
        <f t="shared" ref="BK62:BK66" si="427">BJ62</f>
        <v>50</v>
      </c>
      <c r="BL62" s="1246">
        <f t="shared" ref="BL62:BM66" si="428">BK62</f>
        <v>50</v>
      </c>
      <c r="BM62" s="948">
        <f t="shared" si="428"/>
        <v>50</v>
      </c>
      <c r="BN62" s="157"/>
      <c r="BO62" s="277">
        <f t="shared" si="199"/>
        <v>365</v>
      </c>
      <c r="BP62" s="250">
        <f t="shared" ref="BP62:BP66" si="429">ROUND(BD62*BD$79,0)</f>
        <v>314</v>
      </c>
      <c r="BQ62" s="250">
        <f t="shared" ref="BQ62:BQ66" si="430">ROUND(BE62*BE$79,0)</f>
        <v>263</v>
      </c>
      <c r="BR62" s="250">
        <f t="shared" ref="BR62:BR66" si="431">ROUND(BF62*BF$79,0)</f>
        <v>213</v>
      </c>
      <c r="BS62" s="277">
        <f t="shared" ref="BS62:BS66" si="432">ROUND(BG62*BG$79,0)</f>
        <v>164</v>
      </c>
      <c r="BT62" s="250">
        <f t="shared" ref="BT62:BT66" si="433">ROUND(BH62*BH$79,0)</f>
        <v>116</v>
      </c>
      <c r="BU62" s="250">
        <f t="shared" ref="BU62:BU66" si="434">ROUND(BI62*BI$79,0)</f>
        <v>115</v>
      </c>
      <c r="BV62" s="250">
        <f t="shared" ref="BV62:BV66" si="435">ROUND(BJ62*BJ$79,0)</f>
        <v>113</v>
      </c>
      <c r="BW62" s="250">
        <f t="shared" ref="BW62:BW66" si="436">ROUND(BK62*BK$79,0)</f>
        <v>113</v>
      </c>
      <c r="BX62" s="277">
        <f t="shared" ref="BX62:BX66" si="437">ROUND(BL62*BL$79,0)</f>
        <v>111</v>
      </c>
      <c r="BZ62" s="225">
        <f>観光人口2!Z35</f>
        <v>1974</v>
      </c>
      <c r="CA62" s="250">
        <f>観光人口2!AA35</f>
        <v>1913</v>
      </c>
      <c r="CB62" s="219">
        <f>観光人口2!AB35</f>
        <v>1979</v>
      </c>
      <c r="CC62" s="250">
        <f>観光人口2!AC35</f>
        <v>1858</v>
      </c>
      <c r="CD62" s="300">
        <f>観光人口2!AD35</f>
        <v>1856</v>
      </c>
      <c r="CE62" s="300">
        <f>観光人口2!AE35</f>
        <v>987</v>
      </c>
      <c r="CF62" s="300">
        <f>観光人口2!AF35</f>
        <v>1096</v>
      </c>
      <c r="CG62" s="300">
        <f>観光人口2!AG35</f>
        <v>1541</v>
      </c>
      <c r="CH62" s="300">
        <f>観光人口2!AH35</f>
        <v>1208</v>
      </c>
      <c r="CJ62" s="290"/>
    </row>
    <row r="63" spans="1:88">
      <c r="A63" s="125">
        <v>222</v>
      </c>
      <c r="B63" s="237" t="s">
        <v>67</v>
      </c>
      <c r="C63" s="285">
        <f t="shared" si="424"/>
        <v>1567</v>
      </c>
      <c r="D63" s="285">
        <f t="shared" si="424"/>
        <v>2746</v>
      </c>
      <c r="E63" s="812">
        <f t="shared" si="424"/>
        <v>2994</v>
      </c>
      <c r="F63" s="285">
        <f t="shared" si="424"/>
        <v>3738</v>
      </c>
      <c r="G63" s="813">
        <f t="shared" si="424"/>
        <v>4567</v>
      </c>
      <c r="H63" s="813">
        <f t="shared" si="424"/>
        <v>4522</v>
      </c>
      <c r="I63" s="813">
        <f t="shared" si="424"/>
        <v>3890</v>
      </c>
      <c r="J63" s="813">
        <f t="shared" si="424"/>
        <v>4390</v>
      </c>
      <c r="K63" s="1343">
        <f t="shared" si="424"/>
        <v>3932</v>
      </c>
      <c r="L63" s="935">
        <f t="shared" si="15"/>
        <v>280.2</v>
      </c>
      <c r="M63" s="219"/>
      <c r="N63" s="237" t="s">
        <v>67</v>
      </c>
      <c r="O63" s="295">
        <f t="shared" si="16"/>
        <v>100</v>
      </c>
      <c r="P63" s="261">
        <f t="shared" si="209"/>
        <v>175.2</v>
      </c>
      <c r="Q63" s="295">
        <f t="shared" si="210"/>
        <v>191.1</v>
      </c>
      <c r="R63" s="261">
        <f t="shared" si="405"/>
        <v>238.5</v>
      </c>
      <c r="S63" s="262">
        <f t="shared" si="406"/>
        <v>291.39999999999998</v>
      </c>
      <c r="T63" s="262">
        <f t="shared" si="213"/>
        <v>288.60000000000002</v>
      </c>
      <c r="U63" s="262">
        <f t="shared" si="214"/>
        <v>248.2</v>
      </c>
      <c r="V63" s="262">
        <f t="shared" si="407"/>
        <v>280.2</v>
      </c>
      <c r="W63" s="262">
        <f t="shared" si="408"/>
        <v>250.9</v>
      </c>
      <c r="X63" s="219"/>
      <c r="Y63" s="446">
        <f>県外関係人口!B63</f>
        <v>954</v>
      </c>
      <c r="Z63" s="1194">
        <f>県外関係人口!C63</f>
        <v>926</v>
      </c>
      <c r="AA63" s="385">
        <f>県外関係人口!D63</f>
        <v>890</v>
      </c>
      <c r="AB63" s="1194">
        <f>県外関係人口!E63</f>
        <v>859</v>
      </c>
      <c r="AC63" s="447">
        <f>県外関係人口!F63</f>
        <v>825</v>
      </c>
      <c r="AD63" s="447">
        <f>県外関係人口!G63</f>
        <v>797</v>
      </c>
      <c r="AE63" s="447">
        <f>県外関係人口!H63</f>
        <v>770</v>
      </c>
      <c r="AF63" s="447">
        <f>県外関係人口!I63</f>
        <v>770</v>
      </c>
      <c r="AG63" s="447">
        <f>県外関係人口!J63</f>
        <v>769</v>
      </c>
      <c r="AH63" s="385"/>
      <c r="AI63" s="289">
        <f>ふるさと納税件数!R27</f>
        <v>1373</v>
      </c>
      <c r="AJ63" s="145">
        <f>ふるさと納税件数!T27</f>
        <v>7707</v>
      </c>
      <c r="AK63" s="289">
        <f>ふるさと納税件数!V27</f>
        <v>7322</v>
      </c>
      <c r="AL63" s="145">
        <f>ふるさと納税件数!X27</f>
        <v>11170</v>
      </c>
      <c r="AM63" s="289">
        <f>ふるさと納税件数!Z27</f>
        <v>16133</v>
      </c>
      <c r="AN63" s="146">
        <f>ふるさと納税件数!AB27</f>
        <v>17114</v>
      </c>
      <c r="AO63" s="289">
        <f>ふるさと納税件数!AD27</f>
        <v>14126</v>
      </c>
      <c r="AP63" s="146">
        <f>ふるさと納税件数!AF27</f>
        <v>15791</v>
      </c>
      <c r="AQ63" s="289">
        <f>ふるさと納税件数!AH27</f>
        <v>14126</v>
      </c>
      <c r="AR63" s="145"/>
      <c r="AS63" s="146">
        <f>ROUND(AI63/$AS$79,0)</f>
        <v>246</v>
      </c>
      <c r="AT63" s="289">
        <f>ROUND(AJ63/$AT$79,0)</f>
        <v>1366</v>
      </c>
      <c r="AU63" s="145">
        <f>ROUND(AK63/$AU$79,0)</f>
        <v>1627</v>
      </c>
      <c r="AV63" s="289">
        <f>ROUND(AL63/$AV$79,0)</f>
        <v>2466</v>
      </c>
      <c r="AW63" s="145">
        <f t="shared" si="425"/>
        <v>3370</v>
      </c>
      <c r="AX63" s="289">
        <f t="shared" si="425"/>
        <v>3575</v>
      </c>
      <c r="AY63" s="145">
        <f t="shared" si="425"/>
        <v>2951</v>
      </c>
      <c r="AZ63" s="289">
        <f t="shared" si="425"/>
        <v>3299</v>
      </c>
      <c r="BA63" s="159">
        <f t="shared" si="425"/>
        <v>2951</v>
      </c>
      <c r="BB63" s="219"/>
      <c r="BC63" s="370">
        <f>H25住宅土地!O47</f>
        <v>40</v>
      </c>
      <c r="BD63" s="250">
        <f>ROUND(BC63+(BH63-BC63)/5,0)</f>
        <v>38</v>
      </c>
      <c r="BE63" s="219">
        <f>ROUND(BC63+(BH63-BC63)/5*2,0)</f>
        <v>36</v>
      </c>
      <c r="BF63" s="250">
        <f>ROUND(BC63+(BH63-BC63)/5*3,0)</f>
        <v>34</v>
      </c>
      <c r="BG63" s="219">
        <f>ROUND(BC63+(BH63-BC63)/5*4,0)</f>
        <v>32</v>
      </c>
      <c r="BH63" s="277">
        <f>H30住宅土地!L43</f>
        <v>30</v>
      </c>
      <c r="BI63" s="1245">
        <f t="shared" si="198"/>
        <v>30</v>
      </c>
      <c r="BJ63" s="1246">
        <f t="shared" si="426"/>
        <v>30</v>
      </c>
      <c r="BK63" s="1245">
        <f t="shared" si="427"/>
        <v>30</v>
      </c>
      <c r="BL63" s="1246">
        <f t="shared" si="428"/>
        <v>30</v>
      </c>
      <c r="BM63" s="948">
        <f t="shared" si="428"/>
        <v>30</v>
      </c>
      <c r="BN63" s="157"/>
      <c r="BO63" s="277">
        <f t="shared" si="199"/>
        <v>97</v>
      </c>
      <c r="BP63" s="250">
        <f t="shared" si="429"/>
        <v>92</v>
      </c>
      <c r="BQ63" s="250">
        <f t="shared" si="430"/>
        <v>86</v>
      </c>
      <c r="BR63" s="250">
        <f t="shared" si="431"/>
        <v>80</v>
      </c>
      <c r="BS63" s="277">
        <f t="shared" si="432"/>
        <v>75</v>
      </c>
      <c r="BT63" s="250">
        <f t="shared" si="433"/>
        <v>70</v>
      </c>
      <c r="BU63" s="250">
        <f t="shared" si="434"/>
        <v>69</v>
      </c>
      <c r="BV63" s="250">
        <f t="shared" si="435"/>
        <v>68</v>
      </c>
      <c r="BW63" s="250">
        <f t="shared" si="436"/>
        <v>68</v>
      </c>
      <c r="BX63" s="277">
        <f t="shared" si="437"/>
        <v>67</v>
      </c>
      <c r="BZ63" s="225">
        <f>観光人口2!Z36</f>
        <v>275</v>
      </c>
      <c r="CA63" s="250">
        <f>観光人口2!AA36</f>
        <v>368</v>
      </c>
      <c r="CB63" s="219">
        <f>観光人口2!AB36</f>
        <v>397</v>
      </c>
      <c r="CC63" s="250">
        <f>観光人口2!AC36</f>
        <v>338</v>
      </c>
      <c r="CD63" s="300">
        <f>観光人口2!AD36</f>
        <v>302</v>
      </c>
      <c r="CE63" s="300">
        <f>観光人口2!AE36</f>
        <v>81</v>
      </c>
      <c r="CF63" s="300">
        <f>観光人口2!AF36</f>
        <v>101</v>
      </c>
      <c r="CG63" s="300">
        <f>観光人口2!AG36</f>
        <v>253</v>
      </c>
      <c r="CH63" s="300">
        <f>観光人口2!AH36</f>
        <v>145</v>
      </c>
      <c r="CJ63" s="290"/>
    </row>
    <row r="64" spans="1:88">
      <c r="A64" s="125">
        <v>225</v>
      </c>
      <c r="B64" s="237" t="s">
        <v>68</v>
      </c>
      <c r="C64" s="285">
        <f t="shared" si="424"/>
        <v>3205</v>
      </c>
      <c r="D64" s="285">
        <f t="shared" si="424"/>
        <v>4860</v>
      </c>
      <c r="E64" s="812">
        <f t="shared" si="424"/>
        <v>5626</v>
      </c>
      <c r="F64" s="285">
        <f t="shared" si="424"/>
        <v>5502</v>
      </c>
      <c r="G64" s="813">
        <f t="shared" si="424"/>
        <v>6950</v>
      </c>
      <c r="H64" s="813">
        <f t="shared" si="424"/>
        <v>5800</v>
      </c>
      <c r="I64" s="813">
        <f t="shared" si="424"/>
        <v>5363</v>
      </c>
      <c r="J64" s="813">
        <f t="shared" si="424"/>
        <v>6037</v>
      </c>
      <c r="K64" s="1343">
        <f t="shared" si="424"/>
        <v>5372</v>
      </c>
      <c r="L64" s="935">
        <f t="shared" si="15"/>
        <v>188.4</v>
      </c>
      <c r="M64" s="219"/>
      <c r="N64" s="237" t="s">
        <v>68</v>
      </c>
      <c r="O64" s="295">
        <f t="shared" si="16"/>
        <v>100</v>
      </c>
      <c r="P64" s="261">
        <f t="shared" si="209"/>
        <v>151.6</v>
      </c>
      <c r="Q64" s="295">
        <f t="shared" si="210"/>
        <v>175.5</v>
      </c>
      <c r="R64" s="261">
        <f t="shared" si="405"/>
        <v>171.7</v>
      </c>
      <c r="S64" s="262">
        <f t="shared" si="406"/>
        <v>216.8</v>
      </c>
      <c r="T64" s="262">
        <f t="shared" si="213"/>
        <v>181</v>
      </c>
      <c r="U64" s="262">
        <f t="shared" si="214"/>
        <v>167.3</v>
      </c>
      <c r="V64" s="262">
        <f t="shared" si="407"/>
        <v>188.4</v>
      </c>
      <c r="W64" s="262">
        <f t="shared" si="408"/>
        <v>167.6</v>
      </c>
      <c r="X64" s="219"/>
      <c r="Y64" s="446">
        <f>県外関係人口!B64</f>
        <v>1075</v>
      </c>
      <c r="Z64" s="1194">
        <f>県外関係人口!C64</f>
        <v>1048</v>
      </c>
      <c r="AA64" s="385">
        <f>県外関係人口!D64</f>
        <v>1000</v>
      </c>
      <c r="AB64" s="1194">
        <f>県外関係人口!E64</f>
        <v>957</v>
      </c>
      <c r="AC64" s="447">
        <f>県外関係人口!F64</f>
        <v>914</v>
      </c>
      <c r="AD64" s="447">
        <f>県外関係人口!G64</f>
        <v>871</v>
      </c>
      <c r="AE64" s="447">
        <f>県外関係人口!H64</f>
        <v>843</v>
      </c>
      <c r="AF64" s="447">
        <f>県外関係人口!I64</f>
        <v>843</v>
      </c>
      <c r="AG64" s="447">
        <f>県外関係人口!J64</f>
        <v>843</v>
      </c>
      <c r="AH64" s="385"/>
      <c r="AI64" s="289">
        <f>ふるさと納税件数!R30</f>
        <v>10194</v>
      </c>
      <c r="AJ64" s="145">
        <f>ふるさと納税件数!T30</f>
        <v>20008</v>
      </c>
      <c r="AK64" s="289">
        <f>ふるさと納税件数!V30</f>
        <v>19649</v>
      </c>
      <c r="AL64" s="145">
        <f>ふるさと納税件数!X30</f>
        <v>19502</v>
      </c>
      <c r="AM64" s="289">
        <f>ふるさと納税件数!Z30</f>
        <v>27668</v>
      </c>
      <c r="AN64" s="146">
        <f>ふるさと納税件数!AB30</f>
        <v>22905</v>
      </c>
      <c r="AO64" s="289">
        <f>ふるさと納税件数!AD30</f>
        <v>20835</v>
      </c>
      <c r="AP64" s="146">
        <f>ふるさと納税件数!AF30</f>
        <v>23802.666666666668</v>
      </c>
      <c r="AQ64" s="289">
        <f>ふるさと納税件数!AH30</f>
        <v>20835</v>
      </c>
      <c r="AR64" s="145"/>
      <c r="AS64" s="146">
        <f>ROUND(AI64/$AS$79,0)</f>
        <v>1824</v>
      </c>
      <c r="AT64" s="289">
        <f>ROUND(AJ64/$AT$79,0)</f>
        <v>3546</v>
      </c>
      <c r="AU64" s="145">
        <f>ROUND(AK64/$AU$79,0)</f>
        <v>4366</v>
      </c>
      <c r="AV64" s="289">
        <f>ROUND(AL64/$AV$79,0)</f>
        <v>4305</v>
      </c>
      <c r="AW64" s="145">
        <f t="shared" si="425"/>
        <v>5780</v>
      </c>
      <c r="AX64" s="289">
        <f t="shared" si="425"/>
        <v>4785</v>
      </c>
      <c r="AY64" s="145">
        <f t="shared" si="425"/>
        <v>4353</v>
      </c>
      <c r="AZ64" s="289">
        <f t="shared" si="425"/>
        <v>4973</v>
      </c>
      <c r="BA64" s="159">
        <f t="shared" si="425"/>
        <v>4353</v>
      </c>
      <c r="BB64" s="219"/>
      <c r="BC64" s="370">
        <f>H25住宅土地!O50</f>
        <v>30</v>
      </c>
      <c r="BD64" s="250">
        <f>ROUND(BC64+(BH64-BC64)/5,0)</f>
        <v>28</v>
      </c>
      <c r="BE64" s="219">
        <f>ROUND(BC64+(BH64-BC64)/5*2,0)</f>
        <v>26</v>
      </c>
      <c r="BF64" s="250">
        <f>ROUND(BC64+(BH64-BC64)/5*3,0)</f>
        <v>24</v>
      </c>
      <c r="BG64" s="219">
        <f>ROUND(BC64+(BH64-BC64)/5*4,0)</f>
        <v>22</v>
      </c>
      <c r="BH64" s="277">
        <f>H30住宅土地!L46</f>
        <v>20</v>
      </c>
      <c r="BI64" s="1245">
        <f t="shared" si="198"/>
        <v>20</v>
      </c>
      <c r="BJ64" s="1246">
        <f t="shared" si="426"/>
        <v>20</v>
      </c>
      <c r="BK64" s="1245">
        <f t="shared" si="427"/>
        <v>20</v>
      </c>
      <c r="BL64" s="1246">
        <f t="shared" si="428"/>
        <v>20</v>
      </c>
      <c r="BM64" s="948">
        <f t="shared" si="428"/>
        <v>20</v>
      </c>
      <c r="BN64" s="157"/>
      <c r="BO64" s="277">
        <f t="shared" si="199"/>
        <v>73</v>
      </c>
      <c r="BP64" s="250">
        <f t="shared" si="429"/>
        <v>68</v>
      </c>
      <c r="BQ64" s="250">
        <f t="shared" si="430"/>
        <v>62</v>
      </c>
      <c r="BR64" s="250">
        <f t="shared" si="431"/>
        <v>57</v>
      </c>
      <c r="BS64" s="277">
        <f t="shared" si="432"/>
        <v>52</v>
      </c>
      <c r="BT64" s="250">
        <f t="shared" si="433"/>
        <v>46</v>
      </c>
      <c r="BU64" s="250">
        <f t="shared" si="434"/>
        <v>46</v>
      </c>
      <c r="BV64" s="250">
        <f t="shared" si="435"/>
        <v>45</v>
      </c>
      <c r="BW64" s="250">
        <f t="shared" si="436"/>
        <v>45</v>
      </c>
      <c r="BX64" s="277">
        <f t="shared" si="437"/>
        <v>44</v>
      </c>
      <c r="BZ64" s="225">
        <f>観光人口2!Z37</f>
        <v>238</v>
      </c>
      <c r="CA64" s="250">
        <f>観光人口2!AA37</f>
        <v>204</v>
      </c>
      <c r="CB64" s="219">
        <f>観光人口2!AB37</f>
        <v>203</v>
      </c>
      <c r="CC64" s="250">
        <f>観光人口2!AC37</f>
        <v>188</v>
      </c>
      <c r="CD64" s="300">
        <f>観光人口2!AD37</f>
        <v>210</v>
      </c>
      <c r="CE64" s="300">
        <f>観光人口2!AE37</f>
        <v>98</v>
      </c>
      <c r="CF64" s="300">
        <f>観光人口2!AF37</f>
        <v>122</v>
      </c>
      <c r="CG64" s="300">
        <f>観光人口2!AG37</f>
        <v>176</v>
      </c>
      <c r="CH64" s="300">
        <f>観光人口2!AH37</f>
        <v>132</v>
      </c>
      <c r="CJ64" s="290"/>
    </row>
    <row r="65" spans="1:88">
      <c r="A65" s="125">
        <v>585</v>
      </c>
      <c r="B65" s="237" t="s">
        <v>69</v>
      </c>
      <c r="C65" s="285">
        <f t="shared" si="424"/>
        <v>2843</v>
      </c>
      <c r="D65" s="285">
        <f t="shared" si="424"/>
        <v>2717</v>
      </c>
      <c r="E65" s="812">
        <f t="shared" si="424"/>
        <v>2376</v>
      </c>
      <c r="F65" s="285">
        <f t="shared" si="424"/>
        <v>2888</v>
      </c>
      <c r="G65" s="813">
        <f t="shared" si="424"/>
        <v>4506</v>
      </c>
      <c r="H65" s="813">
        <f t="shared" si="424"/>
        <v>6014</v>
      </c>
      <c r="I65" s="813">
        <f t="shared" si="424"/>
        <v>6953</v>
      </c>
      <c r="J65" s="813">
        <f t="shared" si="424"/>
        <v>5823</v>
      </c>
      <c r="K65" s="1343">
        <f t="shared" si="424"/>
        <v>6973</v>
      </c>
      <c r="L65" s="935">
        <f t="shared" si="15"/>
        <v>204.8</v>
      </c>
      <c r="M65" s="219"/>
      <c r="N65" s="237" t="s">
        <v>69</v>
      </c>
      <c r="O65" s="295">
        <f t="shared" si="16"/>
        <v>100</v>
      </c>
      <c r="P65" s="261">
        <f t="shared" si="209"/>
        <v>95.6</v>
      </c>
      <c r="Q65" s="295">
        <f t="shared" si="210"/>
        <v>83.6</v>
      </c>
      <c r="R65" s="261">
        <f t="shared" si="405"/>
        <v>101.6</v>
      </c>
      <c r="S65" s="262">
        <f t="shared" si="406"/>
        <v>158.5</v>
      </c>
      <c r="T65" s="262">
        <f t="shared" si="213"/>
        <v>211.5</v>
      </c>
      <c r="U65" s="262">
        <f t="shared" si="214"/>
        <v>244.6</v>
      </c>
      <c r="V65" s="262">
        <f t="shared" si="407"/>
        <v>204.8</v>
      </c>
      <c r="W65" s="262">
        <f t="shared" si="408"/>
        <v>245.3</v>
      </c>
      <c r="X65" s="219"/>
      <c r="Y65" s="446">
        <f>県外関係人口!B65</f>
        <v>1137</v>
      </c>
      <c r="Z65" s="1194">
        <f>県外関係人口!C65</f>
        <v>1101</v>
      </c>
      <c r="AA65" s="385">
        <f>県外関係人口!D65</f>
        <v>1068</v>
      </c>
      <c r="AB65" s="1194">
        <f>県外関係人口!E65</f>
        <v>1039</v>
      </c>
      <c r="AC65" s="447">
        <f>県外関係人口!F65</f>
        <v>1008</v>
      </c>
      <c r="AD65" s="447">
        <f>県外関係人口!G65</f>
        <v>977</v>
      </c>
      <c r="AE65" s="447">
        <f>県外関係人口!H65</f>
        <v>950</v>
      </c>
      <c r="AF65" s="447">
        <f>県外関係人口!I65</f>
        <v>949</v>
      </c>
      <c r="AG65" s="447">
        <f>県外関係人口!J65</f>
        <v>949</v>
      </c>
      <c r="AH65" s="385"/>
      <c r="AI65" s="289">
        <f>ふるさと納税件数!R45</f>
        <v>6344</v>
      </c>
      <c r="AJ65" s="145">
        <f>ふるさと納税件数!T45</f>
        <v>5816</v>
      </c>
      <c r="AK65" s="289">
        <f>ふるさと納税件数!V45</f>
        <v>3235</v>
      </c>
      <c r="AL65" s="145">
        <f>ふるさと納税件数!X45</f>
        <v>5833</v>
      </c>
      <c r="AM65" s="289">
        <f>ふるさと納税件数!Z45</f>
        <v>14464</v>
      </c>
      <c r="AN65" s="146">
        <f>ふるさと納税件数!AB45</f>
        <v>22247</v>
      </c>
      <c r="AO65" s="289">
        <f>ふるさと納税件数!AD45</f>
        <v>26893</v>
      </c>
      <c r="AP65" s="146">
        <f>ふるさと納税件数!AF45</f>
        <v>21201.333333333332</v>
      </c>
      <c r="AQ65" s="289">
        <f>ふるさと納税件数!AH45</f>
        <v>26893</v>
      </c>
      <c r="AR65" s="145"/>
      <c r="AS65" s="146">
        <f>ROUND(AI65/$AS$79,0)</f>
        <v>1135</v>
      </c>
      <c r="AT65" s="289">
        <f>ROUND(AJ65/$AT$79,0)</f>
        <v>1031</v>
      </c>
      <c r="AU65" s="145">
        <f>ROUND(AK65/$AU$79,0)</f>
        <v>719</v>
      </c>
      <c r="AV65" s="289">
        <f>ROUND(AL65/$AV$79,0)</f>
        <v>1288</v>
      </c>
      <c r="AW65" s="145">
        <f t="shared" si="425"/>
        <v>3022</v>
      </c>
      <c r="AX65" s="289">
        <f t="shared" si="425"/>
        <v>4648</v>
      </c>
      <c r="AY65" s="145">
        <f t="shared" si="425"/>
        <v>5618</v>
      </c>
      <c r="AZ65" s="289">
        <f t="shared" si="425"/>
        <v>4429</v>
      </c>
      <c r="BA65" s="159">
        <f t="shared" si="425"/>
        <v>5618</v>
      </c>
      <c r="BB65" s="219"/>
      <c r="BC65" s="370">
        <f>H25住宅土地!O63</f>
        <v>10</v>
      </c>
      <c r="BD65" s="250">
        <f>ROUND(BC65+(BH65-BC65)/5,0)</f>
        <v>8</v>
      </c>
      <c r="BE65" s="219">
        <f>ROUND(BC65+(BH65-BC65)/5*2,0)</f>
        <v>6</v>
      </c>
      <c r="BF65" s="250">
        <f>ROUND(BC65+(BH65-BC65)/5*3,0)</f>
        <v>4</v>
      </c>
      <c r="BG65" s="219">
        <f>ROUND(BC65+(BH65-BC65)/5*4,0)</f>
        <v>2</v>
      </c>
      <c r="BH65" s="1196" t="str">
        <f>H30住宅土地!L59</f>
        <v>0</v>
      </c>
      <c r="BI65" s="1245" t="str">
        <f t="shared" si="198"/>
        <v>0</v>
      </c>
      <c r="BJ65" s="1246" t="str">
        <f t="shared" si="426"/>
        <v>0</v>
      </c>
      <c r="BK65" s="1245" t="str">
        <f t="shared" si="427"/>
        <v>0</v>
      </c>
      <c r="BL65" s="1246" t="str">
        <f t="shared" si="428"/>
        <v>0</v>
      </c>
      <c r="BM65" s="948" t="str">
        <f t="shared" si="428"/>
        <v>0</v>
      </c>
      <c r="BN65" s="157"/>
      <c r="BO65" s="277">
        <f t="shared" si="199"/>
        <v>24</v>
      </c>
      <c r="BP65" s="250">
        <f t="shared" si="429"/>
        <v>19</v>
      </c>
      <c r="BQ65" s="250">
        <f t="shared" si="430"/>
        <v>14</v>
      </c>
      <c r="BR65" s="250">
        <f t="shared" si="431"/>
        <v>9</v>
      </c>
      <c r="BS65" s="277">
        <f t="shared" si="432"/>
        <v>5</v>
      </c>
      <c r="BT65" s="250">
        <f t="shared" si="433"/>
        <v>0</v>
      </c>
      <c r="BU65" s="250">
        <f t="shared" si="434"/>
        <v>0</v>
      </c>
      <c r="BV65" s="250">
        <f t="shared" si="435"/>
        <v>0</v>
      </c>
      <c r="BW65" s="250">
        <f t="shared" si="436"/>
        <v>0</v>
      </c>
      <c r="BX65" s="277">
        <f t="shared" si="437"/>
        <v>0</v>
      </c>
      <c r="BZ65" s="225">
        <f>観光人口2!Z38</f>
        <v>552</v>
      </c>
      <c r="CA65" s="250">
        <f>観光人口2!AA38</f>
        <v>571</v>
      </c>
      <c r="CB65" s="219">
        <f>観光人口2!AB38</f>
        <v>580</v>
      </c>
      <c r="CC65" s="250">
        <f>観光人口2!AC38</f>
        <v>556</v>
      </c>
      <c r="CD65" s="300">
        <f>観光人口2!AD38</f>
        <v>476</v>
      </c>
      <c r="CE65" s="300">
        <f>観光人口2!AE38</f>
        <v>389</v>
      </c>
      <c r="CF65" s="300">
        <f>観光人口2!AF38</f>
        <v>385</v>
      </c>
      <c r="CG65" s="300">
        <f>観光人口2!AG38</f>
        <v>445</v>
      </c>
      <c r="CH65" s="300">
        <f>観光人口2!AH38</f>
        <v>406</v>
      </c>
      <c r="CJ65" s="290"/>
    </row>
    <row r="66" spans="1:88">
      <c r="A66" s="125">
        <v>586</v>
      </c>
      <c r="B66" s="239" t="s">
        <v>70</v>
      </c>
      <c r="C66" s="286">
        <f t="shared" si="424"/>
        <v>1199</v>
      </c>
      <c r="D66" s="286">
        <f t="shared" si="424"/>
        <v>1149</v>
      </c>
      <c r="E66" s="814">
        <f t="shared" si="424"/>
        <v>1165</v>
      </c>
      <c r="F66" s="286">
        <f t="shared" si="424"/>
        <v>1579</v>
      </c>
      <c r="G66" s="815">
        <f t="shared" si="424"/>
        <v>2307</v>
      </c>
      <c r="H66" s="815">
        <f t="shared" si="424"/>
        <v>3546</v>
      </c>
      <c r="I66" s="815">
        <f t="shared" si="424"/>
        <v>3100</v>
      </c>
      <c r="J66" s="815">
        <f t="shared" si="424"/>
        <v>3044</v>
      </c>
      <c r="K66" s="1344">
        <f t="shared" si="424"/>
        <v>3132</v>
      </c>
      <c r="L66" s="936">
        <f t="shared" si="15"/>
        <v>253.9</v>
      </c>
      <c r="M66" s="219"/>
      <c r="N66" s="239" t="s">
        <v>70</v>
      </c>
      <c r="O66" s="456">
        <f t="shared" si="16"/>
        <v>100</v>
      </c>
      <c r="P66" s="265">
        <f t="shared" si="209"/>
        <v>95.8</v>
      </c>
      <c r="Q66" s="456">
        <f t="shared" si="210"/>
        <v>97.2</v>
      </c>
      <c r="R66" s="265">
        <f t="shared" si="405"/>
        <v>131.69999999999999</v>
      </c>
      <c r="S66" s="266">
        <f t="shared" si="406"/>
        <v>192.4</v>
      </c>
      <c r="T66" s="266">
        <f t="shared" si="213"/>
        <v>295.7</v>
      </c>
      <c r="U66" s="266">
        <f t="shared" si="214"/>
        <v>258.5</v>
      </c>
      <c r="V66" s="266">
        <f t="shared" si="407"/>
        <v>253.9</v>
      </c>
      <c r="W66" s="266">
        <f t="shared" si="408"/>
        <v>261.2</v>
      </c>
      <c r="X66" s="219"/>
      <c r="Y66" s="448">
        <f>県外関係人口!B66</f>
        <v>724</v>
      </c>
      <c r="Z66" s="1195">
        <f>県外関係人口!C66</f>
        <v>700</v>
      </c>
      <c r="AA66" s="386">
        <f>県外関係人口!D66</f>
        <v>702</v>
      </c>
      <c r="AB66" s="1195">
        <f>県外関係人口!E66</f>
        <v>703</v>
      </c>
      <c r="AC66" s="449">
        <f>県外関係人口!F66</f>
        <v>706</v>
      </c>
      <c r="AD66" s="449">
        <f>県外関係人口!G66</f>
        <v>709</v>
      </c>
      <c r="AE66" s="449">
        <f>県外関係人口!H66</f>
        <v>711</v>
      </c>
      <c r="AF66" s="449">
        <f>県外関係人口!I66</f>
        <v>711</v>
      </c>
      <c r="AG66" s="449">
        <f>県外関係人口!J66</f>
        <v>710</v>
      </c>
      <c r="AH66" s="385"/>
      <c r="AI66" s="846">
        <f>ふるさと納税件数!R46</f>
        <v>43</v>
      </c>
      <c r="AJ66" s="144">
        <f>ふるさと納税件数!T46</f>
        <v>43</v>
      </c>
      <c r="AK66" s="846">
        <f>ふるさと納税件数!V46</f>
        <v>47</v>
      </c>
      <c r="AL66" s="144">
        <f>ふるさと納税件数!X46</f>
        <v>2115</v>
      </c>
      <c r="AM66" s="846">
        <f>ふるさと納税件数!Z46</f>
        <v>5829</v>
      </c>
      <c r="AN66" s="184">
        <f>ふるさと納税件数!AB46</f>
        <v>12481</v>
      </c>
      <c r="AO66" s="846">
        <f>ふるさと納税件数!AD46</f>
        <v>10304</v>
      </c>
      <c r="AP66" s="184">
        <f>ふるさと納税件数!AF46</f>
        <v>9538</v>
      </c>
      <c r="AQ66" s="846">
        <f>ふるさと納税件数!AH46</f>
        <v>10304</v>
      </c>
      <c r="AR66" s="145"/>
      <c r="AS66" s="146">
        <f>ROUND(AI66/$AS$79,0)</f>
        <v>8</v>
      </c>
      <c r="AT66" s="289">
        <f>ROUND(AJ66/$AT$79,0)</f>
        <v>8</v>
      </c>
      <c r="AU66" s="145">
        <f>ROUND(AK66/$AU$79,0)</f>
        <v>10</v>
      </c>
      <c r="AV66" s="289">
        <f>ROUND(AL66/$AV$79,0)</f>
        <v>467</v>
      </c>
      <c r="AW66" s="145">
        <f t="shared" si="425"/>
        <v>1218</v>
      </c>
      <c r="AX66" s="289">
        <f t="shared" si="425"/>
        <v>2607</v>
      </c>
      <c r="AY66" s="145">
        <f t="shared" si="425"/>
        <v>2153</v>
      </c>
      <c r="AZ66" s="289">
        <f t="shared" si="425"/>
        <v>1993</v>
      </c>
      <c r="BA66" s="159">
        <f t="shared" si="425"/>
        <v>2153</v>
      </c>
      <c r="BB66" s="219"/>
      <c r="BC66" s="389">
        <f>H25住宅土地!O64</f>
        <v>10</v>
      </c>
      <c r="BD66" s="251">
        <f>ROUND(BC66+(BH66-BC66)/5,0)</f>
        <v>8</v>
      </c>
      <c r="BE66" s="221">
        <f>ROUND(BC66+(BH66-BC66)/5*2,0)</f>
        <v>6</v>
      </c>
      <c r="BF66" s="251">
        <f>ROUND(BC66+(BH66-BC66)/5*3,0)</f>
        <v>4</v>
      </c>
      <c r="BG66" s="221">
        <f>ROUND(BC66+(BH66-BC66)/5*4,0)</f>
        <v>2</v>
      </c>
      <c r="BH66" s="282">
        <v>0</v>
      </c>
      <c r="BI66" s="1245">
        <f t="shared" si="198"/>
        <v>0</v>
      </c>
      <c r="BJ66" s="1246">
        <f t="shared" si="426"/>
        <v>0</v>
      </c>
      <c r="BK66" s="1245">
        <f t="shared" si="427"/>
        <v>0</v>
      </c>
      <c r="BL66" s="1246">
        <f t="shared" si="428"/>
        <v>0</v>
      </c>
      <c r="BM66" s="948">
        <f t="shared" si="428"/>
        <v>0</v>
      </c>
      <c r="BN66" s="157"/>
      <c r="BO66" s="282">
        <f t="shared" si="199"/>
        <v>24</v>
      </c>
      <c r="BP66" s="251">
        <f t="shared" si="429"/>
        <v>19</v>
      </c>
      <c r="BQ66" s="251">
        <f t="shared" si="430"/>
        <v>14</v>
      </c>
      <c r="BR66" s="251">
        <f t="shared" si="431"/>
        <v>9</v>
      </c>
      <c r="BS66" s="282">
        <f t="shared" si="432"/>
        <v>5</v>
      </c>
      <c r="BT66" s="251">
        <f t="shared" si="433"/>
        <v>0</v>
      </c>
      <c r="BU66" s="251">
        <f t="shared" si="434"/>
        <v>0</v>
      </c>
      <c r="BV66" s="251">
        <f t="shared" si="435"/>
        <v>0</v>
      </c>
      <c r="BW66" s="251">
        <f t="shared" si="436"/>
        <v>0</v>
      </c>
      <c r="BX66" s="282">
        <f t="shared" si="437"/>
        <v>0</v>
      </c>
      <c r="BZ66" s="225">
        <f>観光人口2!Z39</f>
        <v>448</v>
      </c>
      <c r="CA66" s="250">
        <f>観光人口2!AA39</f>
        <v>427</v>
      </c>
      <c r="CB66" s="219">
        <f>観光人口2!AB39</f>
        <v>444</v>
      </c>
      <c r="CC66" s="250">
        <f>観光人口2!AC39</f>
        <v>404</v>
      </c>
      <c r="CD66" s="300">
        <f>観光人口2!AD39</f>
        <v>383</v>
      </c>
      <c r="CE66" s="300">
        <f>観光人口2!AE39</f>
        <v>230</v>
      </c>
      <c r="CF66" s="300">
        <f>観光人口2!AF39</f>
        <v>236</v>
      </c>
      <c r="CG66" s="300">
        <f>観光人口2!AG39</f>
        <v>340</v>
      </c>
      <c r="CH66" s="300">
        <f>観光人口2!AH39</f>
        <v>269</v>
      </c>
      <c r="CJ66" s="290"/>
    </row>
    <row r="67" spans="1:88">
      <c r="A67" s="125"/>
      <c r="B67" s="246" t="s">
        <v>24</v>
      </c>
      <c r="C67" s="285">
        <f>C68+C69</f>
        <v>4896</v>
      </c>
      <c r="D67" s="285">
        <f>D68+D69</f>
        <v>7759</v>
      </c>
      <c r="E67" s="812">
        <f>E68+E69</f>
        <v>6512</v>
      </c>
      <c r="F67" s="285">
        <f>F68+F69</f>
        <v>6169</v>
      </c>
      <c r="G67" s="813">
        <f>G68+G69</f>
        <v>6592</v>
      </c>
      <c r="H67" s="813">
        <f t="shared" ref="H67:J67" si="438">H68+H69</f>
        <v>7353</v>
      </c>
      <c r="I67" s="813">
        <f t="shared" si="438"/>
        <v>7824</v>
      </c>
      <c r="J67" s="813">
        <f t="shared" si="438"/>
        <v>7201</v>
      </c>
      <c r="K67" s="1343">
        <f t="shared" ref="K67" si="439">K68+K69</f>
        <v>7816</v>
      </c>
      <c r="L67" s="935">
        <f t="shared" si="15"/>
        <v>147.1</v>
      </c>
      <c r="M67" s="219"/>
      <c r="N67" s="246" t="s">
        <v>24</v>
      </c>
      <c r="O67" s="295">
        <f t="shared" si="16"/>
        <v>100</v>
      </c>
      <c r="P67" s="261">
        <f t="shared" si="209"/>
        <v>158.5</v>
      </c>
      <c r="Q67" s="295">
        <f t="shared" si="210"/>
        <v>133</v>
      </c>
      <c r="R67" s="261">
        <f t="shared" si="405"/>
        <v>126</v>
      </c>
      <c r="S67" s="262">
        <f t="shared" si="406"/>
        <v>134.6</v>
      </c>
      <c r="T67" s="262">
        <f t="shared" si="213"/>
        <v>150.19999999999999</v>
      </c>
      <c r="U67" s="262">
        <f t="shared" si="214"/>
        <v>159.80000000000001</v>
      </c>
      <c r="V67" s="262">
        <f t="shared" si="407"/>
        <v>147.1</v>
      </c>
      <c r="W67" s="262">
        <f t="shared" si="408"/>
        <v>159.6</v>
      </c>
      <c r="X67" s="219"/>
      <c r="Y67" s="146">
        <f>Y68+Y69</f>
        <v>3914</v>
      </c>
      <c r="Z67" s="289">
        <f>Z68+Z69</f>
        <v>3788</v>
      </c>
      <c r="AA67" s="145">
        <f>AA68+AA69</f>
        <v>3659</v>
      </c>
      <c r="AB67" s="289">
        <f>AB68+AB69</f>
        <v>3514</v>
      </c>
      <c r="AC67" s="159">
        <f>AC68+AC69</f>
        <v>3383</v>
      </c>
      <c r="AD67" s="159">
        <f t="shared" ref="AD67:AF67" si="440">AD68+AD69</f>
        <v>3256</v>
      </c>
      <c r="AE67" s="159">
        <f t="shared" si="440"/>
        <v>3161</v>
      </c>
      <c r="AF67" s="159">
        <f t="shared" si="440"/>
        <v>3169</v>
      </c>
      <c r="AG67" s="159">
        <f t="shared" ref="AG67" si="441">AG68+AG69</f>
        <v>3165</v>
      </c>
      <c r="AI67" s="291">
        <f>AI68+AI69</f>
        <v>2865</v>
      </c>
      <c r="AJ67" s="147">
        <f>AJ68+AJ69</f>
        <v>19328</v>
      </c>
      <c r="AK67" s="291">
        <f>AK68+AK69</f>
        <v>9920</v>
      </c>
      <c r="AL67" s="191">
        <f>AL68+AL69</f>
        <v>8924</v>
      </c>
      <c r="AM67" s="291">
        <f>AM68+AM69</f>
        <v>11866</v>
      </c>
      <c r="AN67" s="191">
        <f t="shared" ref="AN67:AP67" si="442">AN68+AN69</f>
        <v>16726</v>
      </c>
      <c r="AO67" s="291">
        <f t="shared" si="442"/>
        <v>19156</v>
      </c>
      <c r="AP67" s="840">
        <f t="shared" si="442"/>
        <v>15916</v>
      </c>
      <c r="AQ67" s="272">
        <f t="shared" ref="AQ67" si="443">AQ68+AQ69</f>
        <v>19156</v>
      </c>
      <c r="AR67" s="145"/>
      <c r="AS67" s="190">
        <f>AS68+AS69</f>
        <v>513</v>
      </c>
      <c r="AT67" s="291">
        <f>AT68+AT69</f>
        <v>3425</v>
      </c>
      <c r="AU67" s="147">
        <f>AU68+AU69</f>
        <v>2204</v>
      </c>
      <c r="AV67" s="291">
        <f>AV68+AV69</f>
        <v>1970</v>
      </c>
      <c r="AW67" s="147">
        <f>AW68+AW69</f>
        <v>2479</v>
      </c>
      <c r="AX67" s="291">
        <f t="shared" ref="AX67:AZ67" si="444">AX68+AX69</f>
        <v>3495</v>
      </c>
      <c r="AY67" s="147">
        <f t="shared" si="444"/>
        <v>4002</v>
      </c>
      <c r="AZ67" s="291">
        <f t="shared" si="444"/>
        <v>3325</v>
      </c>
      <c r="BA67" s="191">
        <f t="shared" ref="BA67" si="445">BA68+BA69</f>
        <v>4002</v>
      </c>
      <c r="BB67" s="219"/>
      <c r="BC67" s="388">
        <f t="shared" ref="BC67:BI67" si="446">BC68+BC69</f>
        <v>20</v>
      </c>
      <c r="BD67" s="249">
        <f t="shared" si="446"/>
        <v>48</v>
      </c>
      <c r="BE67" s="220">
        <f t="shared" si="446"/>
        <v>76</v>
      </c>
      <c r="BF67" s="249">
        <f t="shared" si="446"/>
        <v>104</v>
      </c>
      <c r="BG67" s="220">
        <f t="shared" si="446"/>
        <v>132</v>
      </c>
      <c r="BH67" s="278">
        <f t="shared" si="446"/>
        <v>160</v>
      </c>
      <c r="BI67" s="220">
        <f t="shared" si="446"/>
        <v>160</v>
      </c>
      <c r="BJ67" s="249">
        <f t="shared" ref="BJ67:BL67" si="447">BJ68+BJ69</f>
        <v>160</v>
      </c>
      <c r="BK67" s="220">
        <f t="shared" si="447"/>
        <v>160</v>
      </c>
      <c r="BL67" s="249">
        <f t="shared" si="447"/>
        <v>160</v>
      </c>
      <c r="BM67" s="371">
        <f t="shared" ref="BM67" si="448">BM68+BM69</f>
        <v>160</v>
      </c>
      <c r="BN67" s="157"/>
      <c r="BO67" s="252">
        <f t="shared" ref="BO67:CC67" si="449">BO68+BO69</f>
        <v>49</v>
      </c>
      <c r="BP67" s="250">
        <f t="shared" ref="BP67:BX67" si="450">BP68+BP69</f>
        <v>116</v>
      </c>
      <c r="BQ67" s="250">
        <f t="shared" si="450"/>
        <v>182</v>
      </c>
      <c r="BR67" s="250">
        <f t="shared" si="450"/>
        <v>246</v>
      </c>
      <c r="BS67" s="252">
        <f t="shared" si="450"/>
        <v>309</v>
      </c>
      <c r="BT67" s="250">
        <f t="shared" si="450"/>
        <v>371</v>
      </c>
      <c r="BU67" s="250">
        <f t="shared" si="450"/>
        <v>367</v>
      </c>
      <c r="BV67" s="250">
        <f t="shared" si="450"/>
        <v>363</v>
      </c>
      <c r="BW67" s="250">
        <f t="shared" si="450"/>
        <v>361</v>
      </c>
      <c r="BX67" s="252">
        <f t="shared" si="450"/>
        <v>356</v>
      </c>
      <c r="BZ67" s="226">
        <f t="shared" si="449"/>
        <v>353</v>
      </c>
      <c r="CA67" s="249">
        <f t="shared" si="449"/>
        <v>364</v>
      </c>
      <c r="CB67" s="220">
        <f t="shared" si="449"/>
        <v>403</v>
      </c>
      <c r="CC67" s="249">
        <f t="shared" si="449"/>
        <v>376</v>
      </c>
      <c r="CD67" s="299">
        <f>CD68+CD69</f>
        <v>359</v>
      </c>
      <c r="CE67" s="299">
        <f t="shared" ref="CE67:CG67" si="451">CE68+CE69</f>
        <v>235</v>
      </c>
      <c r="CF67" s="299">
        <f t="shared" si="451"/>
        <v>298</v>
      </c>
      <c r="CG67" s="299">
        <f t="shared" si="451"/>
        <v>346</v>
      </c>
      <c r="CH67" s="299">
        <f t="shared" ref="CH67" si="452">CH68+CH69</f>
        <v>293</v>
      </c>
      <c r="CJ67" s="438"/>
    </row>
    <row r="68" spans="1:88">
      <c r="A68" s="125">
        <v>221</v>
      </c>
      <c r="B68" s="237" t="s">
        <v>323</v>
      </c>
      <c r="C68" s="285">
        <f t="shared" ref="C68:K69" si="453">Y68+AS68+BP68+BZ68</f>
        <v>2098</v>
      </c>
      <c r="D68" s="285">
        <f t="shared" si="453"/>
        <v>2711</v>
      </c>
      <c r="E68" s="812">
        <f t="shared" si="453"/>
        <v>2917</v>
      </c>
      <c r="F68" s="285">
        <f t="shared" si="453"/>
        <v>3003</v>
      </c>
      <c r="G68" s="813">
        <f t="shared" si="453"/>
        <v>2769</v>
      </c>
      <c r="H68" s="813">
        <f t="shared" si="453"/>
        <v>3015</v>
      </c>
      <c r="I68" s="813">
        <f t="shared" si="453"/>
        <v>3159</v>
      </c>
      <c r="J68" s="813">
        <f t="shared" si="453"/>
        <v>2970</v>
      </c>
      <c r="K68" s="1343">
        <f t="shared" si="453"/>
        <v>3161</v>
      </c>
      <c r="L68" s="935">
        <f t="shared" si="15"/>
        <v>141.6</v>
      </c>
      <c r="M68" s="219"/>
      <c r="N68" s="237" t="s">
        <v>323</v>
      </c>
      <c r="O68" s="295">
        <f t="shared" si="16"/>
        <v>100</v>
      </c>
      <c r="P68" s="261">
        <f t="shared" si="209"/>
        <v>129.19999999999999</v>
      </c>
      <c r="Q68" s="295">
        <f t="shared" si="210"/>
        <v>139</v>
      </c>
      <c r="R68" s="261">
        <f t="shared" si="405"/>
        <v>143.1</v>
      </c>
      <c r="S68" s="262">
        <f t="shared" si="406"/>
        <v>132</v>
      </c>
      <c r="T68" s="262">
        <f t="shared" si="213"/>
        <v>143.69999999999999</v>
      </c>
      <c r="U68" s="262">
        <f t="shared" si="214"/>
        <v>150.6</v>
      </c>
      <c r="V68" s="262">
        <f t="shared" si="407"/>
        <v>141.6</v>
      </c>
      <c r="W68" s="262">
        <f t="shared" si="408"/>
        <v>150.69999999999999</v>
      </c>
      <c r="X68" s="219"/>
      <c r="Y68" s="446">
        <f>県外関係人口!B68</f>
        <v>1566</v>
      </c>
      <c r="Z68" s="1194">
        <f>県外関係人口!C68</f>
        <v>1520</v>
      </c>
      <c r="AA68" s="385">
        <f>県外関係人口!D68</f>
        <v>1475</v>
      </c>
      <c r="AB68" s="1194">
        <f>県外関係人口!E68</f>
        <v>1430</v>
      </c>
      <c r="AC68" s="447">
        <f>県外関係人口!F68</f>
        <v>1390</v>
      </c>
      <c r="AD68" s="447">
        <f>県外関係人口!G68</f>
        <v>1342</v>
      </c>
      <c r="AE68" s="447">
        <f>県外関係人口!H68</f>
        <v>1310</v>
      </c>
      <c r="AF68" s="447">
        <f>県外関係人口!I68</f>
        <v>1317</v>
      </c>
      <c r="AG68" s="447">
        <f>県外関係人口!J68</f>
        <v>1316</v>
      </c>
      <c r="AH68" s="385"/>
      <c r="AI68" s="289">
        <f>ふるさと納税件数!R26</f>
        <v>1642</v>
      </c>
      <c r="AJ68" s="145">
        <f>ふるさと納税件数!T26</f>
        <v>5164</v>
      </c>
      <c r="AK68" s="289">
        <f>ふるさと納税件数!V26</f>
        <v>5004</v>
      </c>
      <c r="AL68" s="145">
        <f>ふるさと納税件数!X26</f>
        <v>5612</v>
      </c>
      <c r="AM68" s="289">
        <f>ふるさと納税件数!Z26</f>
        <v>4911</v>
      </c>
      <c r="AN68" s="146">
        <f>ふるさと納税件数!AB26</f>
        <v>6619</v>
      </c>
      <c r="AO68" s="289">
        <f>ふるさと納税件数!AD26</f>
        <v>7337</v>
      </c>
      <c r="AP68" s="146">
        <f>ふるさと納税件数!AF26</f>
        <v>6289</v>
      </c>
      <c r="AQ68" s="289">
        <f>ふるさと納税件数!AH26</f>
        <v>7337</v>
      </c>
      <c r="AR68" s="145"/>
      <c r="AS68" s="146">
        <f>ROUND(AI68/$AS$79,0)</f>
        <v>294</v>
      </c>
      <c r="AT68" s="289">
        <f>ROUND(AJ68/$AT$79,0)</f>
        <v>915</v>
      </c>
      <c r="AU68" s="145">
        <f>ROUND(AK68/$AU$79,0)</f>
        <v>1112</v>
      </c>
      <c r="AV68" s="289">
        <f>ROUND(AL68/$AV$79,0)</f>
        <v>1239</v>
      </c>
      <c r="AW68" s="145">
        <f t="shared" ref="AW68:BA69" si="454">ROUND(AM68/$AW$79,0)</f>
        <v>1026</v>
      </c>
      <c r="AX68" s="289">
        <f t="shared" si="454"/>
        <v>1383</v>
      </c>
      <c r="AY68" s="145">
        <f t="shared" si="454"/>
        <v>1533</v>
      </c>
      <c r="AZ68" s="289">
        <f t="shared" si="454"/>
        <v>1314</v>
      </c>
      <c r="BA68" s="159">
        <f t="shared" si="454"/>
        <v>1533</v>
      </c>
      <c r="BB68" s="219"/>
      <c r="BC68" s="370">
        <f>H25住宅土地!O46</f>
        <v>0</v>
      </c>
      <c r="BD68" s="250">
        <f>ROUND(BC68+(BH68-BC68)/5,0)</f>
        <v>14</v>
      </c>
      <c r="BE68" s="219">
        <f>ROUND(BC68+(BH68-BC68)/5*2,0)</f>
        <v>28</v>
      </c>
      <c r="BF68" s="250">
        <f>ROUND(BC68+(BH68-BC68)/5*3,0)</f>
        <v>42</v>
      </c>
      <c r="BG68" s="219">
        <f>ROUND(BC68+(BH68-BC68)/5*4,0)</f>
        <v>56</v>
      </c>
      <c r="BH68" s="277">
        <f>H30住宅土地!L42</f>
        <v>70</v>
      </c>
      <c r="BI68" s="1245">
        <f t="shared" si="198"/>
        <v>70</v>
      </c>
      <c r="BJ68" s="1246">
        <f t="shared" ref="BJ68:BJ69" si="455">BI68</f>
        <v>70</v>
      </c>
      <c r="BK68" s="1245">
        <f t="shared" ref="BK68:BK69" si="456">BJ68</f>
        <v>70</v>
      </c>
      <c r="BL68" s="1246">
        <f t="shared" ref="BL68:BM69" si="457">BK68</f>
        <v>70</v>
      </c>
      <c r="BM68" s="948">
        <f t="shared" si="457"/>
        <v>70</v>
      </c>
      <c r="BN68" s="157"/>
      <c r="BO68" s="277">
        <f t="shared" si="199"/>
        <v>0</v>
      </c>
      <c r="BP68" s="250">
        <f t="shared" ref="BP68:BP69" si="458">ROUND(BD68*BD$79,0)</f>
        <v>34</v>
      </c>
      <c r="BQ68" s="250">
        <f t="shared" ref="BQ68:BQ69" si="459">ROUND(BE68*BE$79,0)</f>
        <v>67</v>
      </c>
      <c r="BR68" s="250">
        <f t="shared" ref="BR68:BR69" si="460">ROUND(BF68*BF$79,0)</f>
        <v>99</v>
      </c>
      <c r="BS68" s="277">
        <f t="shared" ref="BS68:BS69" si="461">ROUND(BG68*BG$79,0)</f>
        <v>131</v>
      </c>
      <c r="BT68" s="250">
        <f t="shared" ref="BT68:BT69" si="462">ROUND(BH68*BH$79,0)</f>
        <v>162</v>
      </c>
      <c r="BU68" s="250">
        <f t="shared" ref="BU68:BU69" si="463">ROUND(BI68*BI$79,0)</f>
        <v>161</v>
      </c>
      <c r="BV68" s="250">
        <f t="shared" ref="BV68:BV69" si="464">ROUND(BJ68*BJ$79,0)</f>
        <v>159</v>
      </c>
      <c r="BW68" s="250">
        <f t="shared" ref="BW68:BW69" si="465">ROUND(BK68*BK$79,0)</f>
        <v>158</v>
      </c>
      <c r="BX68" s="277">
        <f t="shared" ref="BX68:BX69" si="466">ROUND(BL68*BL$79,0)</f>
        <v>156</v>
      </c>
      <c r="BZ68" s="225">
        <f>観光人口2!Z40</f>
        <v>204</v>
      </c>
      <c r="CA68" s="250">
        <f>観光人口2!AA40</f>
        <v>209</v>
      </c>
      <c r="CB68" s="219">
        <f>観光人口2!AB40</f>
        <v>231</v>
      </c>
      <c r="CC68" s="250">
        <f>観光人口2!AC40</f>
        <v>203</v>
      </c>
      <c r="CD68" s="300">
        <f>観光人口2!AD40</f>
        <v>191</v>
      </c>
      <c r="CE68" s="300">
        <f>観光人口2!AE40</f>
        <v>129</v>
      </c>
      <c r="CF68" s="300">
        <f>観光人口2!AF40</f>
        <v>157</v>
      </c>
      <c r="CG68" s="300">
        <f>観光人口2!AG40</f>
        <v>181</v>
      </c>
      <c r="CH68" s="300">
        <f>観光人口2!AH40</f>
        <v>156</v>
      </c>
      <c r="CJ68" s="290"/>
    </row>
    <row r="69" spans="1:88">
      <c r="A69" s="125">
        <v>223</v>
      </c>
      <c r="B69" s="237" t="s">
        <v>71</v>
      </c>
      <c r="C69" s="285">
        <f t="shared" si="453"/>
        <v>2798</v>
      </c>
      <c r="D69" s="285">
        <f t="shared" si="453"/>
        <v>5048</v>
      </c>
      <c r="E69" s="812">
        <f t="shared" si="453"/>
        <v>3595</v>
      </c>
      <c r="F69" s="285">
        <f t="shared" si="453"/>
        <v>3166</v>
      </c>
      <c r="G69" s="813">
        <f t="shared" si="453"/>
        <v>3823</v>
      </c>
      <c r="H69" s="813">
        <f t="shared" si="453"/>
        <v>4338</v>
      </c>
      <c r="I69" s="813">
        <f t="shared" si="453"/>
        <v>4665</v>
      </c>
      <c r="J69" s="813">
        <f t="shared" si="453"/>
        <v>4231</v>
      </c>
      <c r="K69" s="1343">
        <f t="shared" si="453"/>
        <v>4655</v>
      </c>
      <c r="L69" s="935">
        <f t="shared" ref="L69:L73" si="467">V69</f>
        <v>151.19999999999999</v>
      </c>
      <c r="M69" s="219"/>
      <c r="N69" s="237" t="s">
        <v>71</v>
      </c>
      <c r="O69" s="295">
        <f t="shared" ref="O69:O74" si="468">ROUND(C69/$C69*100,1)</f>
        <v>100</v>
      </c>
      <c r="P69" s="261">
        <f t="shared" si="209"/>
        <v>180.4</v>
      </c>
      <c r="Q69" s="295">
        <f t="shared" si="210"/>
        <v>128.5</v>
      </c>
      <c r="R69" s="261">
        <f t="shared" si="405"/>
        <v>113.2</v>
      </c>
      <c r="S69" s="262">
        <f t="shared" si="406"/>
        <v>136.6</v>
      </c>
      <c r="T69" s="262">
        <f t="shared" si="213"/>
        <v>155</v>
      </c>
      <c r="U69" s="262">
        <f t="shared" si="214"/>
        <v>166.7</v>
      </c>
      <c r="V69" s="262">
        <f t="shared" si="407"/>
        <v>151.19999999999999</v>
      </c>
      <c r="W69" s="262">
        <f t="shared" si="408"/>
        <v>166.4</v>
      </c>
      <c r="X69" s="219"/>
      <c r="Y69" s="446">
        <f>県外関係人口!B69</f>
        <v>2348</v>
      </c>
      <c r="Z69" s="1194">
        <f>県外関係人口!C69</f>
        <v>2268</v>
      </c>
      <c r="AA69" s="385">
        <f>県外関係人口!D69</f>
        <v>2184</v>
      </c>
      <c r="AB69" s="1194">
        <f>県外関係人口!E69</f>
        <v>2084</v>
      </c>
      <c r="AC69" s="447">
        <f>県外関係人口!F69</f>
        <v>1993</v>
      </c>
      <c r="AD69" s="447">
        <f>県外関係人口!G69</f>
        <v>1914</v>
      </c>
      <c r="AE69" s="447">
        <f>県外関係人口!H69</f>
        <v>1851</v>
      </c>
      <c r="AF69" s="447">
        <f>県外関係人口!I69</f>
        <v>1852</v>
      </c>
      <c r="AG69" s="447">
        <f>県外関係人口!J69</f>
        <v>1849</v>
      </c>
      <c r="AH69" s="385"/>
      <c r="AI69" s="846">
        <f>ふるさと納税件数!R28</f>
        <v>1223</v>
      </c>
      <c r="AJ69" s="144">
        <f>ふるさと納税件数!T28</f>
        <v>14164</v>
      </c>
      <c r="AK69" s="846">
        <f>ふるさと納税件数!V28</f>
        <v>4916</v>
      </c>
      <c r="AL69" s="144">
        <f>ふるさと納税件数!X28</f>
        <v>3312</v>
      </c>
      <c r="AM69" s="846">
        <f>ふるさと納税件数!Z28</f>
        <v>6955</v>
      </c>
      <c r="AN69" s="184">
        <f>ふるさと納税件数!AB28</f>
        <v>10107</v>
      </c>
      <c r="AO69" s="846">
        <f>ふるさと納税件数!AD28</f>
        <v>11819</v>
      </c>
      <c r="AP69" s="184">
        <f>ふるさと納税件数!AF28</f>
        <v>9627</v>
      </c>
      <c r="AQ69" s="846">
        <f>ふるさと納税件数!AH28</f>
        <v>11819</v>
      </c>
      <c r="AR69" s="145"/>
      <c r="AS69" s="184">
        <f>ROUND(AI69/$AS$79,0)</f>
        <v>219</v>
      </c>
      <c r="AT69" s="846">
        <f>ROUND(AJ69/$AT$79,0)</f>
        <v>2510</v>
      </c>
      <c r="AU69" s="144">
        <f>ROUND(AK69/$AU$79,0)</f>
        <v>1092</v>
      </c>
      <c r="AV69" s="846">
        <f>ROUND(AL69/$AV$79,0)</f>
        <v>731</v>
      </c>
      <c r="AW69" s="144">
        <f t="shared" si="454"/>
        <v>1453</v>
      </c>
      <c r="AX69" s="846">
        <f t="shared" si="454"/>
        <v>2112</v>
      </c>
      <c r="AY69" s="144">
        <f t="shared" si="454"/>
        <v>2469</v>
      </c>
      <c r="AZ69" s="846">
        <f t="shared" si="454"/>
        <v>2011</v>
      </c>
      <c r="BA69" s="450">
        <f t="shared" si="454"/>
        <v>2469</v>
      </c>
      <c r="BB69" s="219"/>
      <c r="BC69" s="370">
        <f>H25住宅土地!O48</f>
        <v>20</v>
      </c>
      <c r="BD69" s="250">
        <f>ROUND(BC69+(BH69-BC69)/5,0)</f>
        <v>34</v>
      </c>
      <c r="BE69" s="219">
        <f>ROUND(BC69+(BH69-BC69)/5*2,0)</f>
        <v>48</v>
      </c>
      <c r="BF69" s="250">
        <f>ROUND(BC69+(BH69-BC69)/5*3,0)</f>
        <v>62</v>
      </c>
      <c r="BG69" s="219">
        <f>ROUND(BC69+(BH69-BC69)/5*4,0)</f>
        <v>76</v>
      </c>
      <c r="BH69" s="277">
        <f>H30住宅土地!L44</f>
        <v>90</v>
      </c>
      <c r="BI69" s="1245">
        <f t="shared" si="198"/>
        <v>90</v>
      </c>
      <c r="BJ69" s="1246">
        <f t="shared" si="455"/>
        <v>90</v>
      </c>
      <c r="BK69" s="1245">
        <f t="shared" si="456"/>
        <v>90</v>
      </c>
      <c r="BL69" s="1246">
        <f t="shared" si="457"/>
        <v>90</v>
      </c>
      <c r="BM69" s="948">
        <f t="shared" si="457"/>
        <v>90</v>
      </c>
      <c r="BN69" s="157"/>
      <c r="BO69" s="277">
        <f t="shared" si="199"/>
        <v>49</v>
      </c>
      <c r="BP69" s="250">
        <f t="shared" si="458"/>
        <v>82</v>
      </c>
      <c r="BQ69" s="250">
        <f t="shared" si="459"/>
        <v>115</v>
      </c>
      <c r="BR69" s="250">
        <f t="shared" si="460"/>
        <v>147</v>
      </c>
      <c r="BS69" s="277">
        <f t="shared" si="461"/>
        <v>178</v>
      </c>
      <c r="BT69" s="250">
        <f t="shared" si="462"/>
        <v>209</v>
      </c>
      <c r="BU69" s="250">
        <f t="shared" si="463"/>
        <v>206</v>
      </c>
      <c r="BV69" s="250">
        <f t="shared" si="464"/>
        <v>204</v>
      </c>
      <c r="BW69" s="250">
        <f t="shared" si="465"/>
        <v>203</v>
      </c>
      <c r="BX69" s="277">
        <f t="shared" si="466"/>
        <v>200</v>
      </c>
      <c r="BZ69" s="1241">
        <f>観光人口2!Z41</f>
        <v>149</v>
      </c>
      <c r="CA69" s="251">
        <f>観光人口2!AA41</f>
        <v>155</v>
      </c>
      <c r="CB69" s="221">
        <f>観光人口2!AB41</f>
        <v>172</v>
      </c>
      <c r="CC69" s="251">
        <f>観光人口2!AC41</f>
        <v>173</v>
      </c>
      <c r="CD69" s="1250">
        <f>観光人口2!AD41</f>
        <v>168</v>
      </c>
      <c r="CE69" s="1250">
        <f>観光人口2!AE41</f>
        <v>106</v>
      </c>
      <c r="CF69" s="1250">
        <f>観光人口2!AF41</f>
        <v>141</v>
      </c>
      <c r="CG69" s="1250">
        <f>観光人口2!AG41</f>
        <v>165</v>
      </c>
      <c r="CH69" s="1250">
        <f>観光人口2!AH41</f>
        <v>137</v>
      </c>
      <c r="CJ69" s="256"/>
    </row>
    <row r="70" spans="1:88">
      <c r="A70" s="125"/>
      <c r="B70" s="247" t="s">
        <v>25</v>
      </c>
      <c r="C70" s="510">
        <f>SUM(C71:C73)</f>
        <v>19519</v>
      </c>
      <c r="D70" s="510">
        <f>SUM(D71:D73)</f>
        <v>20938</v>
      </c>
      <c r="E70" s="810">
        <f>SUM(E71:E73)</f>
        <v>23141</v>
      </c>
      <c r="F70" s="510">
        <f>SUM(F71:F73)</f>
        <v>29452</v>
      </c>
      <c r="G70" s="811">
        <f>SUM(G71:G73)</f>
        <v>33999</v>
      </c>
      <c r="H70" s="811">
        <f t="shared" ref="H70:J70" si="469">SUM(H71:H73)</f>
        <v>103014</v>
      </c>
      <c r="I70" s="811">
        <f t="shared" si="469"/>
        <v>162012</v>
      </c>
      <c r="J70" s="811">
        <f t="shared" si="469"/>
        <v>42959</v>
      </c>
      <c r="K70" s="1342">
        <f t="shared" ref="K70" si="470">SUM(K71:K73)</f>
        <v>55142</v>
      </c>
      <c r="L70" s="934">
        <f t="shared" si="467"/>
        <v>220.1</v>
      </c>
      <c r="M70" s="219"/>
      <c r="N70" s="247" t="s">
        <v>25</v>
      </c>
      <c r="O70" s="455">
        <f t="shared" si="468"/>
        <v>100</v>
      </c>
      <c r="P70" s="263">
        <f t="shared" si="209"/>
        <v>107.3</v>
      </c>
      <c r="Q70" s="455">
        <f t="shared" si="210"/>
        <v>118.6</v>
      </c>
      <c r="R70" s="263">
        <f t="shared" si="405"/>
        <v>150.9</v>
      </c>
      <c r="S70" s="264">
        <f t="shared" si="406"/>
        <v>174.2</v>
      </c>
      <c r="T70" s="264">
        <f t="shared" si="213"/>
        <v>527.79999999999995</v>
      </c>
      <c r="U70" s="264">
        <f t="shared" si="214"/>
        <v>830</v>
      </c>
      <c r="V70" s="264">
        <f t="shared" si="407"/>
        <v>220.1</v>
      </c>
      <c r="W70" s="264">
        <f t="shared" si="408"/>
        <v>282.5</v>
      </c>
      <c r="X70" s="219"/>
      <c r="Y70" s="190">
        <f>SUM(Y71:Y73)</f>
        <v>6189</v>
      </c>
      <c r="Z70" s="291">
        <f>SUM(Z71:Z73)</f>
        <v>6119</v>
      </c>
      <c r="AA70" s="147">
        <f>SUM(AA71:AA73)</f>
        <v>5915</v>
      </c>
      <c r="AB70" s="291">
        <f>SUM(AB71:AB73)</f>
        <v>5723</v>
      </c>
      <c r="AC70" s="191">
        <f>SUM(AC71:AC73)</f>
        <v>5511</v>
      </c>
      <c r="AD70" s="191">
        <f t="shared" ref="AD70:AF70" si="471">SUM(AD71:AD73)</f>
        <v>5306</v>
      </c>
      <c r="AE70" s="191">
        <f t="shared" si="471"/>
        <v>5147</v>
      </c>
      <c r="AF70" s="191">
        <f t="shared" si="471"/>
        <v>5150</v>
      </c>
      <c r="AG70" s="191">
        <f t="shared" ref="AG70" si="472">SUM(AG71:AG73)</f>
        <v>5156</v>
      </c>
      <c r="AI70" s="289">
        <f>SUM(AI71:AI73)</f>
        <v>56311</v>
      </c>
      <c r="AJ70" s="145">
        <f>SUM(AJ71:AJ73)</f>
        <v>66075</v>
      </c>
      <c r="AK70" s="289">
        <f>SUM(AK71:AK73)</f>
        <v>63210</v>
      </c>
      <c r="AL70" s="159">
        <f>SUM(AL71:AL73)</f>
        <v>94146</v>
      </c>
      <c r="AM70" s="289">
        <f>SUM(AM71:AM73)</f>
        <v>122484</v>
      </c>
      <c r="AN70" s="291">
        <f t="shared" ref="AN70:AP70" si="473">SUM(AN71:AN73)</f>
        <v>457833</v>
      </c>
      <c r="AO70" s="291">
        <f t="shared" si="473"/>
        <v>739150</v>
      </c>
      <c r="AP70" s="840">
        <f t="shared" si="473"/>
        <v>167319</v>
      </c>
      <c r="AQ70" s="272">
        <f t="shared" ref="AQ70" si="474">SUM(AQ71:AQ73)</f>
        <v>227597.66666666669</v>
      </c>
      <c r="AR70" s="145"/>
      <c r="AS70" s="190">
        <f>SUM(AS71:AS73)</f>
        <v>10074</v>
      </c>
      <c r="AT70" s="291">
        <f>SUM(AT71:AT73)</f>
        <v>11711</v>
      </c>
      <c r="AU70" s="147">
        <f>SUM(AU71:AU73)</f>
        <v>14044</v>
      </c>
      <c r="AV70" s="291">
        <f>SUM(AV71:AV73)</f>
        <v>20784</v>
      </c>
      <c r="AW70" s="147">
        <f>SUM(AW71:AW73)</f>
        <v>25589</v>
      </c>
      <c r="AX70" s="291">
        <f t="shared" ref="AX70:AZ70" si="475">SUM(AX71:AX73)</f>
        <v>95649</v>
      </c>
      <c r="AY70" s="147">
        <f t="shared" si="475"/>
        <v>154420</v>
      </c>
      <c r="AZ70" s="291">
        <f t="shared" si="475"/>
        <v>34956</v>
      </c>
      <c r="BA70" s="191">
        <f t="shared" ref="BA70" si="476">SUM(BA71:BA73)</f>
        <v>47549</v>
      </c>
      <c r="BB70" s="219"/>
      <c r="BC70" s="388">
        <f t="shared" ref="BC70:BI70" si="477">SUM(BC71:BC73)</f>
        <v>410</v>
      </c>
      <c r="BD70" s="249">
        <f t="shared" si="477"/>
        <v>398</v>
      </c>
      <c r="BE70" s="220">
        <f t="shared" si="477"/>
        <v>386</v>
      </c>
      <c r="BF70" s="249">
        <f t="shared" si="477"/>
        <v>374</v>
      </c>
      <c r="BG70" s="220">
        <f t="shared" si="477"/>
        <v>362</v>
      </c>
      <c r="BH70" s="278">
        <f t="shared" si="477"/>
        <v>350</v>
      </c>
      <c r="BI70" s="220">
        <f t="shared" si="477"/>
        <v>350</v>
      </c>
      <c r="BJ70" s="249">
        <f t="shared" ref="BJ70:BL70" si="478">SUM(BJ71:BJ73)</f>
        <v>350</v>
      </c>
      <c r="BK70" s="220">
        <f t="shared" si="478"/>
        <v>350</v>
      </c>
      <c r="BL70" s="249">
        <f t="shared" si="478"/>
        <v>350</v>
      </c>
      <c r="BM70" s="394">
        <f t="shared" ref="BM70" si="479">SUM(BM71:BM73)</f>
        <v>350</v>
      </c>
      <c r="BN70" s="157"/>
      <c r="BO70" s="272">
        <f t="shared" ref="BO70:CC70" si="480">SUM(BO71:BO73)</f>
        <v>997</v>
      </c>
      <c r="BP70" s="249">
        <f t="shared" ref="BP70:BX70" si="481">SUM(BP71:BP73)</f>
        <v>959</v>
      </c>
      <c r="BQ70" s="249">
        <f t="shared" si="481"/>
        <v>923</v>
      </c>
      <c r="BR70" s="249">
        <f t="shared" si="481"/>
        <v>885</v>
      </c>
      <c r="BS70" s="272">
        <f t="shared" si="481"/>
        <v>848</v>
      </c>
      <c r="BT70" s="249">
        <f t="shared" si="481"/>
        <v>812</v>
      </c>
      <c r="BU70" s="249">
        <f t="shared" si="481"/>
        <v>803</v>
      </c>
      <c r="BV70" s="249">
        <f t="shared" si="481"/>
        <v>794</v>
      </c>
      <c r="BW70" s="249">
        <f t="shared" si="481"/>
        <v>788</v>
      </c>
      <c r="BX70" s="272">
        <f t="shared" si="481"/>
        <v>779</v>
      </c>
      <c r="BZ70" s="225">
        <f t="shared" si="480"/>
        <v>2297</v>
      </c>
      <c r="CA70" s="250">
        <f t="shared" si="480"/>
        <v>2185</v>
      </c>
      <c r="CB70" s="219">
        <f t="shared" si="480"/>
        <v>2297</v>
      </c>
      <c r="CC70" s="250">
        <f t="shared" si="480"/>
        <v>2097</v>
      </c>
      <c r="CD70" s="300">
        <f>SUM(CD71:CD73)</f>
        <v>2087</v>
      </c>
      <c r="CE70" s="300">
        <f t="shared" ref="CE70:CG70" si="482">SUM(CE71:CE73)</f>
        <v>1256</v>
      </c>
      <c r="CF70" s="300">
        <f t="shared" si="482"/>
        <v>1651</v>
      </c>
      <c r="CG70" s="300">
        <f t="shared" si="482"/>
        <v>2065</v>
      </c>
      <c r="CH70" s="300">
        <f t="shared" ref="CH70" si="483">SUM(CH71:CH73)</f>
        <v>1658</v>
      </c>
      <c r="CJ70" s="290"/>
    </row>
    <row r="71" spans="1:88">
      <c r="A71" s="125">
        <v>205</v>
      </c>
      <c r="B71" s="245" t="s">
        <v>72</v>
      </c>
      <c r="C71" s="285">
        <f t="shared" ref="C71:K74" si="484">Y71+AS71+BP71+BZ71</f>
        <v>6566</v>
      </c>
      <c r="D71" s="285">
        <f t="shared" si="484"/>
        <v>8495</v>
      </c>
      <c r="E71" s="812">
        <f t="shared" si="484"/>
        <v>12054</v>
      </c>
      <c r="F71" s="285">
        <f t="shared" si="484"/>
        <v>19202</v>
      </c>
      <c r="G71" s="813">
        <f t="shared" si="484"/>
        <v>19491</v>
      </c>
      <c r="H71" s="813">
        <f t="shared" si="484"/>
        <v>75059</v>
      </c>
      <c r="I71" s="813">
        <f t="shared" si="484"/>
        <v>124744</v>
      </c>
      <c r="J71" s="813">
        <f t="shared" si="484"/>
        <v>16270</v>
      </c>
      <c r="K71" s="1343">
        <f t="shared" si="484"/>
        <v>17802</v>
      </c>
      <c r="L71" s="935">
        <f t="shared" si="467"/>
        <v>247.8</v>
      </c>
      <c r="M71" s="219"/>
      <c r="N71" s="245" t="s">
        <v>72</v>
      </c>
      <c r="O71" s="295">
        <f t="shared" si="468"/>
        <v>100</v>
      </c>
      <c r="P71" s="261">
        <f t="shared" si="209"/>
        <v>129.4</v>
      </c>
      <c r="Q71" s="295">
        <f t="shared" si="210"/>
        <v>183.6</v>
      </c>
      <c r="R71" s="261">
        <f t="shared" si="405"/>
        <v>292.39999999999998</v>
      </c>
      <c r="S71" s="262">
        <f t="shared" si="406"/>
        <v>296.8</v>
      </c>
      <c r="T71" s="262">
        <f t="shared" si="213"/>
        <v>1143.0999999999999</v>
      </c>
      <c r="U71" s="262">
        <f t="shared" si="214"/>
        <v>1899.8</v>
      </c>
      <c r="V71" s="262">
        <f t="shared" si="407"/>
        <v>247.8</v>
      </c>
      <c r="W71" s="262">
        <f t="shared" si="408"/>
        <v>271.10000000000002</v>
      </c>
      <c r="X71" s="219"/>
      <c r="Y71" s="446">
        <f>県外関係人口!B71</f>
        <v>1765</v>
      </c>
      <c r="Z71" s="1194">
        <f>県外関係人口!C71</f>
        <v>1753</v>
      </c>
      <c r="AA71" s="385">
        <f>県外関係人口!D71</f>
        <v>1724</v>
      </c>
      <c r="AB71" s="1194">
        <f>県外関係人口!E71</f>
        <v>1702</v>
      </c>
      <c r="AC71" s="447">
        <f>県外関係人口!F71</f>
        <v>1664</v>
      </c>
      <c r="AD71" s="447">
        <f>県外関係人口!G71</f>
        <v>1633</v>
      </c>
      <c r="AE71" s="447">
        <f>県外関係人口!H71</f>
        <v>1610</v>
      </c>
      <c r="AF71" s="447">
        <f>県外関係人口!I71</f>
        <v>1615</v>
      </c>
      <c r="AG71" s="447">
        <f>県外関係人口!J71</f>
        <v>1609</v>
      </c>
      <c r="AH71" s="385"/>
      <c r="AI71" s="289">
        <f>ふるさと納税件数!R11</f>
        <v>18932</v>
      </c>
      <c r="AJ71" s="145">
        <f>ふるさと納税件数!T11</f>
        <v>30516</v>
      </c>
      <c r="AK71" s="289">
        <f>ふるさと納税件数!V11</f>
        <v>40331</v>
      </c>
      <c r="AL71" s="145">
        <f>ふるさと納税件数!X11</f>
        <v>73480</v>
      </c>
      <c r="AM71" s="289">
        <f>ふるさと納税件数!Z11</f>
        <v>79404</v>
      </c>
      <c r="AN71" s="146">
        <f>ふるさと納税件数!AB11</f>
        <v>347339</v>
      </c>
      <c r="AO71" s="289">
        <f>ふるさと納税件数!AD11</f>
        <v>583982</v>
      </c>
      <c r="AP71" s="146">
        <f>ふるさと納税件数!AF11</f>
        <v>64405</v>
      </c>
      <c r="AQ71" s="289">
        <f>ふるさと納税件数!AH11</f>
        <v>72429.666666666672</v>
      </c>
      <c r="AR71" s="145"/>
      <c r="AS71" s="146">
        <f>ROUND(AI71/$AS$79,0)</f>
        <v>3387</v>
      </c>
      <c r="AT71" s="289">
        <f>ROUND(AJ71/$AT$79,0)</f>
        <v>5409</v>
      </c>
      <c r="AU71" s="145">
        <f>ROUND(AK71/$AU$79,0)</f>
        <v>8961</v>
      </c>
      <c r="AV71" s="289">
        <f>ROUND(AL71/$AV$79,0)</f>
        <v>16222</v>
      </c>
      <c r="AW71" s="145">
        <f t="shared" ref="AW71:BA74" si="485">ROUND(AM71/$AW$79,0)</f>
        <v>16589</v>
      </c>
      <c r="AX71" s="289">
        <f t="shared" si="485"/>
        <v>72565</v>
      </c>
      <c r="AY71" s="145">
        <f t="shared" si="485"/>
        <v>122003</v>
      </c>
      <c r="AZ71" s="289">
        <f t="shared" si="485"/>
        <v>13455</v>
      </c>
      <c r="BA71" s="159">
        <f t="shared" si="485"/>
        <v>15132</v>
      </c>
      <c r="BB71" s="219"/>
      <c r="BC71" s="370">
        <f>H25住宅土地!O31</f>
        <v>120</v>
      </c>
      <c r="BD71" s="250">
        <f>ROUND(BC71+(BH71-BC71)/5,0)</f>
        <v>110</v>
      </c>
      <c r="BE71" s="219">
        <f>ROUND(BC71+(BH71-BC71)/5*2,0)</f>
        <v>100</v>
      </c>
      <c r="BF71" s="250">
        <f>ROUND(BC71+(BH71-BC71)/5*3,0)</f>
        <v>90</v>
      </c>
      <c r="BG71" s="219">
        <f>ROUND(BC71+(BH71-BC71)/5*4,0)</f>
        <v>80</v>
      </c>
      <c r="BH71" s="277">
        <f>H30住宅土地!L27</f>
        <v>70</v>
      </c>
      <c r="BI71" s="1245">
        <f t="shared" si="198"/>
        <v>70</v>
      </c>
      <c r="BJ71" s="1246">
        <f t="shared" ref="BJ71:BJ74" si="486">BI71</f>
        <v>70</v>
      </c>
      <c r="BK71" s="1245">
        <f t="shared" ref="BK71:BK74" si="487">BJ71</f>
        <v>70</v>
      </c>
      <c r="BL71" s="1246">
        <f t="shared" ref="BL71:BM74" si="488">BK71</f>
        <v>70</v>
      </c>
      <c r="BM71" s="431">
        <f t="shared" si="488"/>
        <v>70</v>
      </c>
      <c r="BN71" s="157"/>
      <c r="BO71" s="277">
        <f t="shared" si="199"/>
        <v>292</v>
      </c>
      <c r="BP71" s="250">
        <f t="shared" ref="BP71:BP73" si="489">ROUND(BD71*BD$79,0)</f>
        <v>265</v>
      </c>
      <c r="BQ71" s="250">
        <f t="shared" ref="BQ71:BQ73" si="490">ROUND(BE71*BE$79,0)</f>
        <v>239</v>
      </c>
      <c r="BR71" s="250">
        <f t="shared" ref="BR71:BR73" si="491">ROUND(BF71*BF$79,0)</f>
        <v>213</v>
      </c>
      <c r="BS71" s="277">
        <f t="shared" ref="BS71:BS73" si="492">ROUND(BG71*BG$79,0)</f>
        <v>187</v>
      </c>
      <c r="BT71" s="250">
        <f t="shared" ref="BT71:BT73" si="493">ROUND(BH71*BH$79,0)</f>
        <v>162</v>
      </c>
      <c r="BU71" s="250">
        <f t="shared" ref="BU71:BU73" si="494">ROUND(BI71*BI$79,0)</f>
        <v>161</v>
      </c>
      <c r="BV71" s="250">
        <f t="shared" ref="BV71:BV73" si="495">ROUND(BJ71*BJ$79,0)</f>
        <v>159</v>
      </c>
      <c r="BW71" s="250">
        <f t="shared" ref="BW71:BW73" si="496">ROUND(BK71*BK$79,0)</f>
        <v>158</v>
      </c>
      <c r="BX71" s="277">
        <f t="shared" ref="BX71:BX73" si="497">ROUND(BL71*BL$79,0)</f>
        <v>156</v>
      </c>
      <c r="BZ71" s="225">
        <f>観光人口2!Z42</f>
        <v>1149</v>
      </c>
      <c r="CA71" s="250">
        <f>観光人口2!AA42</f>
        <v>1094</v>
      </c>
      <c r="CB71" s="219">
        <f>観光人口2!AB42</f>
        <v>1156</v>
      </c>
      <c r="CC71" s="250">
        <f>観光人口2!AC42</f>
        <v>1091</v>
      </c>
      <c r="CD71" s="300">
        <f>観光人口2!AD42</f>
        <v>1076</v>
      </c>
      <c r="CE71" s="300">
        <f>観光人口2!AE42</f>
        <v>700</v>
      </c>
      <c r="CF71" s="300">
        <f>観光人口2!AF42</f>
        <v>972</v>
      </c>
      <c r="CG71" s="300">
        <f>観光人口2!AG42</f>
        <v>1042</v>
      </c>
      <c r="CH71" s="300">
        <f>観光人口2!AH42</f>
        <v>905</v>
      </c>
      <c r="CJ71" s="290"/>
    </row>
    <row r="72" spans="1:88">
      <c r="A72" s="125">
        <v>224</v>
      </c>
      <c r="B72" s="237" t="s">
        <v>73</v>
      </c>
      <c r="C72" s="285">
        <f t="shared" si="484"/>
        <v>5740</v>
      </c>
      <c r="D72" s="285">
        <f t="shared" si="484"/>
        <v>5543</v>
      </c>
      <c r="E72" s="812">
        <f t="shared" si="484"/>
        <v>5554</v>
      </c>
      <c r="F72" s="285">
        <f t="shared" si="484"/>
        <v>5940</v>
      </c>
      <c r="G72" s="813">
        <f t="shared" si="484"/>
        <v>7777</v>
      </c>
      <c r="H72" s="813">
        <f t="shared" si="484"/>
        <v>18073</v>
      </c>
      <c r="I72" s="813">
        <f t="shared" si="484"/>
        <v>22657</v>
      </c>
      <c r="J72" s="813">
        <f t="shared" si="484"/>
        <v>16302</v>
      </c>
      <c r="K72" s="1343">
        <f t="shared" si="484"/>
        <v>22690</v>
      </c>
      <c r="L72" s="935">
        <f t="shared" si="467"/>
        <v>284</v>
      </c>
      <c r="M72" s="219"/>
      <c r="N72" s="237" t="s">
        <v>73</v>
      </c>
      <c r="O72" s="295">
        <f t="shared" si="468"/>
        <v>100</v>
      </c>
      <c r="P72" s="261">
        <f t="shared" si="209"/>
        <v>96.6</v>
      </c>
      <c r="Q72" s="295">
        <f t="shared" si="210"/>
        <v>96.8</v>
      </c>
      <c r="R72" s="261">
        <f t="shared" si="405"/>
        <v>103.5</v>
      </c>
      <c r="S72" s="262">
        <f t="shared" si="406"/>
        <v>135.5</v>
      </c>
      <c r="T72" s="262">
        <f t="shared" si="213"/>
        <v>314.89999999999998</v>
      </c>
      <c r="U72" s="262">
        <f t="shared" si="214"/>
        <v>394.7</v>
      </c>
      <c r="V72" s="262">
        <f t="shared" si="407"/>
        <v>284</v>
      </c>
      <c r="W72" s="262">
        <f t="shared" si="408"/>
        <v>395.3</v>
      </c>
      <c r="X72" s="219"/>
      <c r="Y72" s="446">
        <f>県外関係人口!B72</f>
        <v>2421</v>
      </c>
      <c r="Z72" s="1194">
        <f>県外関係人口!C72</f>
        <v>2462</v>
      </c>
      <c r="AA72" s="385">
        <f>県外関係人口!D72</f>
        <v>2441</v>
      </c>
      <c r="AB72" s="1194">
        <f>県外関係人口!E72</f>
        <v>2419</v>
      </c>
      <c r="AC72" s="447">
        <f>県外関係人口!F72</f>
        <v>2397</v>
      </c>
      <c r="AD72" s="447">
        <f>県外関係人口!G72</f>
        <v>2377</v>
      </c>
      <c r="AE72" s="447">
        <f>県外関係人口!H72</f>
        <v>2360</v>
      </c>
      <c r="AF72" s="447">
        <f>県外関係人口!I72</f>
        <v>2358</v>
      </c>
      <c r="AG72" s="447">
        <f>県外関係人口!J72</f>
        <v>2370</v>
      </c>
      <c r="AH72" s="385"/>
      <c r="AI72" s="289">
        <f>ふるさと納税件数!R29</f>
        <v>10821</v>
      </c>
      <c r="AJ72" s="145">
        <f>ふるさと納税件数!T29</f>
        <v>9740</v>
      </c>
      <c r="AK72" s="289">
        <f>ふるさと納税件数!V29</f>
        <v>7842</v>
      </c>
      <c r="AL72" s="145">
        <f>ふるさと納税件数!X29</f>
        <v>10333</v>
      </c>
      <c r="AM72" s="289">
        <f>ふるさと納税件数!Z29</f>
        <v>19707</v>
      </c>
      <c r="AN72" s="146">
        <f>ふるさと納税件数!AB29</f>
        <v>70727</v>
      </c>
      <c r="AO72" s="289">
        <f>ふるさと納税件数!AD29</f>
        <v>92276</v>
      </c>
      <c r="AP72" s="146">
        <f>ふるさと納税件数!AF29</f>
        <v>60903.333333333336</v>
      </c>
      <c r="AQ72" s="289">
        <f>ふるさと納税件数!AH29</f>
        <v>92276</v>
      </c>
      <c r="AR72" s="145"/>
      <c r="AS72" s="146">
        <f>ROUND(AI72/$AS$79,0)</f>
        <v>1936</v>
      </c>
      <c r="AT72" s="289">
        <f>ROUND(AJ72/$AT$79,0)</f>
        <v>1726</v>
      </c>
      <c r="AU72" s="145">
        <f>ROUND(AK72/$AU$79,0)</f>
        <v>1742</v>
      </c>
      <c r="AV72" s="289">
        <f>ROUND(AL72/$AV$79,0)</f>
        <v>2281</v>
      </c>
      <c r="AW72" s="145">
        <f t="shared" si="485"/>
        <v>4117</v>
      </c>
      <c r="AX72" s="289">
        <f t="shared" si="485"/>
        <v>14776</v>
      </c>
      <c r="AY72" s="145">
        <f t="shared" si="485"/>
        <v>19278</v>
      </c>
      <c r="AZ72" s="289">
        <f t="shared" si="485"/>
        <v>12724</v>
      </c>
      <c r="BA72" s="159">
        <f t="shared" si="485"/>
        <v>19278</v>
      </c>
      <c r="BB72" s="219"/>
      <c r="BC72" s="370">
        <f>H25住宅土地!O49</f>
        <v>250</v>
      </c>
      <c r="BD72" s="250">
        <f>ROUND(BC72+(BH72-BC72)/5,0)</f>
        <v>248</v>
      </c>
      <c r="BE72" s="219">
        <f>ROUND(BC72+(BH72-BC72)/5*2,0)</f>
        <v>246</v>
      </c>
      <c r="BF72" s="250">
        <f>ROUND(BC72+(BH72-BC72)/5*3,0)</f>
        <v>244</v>
      </c>
      <c r="BG72" s="219">
        <f>ROUND(BC72+(BH72-BC72)/5*4,0)</f>
        <v>242</v>
      </c>
      <c r="BH72" s="277">
        <f>H30住宅土地!L45</f>
        <v>240</v>
      </c>
      <c r="BI72" s="1245">
        <f t="shared" si="198"/>
        <v>240</v>
      </c>
      <c r="BJ72" s="1246">
        <f t="shared" si="486"/>
        <v>240</v>
      </c>
      <c r="BK72" s="1245">
        <f t="shared" si="487"/>
        <v>240</v>
      </c>
      <c r="BL72" s="1246">
        <f t="shared" si="488"/>
        <v>240</v>
      </c>
      <c r="BM72" s="431">
        <f t="shared" si="488"/>
        <v>240</v>
      </c>
      <c r="BN72" s="157"/>
      <c r="BO72" s="277">
        <f t="shared" si="199"/>
        <v>608</v>
      </c>
      <c r="BP72" s="250">
        <f t="shared" si="489"/>
        <v>598</v>
      </c>
      <c r="BQ72" s="250">
        <f t="shared" si="490"/>
        <v>588</v>
      </c>
      <c r="BR72" s="250">
        <f t="shared" si="491"/>
        <v>577</v>
      </c>
      <c r="BS72" s="277">
        <f t="shared" si="492"/>
        <v>567</v>
      </c>
      <c r="BT72" s="250">
        <f t="shared" si="493"/>
        <v>557</v>
      </c>
      <c r="BU72" s="250">
        <f t="shared" si="494"/>
        <v>550</v>
      </c>
      <c r="BV72" s="250">
        <f t="shared" si="495"/>
        <v>544</v>
      </c>
      <c r="BW72" s="250">
        <f t="shared" si="496"/>
        <v>540</v>
      </c>
      <c r="BX72" s="277">
        <f t="shared" si="497"/>
        <v>534</v>
      </c>
      <c r="BZ72" s="225">
        <f>観光人口2!Z43</f>
        <v>785</v>
      </c>
      <c r="CA72" s="250">
        <f>観光人口2!AA43</f>
        <v>767</v>
      </c>
      <c r="CB72" s="219">
        <f>観光人口2!AB43</f>
        <v>794</v>
      </c>
      <c r="CC72" s="250">
        <f>観光人口2!AC43</f>
        <v>673</v>
      </c>
      <c r="CD72" s="300">
        <f>観光人口2!AD43</f>
        <v>706</v>
      </c>
      <c r="CE72" s="300">
        <f>観光人口2!AE43</f>
        <v>370</v>
      </c>
      <c r="CF72" s="300">
        <f>観光人口2!AF43</f>
        <v>475</v>
      </c>
      <c r="CG72" s="300">
        <f>観光人口2!AG43</f>
        <v>680</v>
      </c>
      <c r="CH72" s="300">
        <f>観光人口2!AH43</f>
        <v>508</v>
      </c>
      <c r="CJ72" s="290"/>
    </row>
    <row r="73" spans="1:88">
      <c r="A73" s="125">
        <v>226</v>
      </c>
      <c r="B73" s="239" t="s">
        <v>74</v>
      </c>
      <c r="C73" s="286">
        <f t="shared" si="484"/>
        <v>7213</v>
      </c>
      <c r="D73" s="286">
        <f t="shared" si="484"/>
        <v>6900</v>
      </c>
      <c r="E73" s="814">
        <f t="shared" si="484"/>
        <v>5533</v>
      </c>
      <c r="F73" s="286">
        <f t="shared" si="484"/>
        <v>4310</v>
      </c>
      <c r="G73" s="815">
        <f t="shared" si="484"/>
        <v>6731</v>
      </c>
      <c r="H73" s="815">
        <f t="shared" si="484"/>
        <v>9882</v>
      </c>
      <c r="I73" s="815">
        <f t="shared" si="484"/>
        <v>14611</v>
      </c>
      <c r="J73" s="815">
        <f t="shared" si="484"/>
        <v>10387</v>
      </c>
      <c r="K73" s="1344">
        <f t="shared" si="484"/>
        <v>14650</v>
      </c>
      <c r="L73" s="936">
        <f t="shared" si="467"/>
        <v>144</v>
      </c>
      <c r="M73" s="219"/>
      <c r="N73" s="239" t="s">
        <v>74</v>
      </c>
      <c r="O73" s="456">
        <f t="shared" si="468"/>
        <v>100</v>
      </c>
      <c r="P73" s="265">
        <f t="shared" si="209"/>
        <v>95.7</v>
      </c>
      <c r="Q73" s="456">
        <f t="shared" si="210"/>
        <v>76.7</v>
      </c>
      <c r="R73" s="265">
        <f t="shared" si="405"/>
        <v>59.8</v>
      </c>
      <c r="S73" s="266">
        <f t="shared" si="406"/>
        <v>93.3</v>
      </c>
      <c r="T73" s="266">
        <f t="shared" si="213"/>
        <v>137</v>
      </c>
      <c r="U73" s="266">
        <f t="shared" si="214"/>
        <v>202.6</v>
      </c>
      <c r="V73" s="266">
        <f t="shared" si="407"/>
        <v>144</v>
      </c>
      <c r="W73" s="266">
        <f t="shared" si="408"/>
        <v>203.1</v>
      </c>
      <c r="X73" s="219"/>
      <c r="Y73" s="448">
        <f>県外関係人口!B73</f>
        <v>2003</v>
      </c>
      <c r="Z73" s="1195">
        <f>県外関係人口!C73</f>
        <v>1904</v>
      </c>
      <c r="AA73" s="386">
        <f>県外関係人口!D73</f>
        <v>1750</v>
      </c>
      <c r="AB73" s="1195">
        <f>県外関係人口!E73</f>
        <v>1602</v>
      </c>
      <c r="AC73" s="449">
        <f>県外関係人口!F73</f>
        <v>1450</v>
      </c>
      <c r="AD73" s="449">
        <f>県外関係人口!G73</f>
        <v>1296</v>
      </c>
      <c r="AE73" s="449">
        <f>県外関係人口!H73</f>
        <v>1177</v>
      </c>
      <c r="AF73" s="449">
        <f>県外関係人口!I73</f>
        <v>1177</v>
      </c>
      <c r="AG73" s="449">
        <f>県外関係人口!J73</f>
        <v>1177</v>
      </c>
      <c r="AH73" s="385"/>
      <c r="AI73" s="846">
        <f>ふるさと納税件数!R31</f>
        <v>26558</v>
      </c>
      <c r="AJ73" s="144">
        <f>ふるさと納税件数!T31</f>
        <v>25819</v>
      </c>
      <c r="AK73" s="846">
        <f>ふるさと納税件数!V31</f>
        <v>15037</v>
      </c>
      <c r="AL73" s="144">
        <f>ふるさと納税件数!X31</f>
        <v>10333</v>
      </c>
      <c r="AM73" s="846">
        <f>ふるさと納税件数!Z31</f>
        <v>23373</v>
      </c>
      <c r="AN73" s="184">
        <f>ふるさと納税件数!AB31</f>
        <v>39767</v>
      </c>
      <c r="AO73" s="846">
        <f>ふるさと納税件数!AD31</f>
        <v>62892</v>
      </c>
      <c r="AP73" s="184">
        <f>ふるさと納税件数!AF31</f>
        <v>42010.666666666664</v>
      </c>
      <c r="AQ73" s="846">
        <f>ふるさと納税件数!AH31</f>
        <v>62892</v>
      </c>
      <c r="AR73" s="145"/>
      <c r="AS73" s="184">
        <f>ROUND(AI73/$AS$79,0)</f>
        <v>4751</v>
      </c>
      <c r="AT73" s="846">
        <f>ROUND(AJ73/$AT$79,0)</f>
        <v>4576</v>
      </c>
      <c r="AU73" s="144">
        <f>ROUND(AK73/$AU$79,0)</f>
        <v>3341</v>
      </c>
      <c r="AV73" s="846">
        <f>ROUND(AL73/$AV$79,0)</f>
        <v>2281</v>
      </c>
      <c r="AW73" s="144">
        <f t="shared" si="485"/>
        <v>4883</v>
      </c>
      <c r="AX73" s="846">
        <f t="shared" si="485"/>
        <v>8308</v>
      </c>
      <c r="AY73" s="144">
        <f t="shared" si="485"/>
        <v>13139</v>
      </c>
      <c r="AZ73" s="846">
        <f t="shared" si="485"/>
        <v>8777</v>
      </c>
      <c r="BA73" s="450">
        <f t="shared" si="485"/>
        <v>13139</v>
      </c>
      <c r="BB73" s="219"/>
      <c r="BC73" s="389">
        <f>H25住宅土地!O51</f>
        <v>40</v>
      </c>
      <c r="BD73" s="251">
        <f>ROUND(BC73+(BH73-BC73)/5,0)</f>
        <v>40</v>
      </c>
      <c r="BE73" s="221">
        <f>ROUND(BC73+(BH73-BC73)/5*2,0)</f>
        <v>40</v>
      </c>
      <c r="BF73" s="251">
        <f>ROUND(BC73+(BH73-BC73)/5*3,0)</f>
        <v>40</v>
      </c>
      <c r="BG73" s="221">
        <f>ROUND(BC73+(BH73-BC73)/5*4,0)</f>
        <v>40</v>
      </c>
      <c r="BH73" s="282">
        <f>H30住宅土地!L47</f>
        <v>40</v>
      </c>
      <c r="BI73" s="1249">
        <f t="shared" si="198"/>
        <v>40</v>
      </c>
      <c r="BJ73" s="1248">
        <f t="shared" si="486"/>
        <v>40</v>
      </c>
      <c r="BK73" s="1249">
        <f t="shared" si="487"/>
        <v>40</v>
      </c>
      <c r="BL73" s="1248">
        <f t="shared" si="488"/>
        <v>40</v>
      </c>
      <c r="BM73" s="432">
        <f t="shared" si="488"/>
        <v>40</v>
      </c>
      <c r="BN73" s="157"/>
      <c r="BO73" s="282">
        <f t="shared" si="199"/>
        <v>97</v>
      </c>
      <c r="BP73" s="251">
        <f t="shared" si="489"/>
        <v>96</v>
      </c>
      <c r="BQ73" s="251">
        <f t="shared" si="490"/>
        <v>96</v>
      </c>
      <c r="BR73" s="251">
        <f t="shared" si="491"/>
        <v>95</v>
      </c>
      <c r="BS73" s="282">
        <f t="shared" si="492"/>
        <v>94</v>
      </c>
      <c r="BT73" s="251">
        <f t="shared" si="493"/>
        <v>93</v>
      </c>
      <c r="BU73" s="251">
        <f t="shared" si="494"/>
        <v>92</v>
      </c>
      <c r="BV73" s="251">
        <f t="shared" si="495"/>
        <v>91</v>
      </c>
      <c r="BW73" s="251">
        <f t="shared" si="496"/>
        <v>90</v>
      </c>
      <c r="BX73" s="282">
        <f t="shared" si="497"/>
        <v>89</v>
      </c>
      <c r="BZ73" s="1241">
        <f>観光人口2!Z44</f>
        <v>363</v>
      </c>
      <c r="CA73" s="251">
        <f>観光人口2!AA44</f>
        <v>324</v>
      </c>
      <c r="CB73" s="221">
        <f>観光人口2!AB44</f>
        <v>347</v>
      </c>
      <c r="CC73" s="251">
        <f>観光人口2!AC44</f>
        <v>333</v>
      </c>
      <c r="CD73" s="1250">
        <f>観光人口2!AD44</f>
        <v>305</v>
      </c>
      <c r="CE73" s="1250">
        <f>観光人口2!AE44</f>
        <v>186</v>
      </c>
      <c r="CF73" s="1250">
        <f>観光人口2!AF44</f>
        <v>204</v>
      </c>
      <c r="CG73" s="1250">
        <f>観光人口2!AG44</f>
        <v>343</v>
      </c>
      <c r="CH73" s="1250">
        <f>観光人口2!AH44</f>
        <v>245</v>
      </c>
      <c r="CJ73" s="290"/>
    </row>
    <row r="74" spans="1:88" hidden="1">
      <c r="A74" s="53"/>
      <c r="B74" s="517" t="s">
        <v>589</v>
      </c>
      <c r="C74" s="929">
        <f t="shared" si="484"/>
        <v>243</v>
      </c>
      <c r="D74" s="929">
        <f t="shared" si="484"/>
        <v>267</v>
      </c>
      <c r="E74" s="820">
        <f t="shared" si="484"/>
        <v>378</v>
      </c>
      <c r="F74" s="929">
        <f t="shared" si="484"/>
        <v>377</v>
      </c>
      <c r="G74" s="821" t="e">
        <f t="shared" si="484"/>
        <v>#REF!</v>
      </c>
      <c r="H74" s="821">
        <f t="shared" si="484"/>
        <v>251</v>
      </c>
      <c r="I74" s="821">
        <f t="shared" si="484"/>
        <v>721</v>
      </c>
      <c r="J74" s="821">
        <f t="shared" si="484"/>
        <v>432</v>
      </c>
      <c r="K74" s="821">
        <f t="shared" si="484"/>
        <v>721</v>
      </c>
      <c r="L74" s="267"/>
      <c r="M74" s="219"/>
      <c r="N74" s="457" t="s">
        <v>589</v>
      </c>
      <c r="O74" s="456">
        <f t="shared" si="468"/>
        <v>100</v>
      </c>
      <c r="P74" s="456">
        <f t="shared" si="209"/>
        <v>109.9</v>
      </c>
      <c r="Q74" s="456">
        <f t="shared" si="210"/>
        <v>155.6</v>
      </c>
      <c r="R74" s="266">
        <f t="shared" si="405"/>
        <v>155.1</v>
      </c>
      <c r="S74" s="266" t="e">
        <f t="shared" si="406"/>
        <v>#REF!</v>
      </c>
      <c r="T74" s="266">
        <f t="shared" si="213"/>
        <v>103.3</v>
      </c>
      <c r="U74" s="266">
        <f t="shared" si="214"/>
        <v>296.7</v>
      </c>
      <c r="V74" s="266">
        <f t="shared" si="407"/>
        <v>177.8</v>
      </c>
      <c r="W74" s="266">
        <f t="shared" si="408"/>
        <v>296.7</v>
      </c>
      <c r="X74" s="219"/>
      <c r="Y74" s="440" t="s">
        <v>588</v>
      </c>
      <c r="Z74" s="384" t="s">
        <v>588</v>
      </c>
      <c r="AA74" s="373">
        <v>0</v>
      </c>
      <c r="AB74" s="395">
        <v>0</v>
      </c>
      <c r="AC74" s="395">
        <v>0</v>
      </c>
      <c r="AD74" s="395">
        <v>0</v>
      </c>
      <c r="AE74" s="395">
        <v>0</v>
      </c>
      <c r="AF74" s="395">
        <v>0</v>
      </c>
      <c r="AG74" s="395">
        <v>0</v>
      </c>
      <c r="AI74" s="282">
        <f>ふるさと納税件数!R5</f>
        <v>1359</v>
      </c>
      <c r="AJ74" s="373">
        <f>ふるさと納税件数!T5</f>
        <v>1505</v>
      </c>
      <c r="AK74" s="282">
        <f>ふるさと納税件数!V5</f>
        <v>1701</v>
      </c>
      <c r="AL74" s="395">
        <f>ふるさと納税件数!X5</f>
        <v>1707</v>
      </c>
      <c r="AM74" s="282">
        <f>ふるさと納税件数!Z5</f>
        <v>1559</v>
      </c>
      <c r="AN74" s="276">
        <f>ふるさと納税件数!AB5</f>
        <v>1201</v>
      </c>
      <c r="AO74" s="276">
        <f>ふるさと納税件数!AD5</f>
        <v>3450</v>
      </c>
      <c r="AP74" s="253">
        <f>ふるさと納税件数!AF5</f>
        <v>2070</v>
      </c>
      <c r="AQ74" s="271">
        <f>ふるさと納税件数!AH5</f>
        <v>3450</v>
      </c>
      <c r="AR74" s="219"/>
      <c r="AS74" s="148">
        <f>ROUND(AI74/$AS$79,0)</f>
        <v>243</v>
      </c>
      <c r="AT74" s="143">
        <f>ROUND(AJ74/$AT$79,0)</f>
        <v>267</v>
      </c>
      <c r="AU74" s="143">
        <f>ROUND(AK74/$AU$79,0)</f>
        <v>378</v>
      </c>
      <c r="AV74" s="185">
        <f>ROUND(AL74/$AV$79,0)</f>
        <v>377</v>
      </c>
      <c r="AW74" s="185">
        <f t="shared" si="485"/>
        <v>326</v>
      </c>
      <c r="AX74" s="185">
        <f t="shared" si="485"/>
        <v>251</v>
      </c>
      <c r="AY74" s="185">
        <f t="shared" si="485"/>
        <v>721</v>
      </c>
      <c r="AZ74" s="185">
        <f t="shared" si="485"/>
        <v>432</v>
      </c>
      <c r="BA74" s="185">
        <f t="shared" si="485"/>
        <v>721</v>
      </c>
      <c r="BB74" s="219"/>
      <c r="BC74" s="387">
        <v>0</v>
      </c>
      <c r="BD74" s="376">
        <v>0</v>
      </c>
      <c r="BE74" s="398">
        <v>0</v>
      </c>
      <c r="BF74" s="398">
        <v>0</v>
      </c>
      <c r="BG74" s="398">
        <v>0</v>
      </c>
      <c r="BH74" s="393">
        <f>ROUND(BC74*$BH$4/$BC$4,0)</f>
        <v>0</v>
      </c>
      <c r="BI74" s="823">
        <f t="shared" si="198"/>
        <v>0</v>
      </c>
      <c r="BJ74" s="931">
        <f t="shared" si="486"/>
        <v>0</v>
      </c>
      <c r="BK74" s="930">
        <f t="shared" si="487"/>
        <v>0</v>
      </c>
      <c r="BL74" s="931">
        <f t="shared" si="488"/>
        <v>0</v>
      </c>
      <c r="BM74" s="950">
        <f t="shared" si="488"/>
        <v>0</v>
      </c>
      <c r="BN74" s="96"/>
      <c r="BO74" s="441">
        <v>0</v>
      </c>
      <c r="BP74" s="398">
        <v>0</v>
      </c>
      <c r="BQ74" s="398">
        <v>0</v>
      </c>
      <c r="BR74" s="398">
        <v>0</v>
      </c>
      <c r="BS74" s="393">
        <f>ROUND(BO74*$BH$4/$BC$4,0)</f>
        <v>0</v>
      </c>
      <c r="BT74" s="253" t="e">
        <f>ROUND(#REF!*$BH$4/$BC$4,0)</f>
        <v>#REF!</v>
      </c>
      <c r="BU74" s="253">
        <f t="shared" ref="BU74:BX74" si="498">ROUND(BP74*$BH$4/$BC$4,0)</f>
        <v>0</v>
      </c>
      <c r="BV74" s="253">
        <f t="shared" si="498"/>
        <v>0</v>
      </c>
      <c r="BW74" s="253">
        <f t="shared" si="498"/>
        <v>0</v>
      </c>
      <c r="BX74" s="393">
        <f t="shared" si="498"/>
        <v>0</v>
      </c>
      <c r="BZ74" s="389">
        <v>0</v>
      </c>
      <c r="CA74" s="373">
        <v>0</v>
      </c>
      <c r="CB74" s="373">
        <v>0</v>
      </c>
      <c r="CC74" s="395">
        <v>0</v>
      </c>
      <c r="CD74" s="395">
        <v>0</v>
      </c>
      <c r="CE74" s="395">
        <v>0</v>
      </c>
      <c r="CF74" s="395">
        <v>0</v>
      </c>
      <c r="CG74" s="395">
        <v>0</v>
      </c>
      <c r="CH74" s="395">
        <v>0</v>
      </c>
      <c r="CJ74" s="439"/>
    </row>
    <row r="75" spans="1:88">
      <c r="A75" s="53"/>
      <c r="B75" s="53"/>
      <c r="C75" s="53"/>
      <c r="D75" s="53"/>
      <c r="E75" s="53"/>
      <c r="F75" s="53"/>
      <c r="G75" s="53"/>
      <c r="H75" s="53"/>
      <c r="I75" s="53"/>
      <c r="J75" s="53"/>
      <c r="K75" s="53"/>
      <c r="L75" s="53"/>
      <c r="M75" s="53"/>
      <c r="N75" s="53"/>
      <c r="O75" s="53"/>
      <c r="P75" s="53"/>
      <c r="Q75" s="53"/>
      <c r="R75" s="53"/>
      <c r="S75" s="53"/>
      <c r="T75" s="53"/>
      <c r="U75" s="53"/>
      <c r="V75" s="53"/>
      <c r="W75" s="53"/>
      <c r="X75" s="53"/>
      <c r="Y75" s="53" t="s">
        <v>590</v>
      </c>
      <c r="Z75" s="53"/>
      <c r="AA75" s="369"/>
      <c r="AB75" s="369"/>
      <c r="AC75" s="369"/>
      <c r="AD75" s="369"/>
      <c r="AE75" s="369"/>
      <c r="AF75" s="369"/>
      <c r="AG75" s="369"/>
      <c r="AI75" s="53" t="s">
        <v>594</v>
      </c>
      <c r="AJ75" s="53"/>
      <c r="AK75" s="53"/>
      <c r="AL75" s="53"/>
      <c r="AM75" s="53"/>
      <c r="AN75" s="53"/>
      <c r="AO75" s="53"/>
      <c r="AP75" s="53"/>
      <c r="AQ75" s="53"/>
      <c r="AR75" s="53"/>
      <c r="AS75" s="53"/>
      <c r="AT75" s="53"/>
      <c r="AU75" s="53"/>
      <c r="AV75" s="53"/>
      <c r="AW75" s="53"/>
      <c r="AX75" s="53"/>
      <c r="AY75" s="53"/>
      <c r="AZ75" s="53"/>
      <c r="BA75" s="53"/>
      <c r="BC75" s="53" t="s">
        <v>593</v>
      </c>
      <c r="BD75" s="53"/>
      <c r="BE75" s="53"/>
      <c r="BF75" s="53"/>
      <c r="BG75" s="53"/>
      <c r="BH75" s="1225" t="s">
        <v>1342</v>
      </c>
      <c r="BI75" s="396" t="s">
        <v>842</v>
      </c>
      <c r="BJ75" s="396"/>
      <c r="BK75" s="396"/>
      <c r="BL75" s="396"/>
      <c r="BM75" s="1225" t="s">
        <v>1342</v>
      </c>
      <c r="BO75" s="53" t="s">
        <v>593</v>
      </c>
      <c r="BP75" s="53"/>
      <c r="BQ75" s="53"/>
      <c r="BR75" s="53"/>
      <c r="BS75" s="396"/>
      <c r="BT75" s="396" t="s">
        <v>842</v>
      </c>
      <c r="BZ75" s="18"/>
      <c r="CA75" s="18"/>
      <c r="CB75" s="18"/>
      <c r="CC75" s="18"/>
      <c r="CD75" s="18"/>
      <c r="CE75" s="18"/>
      <c r="CF75" s="18"/>
      <c r="CG75" s="18"/>
      <c r="CH75" s="18"/>
    </row>
    <row r="76" spans="1:88">
      <c r="B76" s="53"/>
      <c r="C76" s="53"/>
      <c r="D76" s="53"/>
      <c r="E76" s="53"/>
      <c r="F76" s="53"/>
      <c r="G76" s="53"/>
      <c r="H76" s="53"/>
      <c r="I76" s="53"/>
      <c r="J76" s="53"/>
      <c r="K76" s="53"/>
      <c r="M76" s="53"/>
      <c r="N76" s="53"/>
      <c r="O76" s="53"/>
      <c r="P76" s="53"/>
      <c r="Q76" s="53"/>
      <c r="R76" s="53"/>
      <c r="S76" s="53"/>
      <c r="T76" s="53"/>
      <c r="U76" s="53"/>
      <c r="V76" s="53"/>
      <c r="W76" s="53"/>
      <c r="X76" s="53"/>
      <c r="Y76" s="53" t="s">
        <v>591</v>
      </c>
      <c r="Z76" s="53"/>
      <c r="AA76" s="369"/>
      <c r="AB76" s="369"/>
      <c r="AC76" s="369"/>
      <c r="AD76" s="369"/>
      <c r="AE76" s="369"/>
      <c r="AF76" s="369"/>
      <c r="AG76" s="369"/>
      <c r="AI76" s="397" t="s">
        <v>613</v>
      </c>
      <c r="AJ76" s="53"/>
      <c r="AK76" s="53"/>
      <c r="AL76" s="53"/>
      <c r="AM76" s="53"/>
      <c r="AN76" s="53"/>
      <c r="AO76" s="53"/>
      <c r="AP76" s="53"/>
      <c r="AQ76" s="53"/>
      <c r="AR76" s="53"/>
      <c r="AS76" s="53"/>
      <c r="AT76" s="53"/>
      <c r="AU76" s="53"/>
      <c r="AV76" s="53"/>
      <c r="AW76" s="53"/>
      <c r="AX76" s="53"/>
      <c r="AY76" s="53"/>
      <c r="AZ76" s="53"/>
      <c r="BA76" s="53"/>
      <c r="BC76" s="53"/>
      <c r="BD76" s="53"/>
      <c r="BE76" s="53"/>
      <c r="BF76" s="53"/>
      <c r="BG76" s="53"/>
      <c r="BH76" s="53"/>
      <c r="BI76" s="53"/>
      <c r="BJ76" s="53"/>
      <c r="BK76" s="53"/>
      <c r="BL76" s="53"/>
      <c r="BM76" s="53"/>
    </row>
    <row r="77" spans="1:88">
      <c r="AI77" s="908" t="s">
        <v>1261</v>
      </c>
      <c r="BY77" s="1226" t="s">
        <v>27</v>
      </c>
      <c r="BZ77" s="147">
        <f>神戸エリア別入込!B4</f>
        <v>475</v>
      </c>
      <c r="CA77" s="147">
        <f>神戸エリア別入込!C4</f>
        <v>447</v>
      </c>
      <c r="CB77" s="147">
        <f>神戸エリア別入込!D4</f>
        <v>515</v>
      </c>
      <c r="CC77" s="147">
        <f>神戸エリア別入込!E4</f>
        <v>448</v>
      </c>
      <c r="CD77" s="147">
        <f>神戸エリア別入込!F4</f>
        <v>455</v>
      </c>
      <c r="CE77" s="147">
        <f>神戸エリア別入込!G4</f>
        <v>196</v>
      </c>
      <c r="CF77" s="147">
        <f>神戸エリア別入込!H4</f>
        <v>177</v>
      </c>
      <c r="CG77" s="147">
        <f>神戸エリア別入込!I4</f>
        <v>294</v>
      </c>
      <c r="CH77" s="391">
        <f>CG77</f>
        <v>294</v>
      </c>
    </row>
    <row r="78" spans="1:88">
      <c r="AI78" s="908" t="s">
        <v>1262</v>
      </c>
      <c r="AS78" t="s">
        <v>711</v>
      </c>
      <c r="BC78" t="s">
        <v>709</v>
      </c>
      <c r="BY78" s="1204" t="s">
        <v>28</v>
      </c>
      <c r="BZ78" s="145">
        <f>神戸エリア別入込!B5</f>
        <v>446</v>
      </c>
      <c r="CA78" s="145">
        <f>神戸エリア別入込!C5</f>
        <v>422</v>
      </c>
      <c r="CB78" s="145">
        <f>神戸エリア別入込!D5</f>
        <v>475</v>
      </c>
      <c r="CC78" s="145">
        <f>神戸エリア別入込!E5</f>
        <v>423</v>
      </c>
      <c r="CD78" s="145">
        <f>神戸エリア別入込!F5</f>
        <v>428</v>
      </c>
      <c r="CE78" s="145">
        <f>神戸エリア別入込!G5</f>
        <v>187</v>
      </c>
      <c r="CF78" s="145">
        <f>神戸エリア別入込!H5</f>
        <v>168</v>
      </c>
      <c r="CG78" s="145">
        <f>神戸エリア別入込!I5</f>
        <v>277</v>
      </c>
      <c r="CH78" s="199">
        <f t="shared" ref="CH78:CH86" si="499">CG78</f>
        <v>277</v>
      </c>
    </row>
    <row r="79" spans="1:88">
      <c r="AS79" s="459">
        <f>AS80/AS81</f>
        <v>5.5902772002772005</v>
      </c>
      <c r="AT79" s="459">
        <f>AT80/AT81</f>
        <v>5.6422141335227272</v>
      </c>
      <c r="AU79" s="459">
        <f>AU80/AU81</f>
        <v>4.5005998516238659</v>
      </c>
      <c r="AV79" s="451">
        <f>AV80/AV81</f>
        <v>4.5296561408983633</v>
      </c>
      <c r="AW79" s="451">
        <f>AW80/AW81</f>
        <v>4.7866021249538502</v>
      </c>
      <c r="AX79" s="451">
        <f>AW79</f>
        <v>4.7866021249538502</v>
      </c>
      <c r="AY79" s="451">
        <f t="shared" ref="AY79:BA79" si="500">AX79</f>
        <v>4.7866021249538502</v>
      </c>
      <c r="AZ79" s="451">
        <f t="shared" si="500"/>
        <v>4.7866021249538502</v>
      </c>
      <c r="BA79" s="451">
        <f t="shared" si="500"/>
        <v>4.7866021249538502</v>
      </c>
      <c r="BC79" s="451">
        <v>2.4311116684924792</v>
      </c>
      <c r="BD79" s="433">
        <v>2.4119659122514254</v>
      </c>
      <c r="BE79" s="433">
        <v>2.3906357982031792</v>
      </c>
      <c r="BF79" s="433">
        <v>2.3660537569613438</v>
      </c>
      <c r="BG79" s="433">
        <v>2.3424915620821745</v>
      </c>
      <c r="BH79" s="451">
        <v>2.3189796481090217</v>
      </c>
      <c r="BI79" s="451">
        <v>2.2928772417960808</v>
      </c>
      <c r="BJ79" s="451">
        <v>2.2667608842336722</v>
      </c>
      <c r="BK79" s="451">
        <v>2.2504899639719582</v>
      </c>
      <c r="BL79" s="451">
        <v>2.2234260011306772</v>
      </c>
      <c r="BM79" s="451">
        <v>2.1978925774422944</v>
      </c>
      <c r="BN79" s="433" t="s">
        <v>841</v>
      </c>
      <c r="BY79" s="1204" t="s">
        <v>29</v>
      </c>
      <c r="BZ79" s="145">
        <f>神戸エリア別入込!B6</f>
        <v>1841</v>
      </c>
      <c r="CA79" s="145">
        <f>神戸エリア別入込!C6</f>
        <v>1713</v>
      </c>
      <c r="CB79" s="145">
        <f>神戸エリア別入込!D6</f>
        <v>1900</v>
      </c>
      <c r="CC79" s="145">
        <f>神戸エリア別入込!E6</f>
        <v>1782</v>
      </c>
      <c r="CD79" s="145">
        <f>神戸エリア別入込!F6</f>
        <v>1780</v>
      </c>
      <c r="CE79" s="145">
        <f>神戸エリア別入込!G6</f>
        <v>689</v>
      </c>
      <c r="CF79" s="145">
        <f>神戸エリア別入込!H6</f>
        <v>566</v>
      </c>
      <c r="CG79" s="145">
        <f>神戸エリア別入込!I6</f>
        <v>991</v>
      </c>
      <c r="CH79" s="199">
        <f t="shared" si="499"/>
        <v>991</v>
      </c>
    </row>
    <row r="80" spans="1:88">
      <c r="AR80" t="s">
        <v>717</v>
      </c>
      <c r="AS80" s="270">
        <v>7260093</v>
      </c>
      <c r="AT80" s="453">
        <v>12710780</v>
      </c>
      <c r="AU80" s="369">
        <v>17301584</v>
      </c>
      <c r="AV80" s="163">
        <v>23224000</v>
      </c>
      <c r="AW80" s="163">
        <v>23336600</v>
      </c>
      <c r="AX80" s="167"/>
      <c r="AY80" s="167"/>
      <c r="AZ80" s="167"/>
      <c r="BA80" s="163"/>
      <c r="BY80" s="1204" t="s">
        <v>30</v>
      </c>
      <c r="BZ80" s="145">
        <f>神戸エリア別入込!B7</f>
        <v>346</v>
      </c>
      <c r="CA80" s="145">
        <f>神戸エリア別入込!C7</f>
        <v>320</v>
      </c>
      <c r="CB80" s="145">
        <f>神戸エリア別入込!D7</f>
        <v>371</v>
      </c>
      <c r="CC80" s="145">
        <f>神戸エリア別入込!E7</f>
        <v>330</v>
      </c>
      <c r="CD80" s="145">
        <f>神戸エリア別入込!F7</f>
        <v>332</v>
      </c>
      <c r="CE80" s="145">
        <f>神戸エリア別入込!G7</f>
        <v>127</v>
      </c>
      <c r="CF80" s="145">
        <f>神戸エリア別入込!H7</f>
        <v>107</v>
      </c>
      <c r="CG80" s="145">
        <f>神戸エリア別入込!I7</f>
        <v>188</v>
      </c>
      <c r="CH80" s="199">
        <f t="shared" si="499"/>
        <v>188</v>
      </c>
    </row>
    <row r="81" spans="44:86">
      <c r="AR81" t="s">
        <v>715</v>
      </c>
      <c r="AS81" s="270">
        <v>1298700</v>
      </c>
      <c r="AT81" s="270">
        <v>2252800</v>
      </c>
      <c r="AU81" s="369">
        <v>3844284</v>
      </c>
      <c r="AV81" s="200">
        <v>5127100</v>
      </c>
      <c r="AW81" s="200">
        <v>4875400</v>
      </c>
      <c r="AX81" s="822"/>
      <c r="AY81" s="822"/>
      <c r="AZ81" s="822"/>
      <c r="BA81" s="200"/>
      <c r="BY81" s="1204" t="s">
        <v>31</v>
      </c>
      <c r="BZ81" s="145">
        <f>神戸エリア別入込!B8</f>
        <v>322</v>
      </c>
      <c r="CA81" s="145">
        <f>神戸エリア別入込!C8</f>
        <v>304</v>
      </c>
      <c r="CB81" s="145">
        <f>神戸エリア別入込!D8</f>
        <v>355</v>
      </c>
      <c r="CC81" s="145">
        <f>神戸エリア別入込!E8</f>
        <v>328</v>
      </c>
      <c r="CD81" s="145">
        <f>神戸エリア別入込!F8</f>
        <v>364</v>
      </c>
      <c r="CE81" s="145">
        <f>神戸エリア別入込!G8</f>
        <v>215</v>
      </c>
      <c r="CF81" s="145">
        <f>神戸エリア別入込!H8</f>
        <v>189</v>
      </c>
      <c r="CG81" s="145">
        <f>神戸エリア別入込!I8</f>
        <v>248</v>
      </c>
      <c r="CH81" s="199">
        <f t="shared" si="499"/>
        <v>248</v>
      </c>
    </row>
    <row r="82" spans="44:86">
      <c r="BY82" s="1204" t="s">
        <v>32</v>
      </c>
      <c r="BZ82" s="145">
        <f>神戸エリア別入込!B9</f>
        <v>259</v>
      </c>
      <c r="CA82" s="145">
        <f>神戸エリア別入込!C9</f>
        <v>244</v>
      </c>
      <c r="CB82" s="145">
        <f>神戸エリア別入込!D9</f>
        <v>251</v>
      </c>
      <c r="CC82" s="145">
        <f>神戸エリア別入込!E9</f>
        <v>257</v>
      </c>
      <c r="CD82" s="145">
        <f>神戸エリア別入込!F9</f>
        <v>252</v>
      </c>
      <c r="CE82" s="145">
        <f>神戸エリア別入込!G9</f>
        <v>100</v>
      </c>
      <c r="CF82" s="145">
        <f>神戸エリア別入込!H9</f>
        <v>78</v>
      </c>
      <c r="CG82" s="145">
        <f>神戸エリア別入込!I9</f>
        <v>137</v>
      </c>
      <c r="CH82" s="199">
        <f t="shared" si="499"/>
        <v>137</v>
      </c>
    </row>
    <row r="83" spans="44:86">
      <c r="AR83" t="s">
        <v>1340</v>
      </c>
      <c r="BY83" s="1204" t="s">
        <v>33</v>
      </c>
      <c r="BZ83" s="145">
        <f>神戸エリア別入込!B10</f>
        <v>223</v>
      </c>
      <c r="CA83" s="145">
        <f>神戸エリア別入込!C10</f>
        <v>230</v>
      </c>
      <c r="CB83" s="145">
        <f>神戸エリア別入込!D10</f>
        <v>235</v>
      </c>
      <c r="CC83" s="145">
        <f>神戸エリア別入込!E10</f>
        <v>188</v>
      </c>
      <c r="CD83" s="145">
        <f>神戸エリア別入込!F10</f>
        <v>189</v>
      </c>
      <c r="CE83" s="145">
        <f>神戸エリア別入込!G10</f>
        <v>116</v>
      </c>
      <c r="CF83" s="145">
        <f>神戸エリア別入込!H10</f>
        <v>102</v>
      </c>
      <c r="CG83" s="145">
        <f>神戸エリア別入込!I10</f>
        <v>128</v>
      </c>
      <c r="CH83" s="199">
        <f t="shared" si="499"/>
        <v>128</v>
      </c>
    </row>
    <row r="84" spans="44:86">
      <c r="AR84" s="1204" t="s">
        <v>27</v>
      </c>
      <c r="AS84" s="1209">
        <f>県推計人口!AH9</f>
        <v>213634</v>
      </c>
      <c r="AT84" s="1209">
        <f>県推計人口!AI9</f>
        <v>213937</v>
      </c>
      <c r="AU84" s="1209">
        <f>県推計人口!AJ9</f>
        <v>214112</v>
      </c>
      <c r="AV84" s="1209">
        <f>県推計人口!AK9</f>
        <v>213878</v>
      </c>
      <c r="AW84" s="1209">
        <f>県推計人口!AL9</f>
        <v>214167</v>
      </c>
      <c r="AX84" s="1209">
        <f>県推計人口!AM9</f>
        <v>213562</v>
      </c>
      <c r="AY84" s="1209">
        <f>県推計人口!AN9</f>
        <v>212599</v>
      </c>
      <c r="AZ84" s="1209">
        <f>県推計人口!AO9</f>
        <v>211923</v>
      </c>
      <c r="BA84" s="1209">
        <f>県推計人口!AP9</f>
        <v>210670</v>
      </c>
      <c r="BY84" s="1204" t="s">
        <v>34</v>
      </c>
      <c r="BZ84" s="145">
        <f>神戸エリア別入込!B11</f>
        <v>223</v>
      </c>
      <c r="CA84" s="145">
        <f>神戸エリア別入込!C11</f>
        <v>230</v>
      </c>
      <c r="CB84" s="145">
        <f>神戸エリア別入込!D11</f>
        <v>235</v>
      </c>
      <c r="CC84" s="145">
        <f>神戸エリア別入込!E11</f>
        <v>188</v>
      </c>
      <c r="CD84" s="145">
        <f>神戸エリア別入込!F11</f>
        <v>189</v>
      </c>
      <c r="CE84" s="145">
        <f>神戸エリア別入込!G11</f>
        <v>116</v>
      </c>
      <c r="CF84" s="145">
        <f>神戸エリア別入込!H11</f>
        <v>102</v>
      </c>
      <c r="CG84" s="145">
        <f>神戸エリア別入込!I11</f>
        <v>128</v>
      </c>
      <c r="CH84" s="199">
        <f t="shared" si="499"/>
        <v>128</v>
      </c>
    </row>
    <row r="85" spans="44:86">
      <c r="AR85" s="1204" t="s">
        <v>28</v>
      </c>
      <c r="AS85" s="1209">
        <f>県推計人口!AH10</f>
        <v>136088</v>
      </c>
      <c r="AT85" s="1209">
        <f>県推計人口!AI10</f>
        <v>136723</v>
      </c>
      <c r="AU85" s="1209">
        <f>県推計人口!AJ10</f>
        <v>137097</v>
      </c>
      <c r="AV85" s="1209">
        <f>県推計人口!AK10</f>
        <v>137178</v>
      </c>
      <c r="AW85" s="1209">
        <f>県推計人口!AL10</f>
        <v>137122</v>
      </c>
      <c r="AX85" s="1209">
        <f>県推計人口!AM10</f>
        <v>136747</v>
      </c>
      <c r="AY85" s="1209">
        <f>県推計人口!AN10</f>
        <v>136534</v>
      </c>
      <c r="AZ85" s="1209">
        <f>県推計人口!AO10</f>
        <v>136476</v>
      </c>
      <c r="BA85" s="1209">
        <f>県推計人口!AP10</f>
        <v>136029</v>
      </c>
      <c r="BY85" s="1227" t="s">
        <v>35</v>
      </c>
      <c r="BZ85" s="144">
        <f>神戸エリア別入込!B12</f>
        <v>144</v>
      </c>
      <c r="CA85" s="144">
        <f>神戸エリア別入込!C12</f>
        <v>133</v>
      </c>
      <c r="CB85" s="144">
        <f>神戸エリア別入込!D12</f>
        <v>178</v>
      </c>
      <c r="CC85" s="144">
        <f>神戸エリア別入込!E12</f>
        <v>173</v>
      </c>
      <c r="CD85" s="144">
        <f>神戸エリア別入込!F12</f>
        <v>203</v>
      </c>
      <c r="CE85" s="144">
        <f>神戸エリア別入込!G12</f>
        <v>126</v>
      </c>
      <c r="CF85" s="144">
        <f>神戸エリア別入込!H12</f>
        <v>116</v>
      </c>
      <c r="CG85" s="144">
        <f>神戸エリア別入込!I12</f>
        <v>145</v>
      </c>
      <c r="CH85" s="382">
        <f t="shared" si="499"/>
        <v>145</v>
      </c>
    </row>
    <row r="86" spans="44:86">
      <c r="AR86" s="1204" t="s">
        <v>29</v>
      </c>
      <c r="AS86" s="1209">
        <f>県推計人口!AH11</f>
        <v>135153</v>
      </c>
      <c r="AT86" s="1209">
        <f>県推計人口!AI11</f>
        <v>138469</v>
      </c>
      <c r="AU86" s="1209">
        <f>県推計人口!AJ11</f>
        <v>140996</v>
      </c>
      <c r="AV86" s="1209">
        <f>県推計人口!AK11</f>
        <v>143392</v>
      </c>
      <c r="AW86" s="1209">
        <f>県推計人口!AL11</f>
        <v>145559</v>
      </c>
      <c r="AX86" s="1209">
        <f>県推計人口!AM11</f>
        <v>147518</v>
      </c>
      <c r="AY86" s="1209">
        <f>県推計人口!AN11</f>
        <v>147627</v>
      </c>
      <c r="AZ86" s="1209">
        <f>県推計人口!AO11</f>
        <v>148010</v>
      </c>
      <c r="BA86" s="1209">
        <f>県推計人口!AP11</f>
        <v>148936</v>
      </c>
      <c r="BY86" s="1251" t="s">
        <v>1327</v>
      </c>
      <c r="BZ86" s="143">
        <f>神戸エリア別入込!B13</f>
        <v>4279</v>
      </c>
      <c r="CA86" s="143">
        <f>神戸エリア別入込!C13</f>
        <v>4043</v>
      </c>
      <c r="CB86" s="143">
        <f>神戸エリア別入込!D13</f>
        <v>4515</v>
      </c>
      <c r="CC86" s="143">
        <f>神戸エリア別入込!E13</f>
        <v>4117</v>
      </c>
      <c r="CD86" s="143">
        <f>神戸エリア別入込!F13</f>
        <v>4192</v>
      </c>
      <c r="CE86" s="143">
        <f>神戸エリア別入込!G13</f>
        <v>1872</v>
      </c>
      <c r="CF86" s="143">
        <f>神戸エリア別入込!H13</f>
        <v>1605</v>
      </c>
      <c r="CG86" s="143">
        <f>神戸エリア別入込!I13</f>
        <v>2536</v>
      </c>
      <c r="CH86" s="398">
        <f t="shared" si="499"/>
        <v>2536</v>
      </c>
    </row>
    <row r="87" spans="44:86">
      <c r="AR87" s="1204" t="s">
        <v>30</v>
      </c>
      <c r="AS87" s="1209">
        <f>県推計人口!AH12</f>
        <v>106956</v>
      </c>
      <c r="AT87" s="1209">
        <f>県推計人口!AI12</f>
        <v>107560</v>
      </c>
      <c r="AU87" s="1209">
        <f>県推計人口!AJ12</f>
        <v>107956</v>
      </c>
      <c r="AV87" s="1209">
        <f>県推計人口!AK12</f>
        <v>108540</v>
      </c>
      <c r="AW87" s="1209">
        <f>県推計人口!AL12</f>
        <v>109105</v>
      </c>
      <c r="AX87" s="1209">
        <f>県推計人口!AM12</f>
        <v>109144</v>
      </c>
      <c r="AY87" s="1209">
        <f>県推計人口!AN12</f>
        <v>108853</v>
      </c>
      <c r="AZ87" s="1209">
        <f>県推計人口!AO12</f>
        <v>109895</v>
      </c>
      <c r="BA87" s="1209">
        <f>県推計人口!AP12</f>
        <v>109686</v>
      </c>
    </row>
    <row r="88" spans="44:86">
      <c r="AR88" s="1204" t="s">
        <v>31</v>
      </c>
      <c r="AS88" s="1209">
        <f>県推計人口!AH13</f>
        <v>219805</v>
      </c>
      <c r="AT88" s="1209">
        <f>県推計人口!AI13</f>
        <v>217805</v>
      </c>
      <c r="AU88" s="1209">
        <f>県推計人口!AJ13</f>
        <v>216075</v>
      </c>
      <c r="AV88" s="1209">
        <f>県推計人口!AK13</f>
        <v>213866</v>
      </c>
      <c r="AW88" s="1209">
        <f>県推計人口!AL13</f>
        <v>211984</v>
      </c>
      <c r="AX88" s="1209">
        <f>県推計人口!AM13</f>
        <v>210492</v>
      </c>
      <c r="AY88" s="1209">
        <f>県推計人口!AN13</f>
        <v>209357</v>
      </c>
      <c r="AZ88" s="1209">
        <f>県推計人口!AO13</f>
        <v>208030</v>
      </c>
      <c r="BA88" s="1209">
        <f>県推計人口!AP13</f>
        <v>205978</v>
      </c>
    </row>
    <row r="89" spans="44:86">
      <c r="AR89" s="1204" t="s">
        <v>32</v>
      </c>
      <c r="AS89" s="1209">
        <f>県推計人口!AH14</f>
        <v>97912</v>
      </c>
      <c r="AT89" s="1209">
        <f>県推計人口!AI14</f>
        <v>97327</v>
      </c>
      <c r="AU89" s="1209">
        <f>県推計人口!AJ14</f>
        <v>96726</v>
      </c>
      <c r="AV89" s="1209">
        <f>県推計人口!AK14</f>
        <v>96069</v>
      </c>
      <c r="AW89" s="1209">
        <f>県推計人口!AL14</f>
        <v>95618</v>
      </c>
      <c r="AX89" s="1209">
        <f>県推計人口!AM14</f>
        <v>94791</v>
      </c>
      <c r="AY89" s="1209">
        <f>県推計人口!AN14</f>
        <v>94250</v>
      </c>
      <c r="AZ89" s="1209">
        <f>県推計人口!AO14</f>
        <v>93842</v>
      </c>
      <c r="BA89" s="1209">
        <f>県推計人口!AP14</f>
        <v>93181</v>
      </c>
    </row>
    <row r="90" spans="44:86">
      <c r="AR90" s="1204" t="s">
        <v>33</v>
      </c>
      <c r="AS90" s="1209">
        <f>県推計人口!AH15</f>
        <v>162468</v>
      </c>
      <c r="AT90" s="1209">
        <f>県推計人口!AI15</f>
        <v>161412</v>
      </c>
      <c r="AU90" s="1209">
        <f>県推計人口!AJ15</f>
        <v>160643</v>
      </c>
      <c r="AV90" s="1209">
        <f>県推計人口!AK15</f>
        <v>159796</v>
      </c>
      <c r="AW90" s="1209">
        <f>県推計人口!AL15</f>
        <v>159088</v>
      </c>
      <c r="AX90" s="1209">
        <f>県推計人口!AM15</f>
        <v>158719</v>
      </c>
      <c r="AY90" s="1209">
        <f>県推計人口!AN15</f>
        <v>157962</v>
      </c>
      <c r="AZ90" s="1209">
        <f>県推計人口!AO15</f>
        <v>156592</v>
      </c>
      <c r="BA90" s="1209">
        <f>県推計人口!AP15</f>
        <v>154929</v>
      </c>
    </row>
    <row r="91" spans="44:86">
      <c r="AR91" s="1204" t="s">
        <v>34</v>
      </c>
      <c r="AS91" s="1209">
        <f>県推計人口!AH16</f>
        <v>219474</v>
      </c>
      <c r="AT91" s="1209">
        <f>県推計人口!AI16</f>
        <v>219262</v>
      </c>
      <c r="AU91" s="1209">
        <f>県推計人口!AJ16</f>
        <v>218564</v>
      </c>
      <c r="AV91" s="1209">
        <f>県推計人口!AK16</f>
        <v>217609</v>
      </c>
      <c r="AW91" s="1209">
        <f>県推計人口!AL16</f>
        <v>216630</v>
      </c>
      <c r="AX91" s="1209">
        <f>県推計人口!AM16</f>
        <v>215302</v>
      </c>
      <c r="AY91" s="1209">
        <f>県推計人口!AN16</f>
        <v>213132</v>
      </c>
      <c r="AZ91" s="1209">
        <f>県推計人口!AO16</f>
        <v>210717</v>
      </c>
      <c r="BA91" s="1209">
        <f>県推計人口!AP16</f>
        <v>208205</v>
      </c>
    </row>
    <row r="92" spans="44:86">
      <c r="AR92" s="1204" t="s">
        <v>35</v>
      </c>
      <c r="AS92" s="1209">
        <f>県推計人口!AH17</f>
        <v>245782</v>
      </c>
      <c r="AT92" s="1209">
        <f>県推計人口!AI17</f>
        <v>244976</v>
      </c>
      <c r="AU92" s="1209">
        <f>県推計人口!AJ17</f>
        <v>243392</v>
      </c>
      <c r="AV92" s="1209">
        <f>県推計人口!AK17</f>
        <v>242189</v>
      </c>
      <c r="AW92" s="1209">
        <f>県推計人口!AL17</f>
        <v>240483</v>
      </c>
      <c r="AX92" s="1209">
        <f>県推計人口!AM17</f>
        <v>238877</v>
      </c>
      <c r="AY92" s="1209">
        <f>県推計人口!AN17</f>
        <v>236759</v>
      </c>
      <c r="AZ92" s="1209">
        <f>県推計人口!AO17</f>
        <v>234686</v>
      </c>
      <c r="BA92" s="1209">
        <f>県推計人口!AP17</f>
        <v>232273</v>
      </c>
    </row>
    <row r="93" spans="44:86">
      <c r="AR93" s="1204" t="s">
        <v>1327</v>
      </c>
      <c r="AS93" s="1209">
        <f>SUM(AS84:AS92)</f>
        <v>1537272</v>
      </c>
      <c r="AT93" s="1209">
        <f t="shared" ref="AT93:BA93" si="501">SUM(AT84:AT92)</f>
        <v>1537471</v>
      </c>
      <c r="AU93" s="1209">
        <f t="shared" si="501"/>
        <v>1535561</v>
      </c>
      <c r="AV93" s="1209">
        <f t="shared" si="501"/>
        <v>1532517</v>
      </c>
      <c r="AW93" s="1209">
        <f t="shared" si="501"/>
        <v>1529756</v>
      </c>
      <c r="AX93" s="1209">
        <f t="shared" si="501"/>
        <v>1525152</v>
      </c>
      <c r="AY93" s="1209">
        <f t="shared" si="501"/>
        <v>1517073</v>
      </c>
      <c r="AZ93" s="1209">
        <f t="shared" si="501"/>
        <v>1510171</v>
      </c>
      <c r="BA93" s="1209">
        <f t="shared" si="501"/>
        <v>1499887</v>
      </c>
    </row>
  </sheetData>
  <mergeCells count="8">
    <mergeCell ref="BO2:BX2"/>
    <mergeCell ref="BZ2:CH2"/>
    <mergeCell ref="AS2:BA2"/>
    <mergeCell ref="C2:K2"/>
    <mergeCell ref="O2:W2"/>
    <mergeCell ref="BC2:BH2"/>
    <mergeCell ref="AI2:AL2"/>
    <mergeCell ref="Y2:AG2"/>
  </mergeCells>
  <phoneticPr fontId="1"/>
  <hyperlinks>
    <hyperlink ref="AI77" r:id="rId1" xr:uid="{77877DD8-0D73-46DC-AEC2-38A72B81D69C}"/>
    <hyperlink ref="AI76" r:id="rId2" xr:uid="{00000000-0004-0000-0100-000000000000}"/>
    <hyperlink ref="AI78" r:id="rId3" display="https://www.soumu.go.jp/main_sosiki/jichi_zeisei/czaisei/czaisei_seido/furusato/topics/20220729.html" xr:uid="{F39B2C73-57E2-4BBB-B77B-DB13D45CDB56}"/>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BD457"/>
  <sheetViews>
    <sheetView workbookViewId="0">
      <pane xSplit="2" ySplit="3" topLeftCell="AP4" activePane="bottomRight" state="frozen"/>
      <selection pane="topRight" activeCell="B1" sqref="B1"/>
      <selection pane="bottomLeft" activeCell="A4" sqref="A4"/>
      <selection pane="bottomRight" activeCell="AW11" sqref="AW11"/>
    </sheetView>
  </sheetViews>
  <sheetFormatPr defaultRowHeight="13.5"/>
  <cols>
    <col min="1" max="1" width="4" customWidth="1"/>
    <col min="2" max="2" width="11" style="50" customWidth="1"/>
    <col min="3" max="5" width="10.625" customWidth="1"/>
    <col min="6" max="6" width="10.625" style="18" customWidth="1"/>
    <col min="7" max="7" width="10.625" customWidth="1"/>
    <col min="8" max="8" width="5.25" customWidth="1"/>
    <col min="9" max="11" width="10.625" customWidth="1"/>
    <col min="12" max="12" width="10.625" style="18" customWidth="1"/>
    <col min="13" max="13" width="10.625" customWidth="1"/>
    <col min="14" max="14" width="5.25" customWidth="1"/>
    <col min="15" max="17" width="10.625" customWidth="1"/>
    <col min="18" max="18" width="10.625" style="18" customWidth="1"/>
    <col min="19" max="19" width="10.625" customWidth="1"/>
    <col min="20" max="20" width="5" customWidth="1"/>
    <col min="21" max="23" width="10.625" customWidth="1"/>
    <col min="24" max="24" width="10.625" style="18" customWidth="1"/>
    <col min="25" max="25" width="10.625" customWidth="1"/>
    <col min="26" max="26" width="4.75" customWidth="1"/>
    <col min="27" max="29" width="10.625" customWidth="1"/>
    <col min="30" max="30" width="10.875" style="18" customWidth="1"/>
    <col min="31" max="31" width="10.625" customWidth="1"/>
    <col min="32" max="32" width="4.75" customWidth="1"/>
    <col min="33" max="37" width="10.625" customWidth="1"/>
    <col min="38" max="38" width="5.25" customWidth="1"/>
    <col min="39" max="43" width="10.625" customWidth="1"/>
    <col min="44" max="44" width="4.5" customWidth="1"/>
    <col min="45" max="49" width="10.625" customWidth="1"/>
    <col min="50" max="50" width="4.875" customWidth="1"/>
    <col min="51" max="55" width="10.625" customWidth="1"/>
  </cols>
  <sheetData>
    <row r="1" spans="1:55">
      <c r="A1" s="53"/>
      <c r="B1" s="1" t="s">
        <v>1330</v>
      </c>
      <c r="C1" s="53"/>
      <c r="D1" s="443" t="s">
        <v>326</v>
      </c>
      <c r="E1" s="443" t="s">
        <v>326</v>
      </c>
      <c r="F1" s="368" t="s">
        <v>326</v>
      </c>
      <c r="G1" s="230" t="s">
        <v>1</v>
      </c>
      <c r="H1" s="53"/>
      <c r="I1" s="53" t="s">
        <v>1358</v>
      </c>
      <c r="J1" s="53"/>
      <c r="K1" s="53"/>
      <c r="L1" s="368" t="s">
        <v>326</v>
      </c>
      <c r="M1" s="230" t="s">
        <v>1</v>
      </c>
      <c r="N1" s="53"/>
      <c r="O1" s="53" t="s">
        <v>1359</v>
      </c>
      <c r="P1" s="53"/>
      <c r="Q1" s="53"/>
      <c r="R1" s="368" t="s">
        <v>326</v>
      </c>
      <c r="S1" s="230" t="s">
        <v>1</v>
      </c>
      <c r="T1" s="53"/>
      <c r="U1" s="53" t="s">
        <v>1360</v>
      </c>
      <c r="V1" s="53"/>
      <c r="W1" s="53"/>
      <c r="X1" s="369" t="s">
        <v>326</v>
      </c>
      <c r="Y1" s="230" t="s">
        <v>1</v>
      </c>
      <c r="Z1" s="53"/>
      <c r="AA1" s="53" t="s">
        <v>1361</v>
      </c>
      <c r="AB1" s="53"/>
      <c r="AC1" s="53"/>
      <c r="AD1" s="369" t="s">
        <v>326</v>
      </c>
      <c r="AE1" s="230" t="s">
        <v>1</v>
      </c>
      <c r="AF1" s="53"/>
      <c r="AG1" s="53" t="s">
        <v>1362</v>
      </c>
      <c r="AH1" s="443" t="s">
        <v>326</v>
      </c>
      <c r="AI1" s="443" t="s">
        <v>326</v>
      </c>
      <c r="AJ1" s="369" t="s">
        <v>326</v>
      </c>
      <c r="AK1" s="230" t="s">
        <v>1</v>
      </c>
      <c r="AL1" s="53"/>
      <c r="AM1" s="53" t="s">
        <v>1363</v>
      </c>
      <c r="AN1" s="53"/>
      <c r="AO1" s="53"/>
      <c r="AP1" s="369" t="s">
        <v>326</v>
      </c>
      <c r="AQ1" s="230" t="s">
        <v>1</v>
      </c>
      <c r="AR1" s="53"/>
      <c r="AS1" s="53" t="s">
        <v>1364</v>
      </c>
      <c r="AT1" s="53"/>
      <c r="AU1" s="53"/>
      <c r="AV1" s="369" t="s">
        <v>326</v>
      </c>
      <c r="AW1" s="230" t="s">
        <v>1</v>
      </c>
      <c r="AX1" s="53"/>
      <c r="AY1" s="53" t="s">
        <v>1365</v>
      </c>
      <c r="AZ1" s="195" t="s">
        <v>1368</v>
      </c>
      <c r="BA1" s="53"/>
      <c r="BB1" s="369" t="s">
        <v>326</v>
      </c>
      <c r="BC1" s="230" t="s">
        <v>1</v>
      </c>
    </row>
    <row r="2" spans="1:55">
      <c r="A2" s="53"/>
      <c r="B2" s="3"/>
      <c r="C2" s="75"/>
      <c r="D2" s="74"/>
      <c r="E2" s="521"/>
      <c r="F2" s="74"/>
      <c r="G2" s="222" t="s">
        <v>725</v>
      </c>
      <c r="H2" s="53"/>
      <c r="I2" s="75"/>
      <c r="J2" s="74"/>
      <c r="K2" s="521"/>
      <c r="L2" s="74"/>
      <c r="M2" s="222" t="s">
        <v>726</v>
      </c>
      <c r="N2" s="53"/>
      <c r="O2" s="75"/>
      <c r="P2" s="74"/>
      <c r="Q2" s="74"/>
      <c r="R2" s="74"/>
      <c r="S2" s="222" t="s">
        <v>727</v>
      </c>
      <c r="T2" s="53"/>
      <c r="U2" s="74"/>
      <c r="V2" s="521"/>
      <c r="W2" s="74"/>
      <c r="X2" s="521"/>
      <c r="Y2" s="248" t="s">
        <v>728</v>
      </c>
      <c r="Z2" s="53"/>
      <c r="AA2" s="75"/>
      <c r="AB2" s="74"/>
      <c r="AC2" s="74"/>
      <c r="AD2" s="521"/>
      <c r="AE2" s="248" t="s">
        <v>812</v>
      </c>
      <c r="AF2" s="53"/>
      <c r="AG2" s="75"/>
      <c r="AH2" s="74"/>
      <c r="AI2" s="74"/>
      <c r="AJ2" s="521"/>
      <c r="AK2" s="248" t="s">
        <v>1051</v>
      </c>
      <c r="AL2" s="53"/>
      <c r="AM2" s="74"/>
      <c r="AN2" s="521"/>
      <c r="AO2" s="74"/>
      <c r="AP2" s="521"/>
      <c r="AQ2" s="248" t="s">
        <v>1052</v>
      </c>
      <c r="AR2" s="53"/>
      <c r="AS2" s="75"/>
      <c r="AT2" s="74"/>
      <c r="AU2" s="74"/>
      <c r="AV2" s="521"/>
      <c r="AW2" s="248" t="s">
        <v>1053</v>
      </c>
      <c r="AX2" s="53"/>
      <c r="AY2" s="75"/>
      <c r="AZ2" s="74"/>
      <c r="BA2" s="521"/>
      <c r="BB2" s="74"/>
      <c r="BC2" s="222" t="s">
        <v>1054</v>
      </c>
    </row>
    <row r="3" spans="1:55" ht="27.75" customHeight="1">
      <c r="A3" s="53"/>
      <c r="B3" s="6" t="s">
        <v>145</v>
      </c>
      <c r="C3" s="1346" t="s">
        <v>1381</v>
      </c>
      <c r="D3" s="1347" t="s">
        <v>1382</v>
      </c>
      <c r="E3" s="1348" t="s">
        <v>1383</v>
      </c>
      <c r="F3" s="1349" t="s">
        <v>1384</v>
      </c>
      <c r="G3" s="1200" t="s">
        <v>1385</v>
      </c>
      <c r="H3" s="1201"/>
      <c r="I3" s="1346" t="s">
        <v>1381</v>
      </c>
      <c r="J3" s="1347" t="s">
        <v>1382</v>
      </c>
      <c r="K3" s="1348" t="s">
        <v>1383</v>
      </c>
      <c r="L3" s="1349" t="s">
        <v>1384</v>
      </c>
      <c r="M3" s="1200" t="s">
        <v>1385</v>
      </c>
      <c r="N3" s="1201"/>
      <c r="O3" s="1346" t="s">
        <v>1381</v>
      </c>
      <c r="P3" s="1347" t="s">
        <v>1382</v>
      </c>
      <c r="Q3" s="1348" t="s">
        <v>1383</v>
      </c>
      <c r="R3" s="1349" t="s">
        <v>1384</v>
      </c>
      <c r="S3" s="1200" t="s">
        <v>1385</v>
      </c>
      <c r="T3" s="1201"/>
      <c r="U3" s="1346" t="s">
        <v>1381</v>
      </c>
      <c r="V3" s="1347" t="s">
        <v>1382</v>
      </c>
      <c r="W3" s="1348" t="s">
        <v>1383</v>
      </c>
      <c r="X3" s="1349" t="s">
        <v>1384</v>
      </c>
      <c r="Y3" s="1200" t="s">
        <v>1385</v>
      </c>
      <c r="Z3" s="1201"/>
      <c r="AA3" s="1346" t="s">
        <v>1381</v>
      </c>
      <c r="AB3" s="1347" t="s">
        <v>1382</v>
      </c>
      <c r="AC3" s="1348" t="s">
        <v>1383</v>
      </c>
      <c r="AD3" s="1349" t="s">
        <v>1384</v>
      </c>
      <c r="AE3" s="1200" t="s">
        <v>1385</v>
      </c>
      <c r="AF3" s="1201"/>
      <c r="AG3" s="1346" t="s">
        <v>1381</v>
      </c>
      <c r="AH3" s="1347" t="s">
        <v>1382</v>
      </c>
      <c r="AI3" s="1348" t="s">
        <v>1383</v>
      </c>
      <c r="AJ3" s="1349" t="s">
        <v>1384</v>
      </c>
      <c r="AK3" s="1200" t="s">
        <v>1385</v>
      </c>
      <c r="AL3" s="1201"/>
      <c r="AM3" s="1346" t="s">
        <v>1381</v>
      </c>
      <c r="AN3" s="1347" t="s">
        <v>1382</v>
      </c>
      <c r="AO3" s="1348" t="s">
        <v>1383</v>
      </c>
      <c r="AP3" s="1349" t="s">
        <v>1384</v>
      </c>
      <c r="AQ3" s="1200" t="s">
        <v>1385</v>
      </c>
      <c r="AR3" s="1201"/>
      <c r="AS3" s="1346" t="s">
        <v>1381</v>
      </c>
      <c r="AT3" s="1347" t="s">
        <v>1382</v>
      </c>
      <c r="AU3" s="1348" t="s">
        <v>1383</v>
      </c>
      <c r="AV3" s="1349" t="s">
        <v>1384</v>
      </c>
      <c r="AW3" s="1200" t="s">
        <v>1385</v>
      </c>
      <c r="AX3" s="1201"/>
      <c r="AY3" s="1346" t="s">
        <v>1381</v>
      </c>
      <c r="AZ3" s="1347" t="s">
        <v>1382</v>
      </c>
      <c r="BA3" s="1348" t="s">
        <v>1383</v>
      </c>
      <c r="BB3" s="1349" t="s">
        <v>1384</v>
      </c>
      <c r="BC3" s="1200" t="s">
        <v>1385</v>
      </c>
    </row>
    <row r="4" spans="1:55">
      <c r="A4" s="53"/>
      <c r="B4" s="301" t="s">
        <v>15</v>
      </c>
      <c r="C4" s="1233">
        <f>'1_1関係人口時系列'!Y4</f>
        <v>102064</v>
      </c>
      <c r="D4" s="1232">
        <f>'1_1関係人口時系列'!AS4</f>
        <v>31143</v>
      </c>
      <c r="E4" s="1325">
        <f>'1_1関係人口時系列'!BP4</f>
        <v>15969</v>
      </c>
      <c r="F4" s="1232">
        <f>'1_1関係人口時系列'!BZ4</f>
        <v>22622</v>
      </c>
      <c r="G4" s="829">
        <f>SUM(C4:F4)</f>
        <v>171798</v>
      </c>
      <c r="H4" s="845"/>
      <c r="I4" s="1233">
        <f>'1_1関係人口時系列'!Z4</f>
        <v>99013</v>
      </c>
      <c r="J4" s="1232">
        <f>'1_1関係人口時系列'!AT4</f>
        <v>46198</v>
      </c>
      <c r="K4" s="1325">
        <f>'1_1関係人口時系列'!BQ4</f>
        <v>16758</v>
      </c>
      <c r="L4" s="1232">
        <f>'1_1関係人口時系列'!CA4</f>
        <v>21283</v>
      </c>
      <c r="M4" s="829">
        <f>SUM(I4:L4)</f>
        <v>183252</v>
      </c>
      <c r="N4" s="845"/>
      <c r="O4" s="1233">
        <f>'1_1関係人口時系列'!AA4</f>
        <v>94892</v>
      </c>
      <c r="P4" s="1232">
        <f>'1_1関係人口時系列'!AU4</f>
        <v>54023</v>
      </c>
      <c r="Q4" s="1232">
        <f>'1_1関係人口時系列'!BR4</f>
        <v>17507</v>
      </c>
      <c r="R4" s="1232">
        <f>'1_1関係人口時系列'!CB4</f>
        <v>22343</v>
      </c>
      <c r="S4" s="829">
        <f>SUM(O4:R4)</f>
        <v>188765</v>
      </c>
      <c r="T4" s="845"/>
      <c r="U4" s="1232">
        <f>'1_1関係人口時系列'!AB4</f>
        <v>90481</v>
      </c>
      <c r="V4" s="1325">
        <f>'1_1関係人口時系列'!AV4</f>
        <v>62793</v>
      </c>
      <c r="W4" s="1232">
        <f>'1_1関係人口時系列'!BS4</f>
        <v>18248</v>
      </c>
      <c r="X4" s="1325">
        <f>'1_1関係人口時系列'!CC4</f>
        <v>20361</v>
      </c>
      <c r="Y4" s="824">
        <f>SUM(U4:X4)</f>
        <v>191883</v>
      </c>
      <c r="Z4" s="845"/>
      <c r="AA4" s="1233">
        <f>'1_1関係人口時系列'!AC4</f>
        <v>85851</v>
      </c>
      <c r="AB4" s="1232">
        <f>'1_1関係人口時系列'!AW4</f>
        <v>91501</v>
      </c>
      <c r="AC4" s="1232">
        <f>'1_1関係人口時系列'!BT4</f>
        <v>18971</v>
      </c>
      <c r="AD4" s="1325">
        <f>'1_1関係人口時系列'!CD4</f>
        <v>19899</v>
      </c>
      <c r="AE4" s="824">
        <f>SUM(AA4:AD4)</f>
        <v>216222</v>
      </c>
      <c r="AF4" s="845"/>
      <c r="AG4" s="1233">
        <f>'1_1関係人口時系列'!AD4</f>
        <v>81163</v>
      </c>
      <c r="AH4" s="1232">
        <f>'1_1関係人口時系列'!AX4</f>
        <v>196786</v>
      </c>
      <c r="AI4" s="1232">
        <f>'1_1関係人口時系列'!BU4</f>
        <v>18757</v>
      </c>
      <c r="AJ4" s="1325">
        <f>'1_1関係人口時系列'!CE4</f>
        <v>10954</v>
      </c>
      <c r="AK4" s="824">
        <f>SUM(AG4:AJ4)</f>
        <v>307660</v>
      </c>
      <c r="AL4" s="845"/>
      <c r="AM4" s="1232">
        <f>'1_1関係人口時系列'!AE4</f>
        <v>77695</v>
      </c>
      <c r="AN4" s="1325">
        <f>'1_1関係人口時系列'!AY4</f>
        <v>281223</v>
      </c>
      <c r="AO4" s="1232">
        <f>'1_1関係人口時系列'!AY4</f>
        <v>281223</v>
      </c>
      <c r="AP4" s="1325">
        <f>'1_1関係人口時系列'!CF4</f>
        <v>12599</v>
      </c>
      <c r="AQ4" s="824">
        <f>SUM(AM4:AP4)</f>
        <v>652740</v>
      </c>
      <c r="AR4" s="845"/>
      <c r="AS4" s="1233">
        <f>'1_1関係人口時系列'!AF4</f>
        <v>77679</v>
      </c>
      <c r="AT4" s="1232">
        <f>'1_1関係人口時系列'!AZ4</f>
        <v>132906</v>
      </c>
      <c r="AU4" s="1232">
        <f>'1_1関係人口時系列'!BW4</f>
        <v>18415</v>
      </c>
      <c r="AV4" s="1325">
        <f>'1_1関係人口時系列'!CG4</f>
        <v>18548</v>
      </c>
      <c r="AW4" s="824">
        <f>SUM(AS4:AV4)</f>
        <v>247548</v>
      </c>
      <c r="AX4" s="845"/>
      <c r="AY4" s="1233">
        <f>'1_1関係人口時系列'!AG4</f>
        <v>77693</v>
      </c>
      <c r="AZ4" s="1232">
        <f>'1_1関係人口時系列'!BA4</f>
        <v>174352</v>
      </c>
      <c r="BA4" s="1325">
        <f>'1_1関係人口時系列'!BX4</f>
        <v>18188</v>
      </c>
      <c r="BB4" s="1232">
        <f>'1_1関係人口時系列'!CH4</f>
        <v>14035</v>
      </c>
      <c r="BC4" s="829">
        <f>SUM(AY4:BB4)</f>
        <v>284268</v>
      </c>
    </row>
    <row r="5" spans="1:55">
      <c r="A5" s="53"/>
      <c r="B5" s="297" t="s">
        <v>16</v>
      </c>
      <c r="C5" s="292">
        <f>'1_1関係人口時系列'!Y5</f>
        <v>19291</v>
      </c>
      <c r="D5" s="285">
        <f>'1_1関係人口時系列'!AS5</f>
        <v>765</v>
      </c>
      <c r="E5" s="812">
        <f>'1_1関係人口時系列'!BP5</f>
        <v>5644</v>
      </c>
      <c r="F5" s="285">
        <f>'1_1関係人口時系列'!BZ5</f>
        <v>8946</v>
      </c>
      <c r="G5" s="816">
        <f t="shared" ref="G5:G68" si="0">SUM(C5:F5)</f>
        <v>34646</v>
      </c>
      <c r="H5" s="845"/>
      <c r="I5" s="292">
        <f>'1_1関係人口時系列'!Z5</f>
        <v>18671</v>
      </c>
      <c r="J5" s="285">
        <f>'1_1関係人口時系列'!AT5</f>
        <v>560</v>
      </c>
      <c r="K5" s="812">
        <f>'1_1関係人口時系列'!BQ5</f>
        <v>5688</v>
      </c>
      <c r="L5" s="285">
        <f>'1_1関係人口時系列'!CA5</f>
        <v>8505</v>
      </c>
      <c r="M5" s="816">
        <f t="shared" ref="M5:M68" si="1">SUM(I5:L5)</f>
        <v>33424</v>
      </c>
      <c r="N5" s="845"/>
      <c r="O5" s="292">
        <f>'1_1関係人口時系列'!AA5</f>
        <v>18365</v>
      </c>
      <c r="P5" s="285">
        <f>'1_1関係人口時系列'!AU5</f>
        <v>1064</v>
      </c>
      <c r="Q5" s="285">
        <f>'1_1関係人口時系列'!BR5</f>
        <v>5725</v>
      </c>
      <c r="R5" s="285">
        <f>'1_1関係人口時系列'!CB5</f>
        <v>9353</v>
      </c>
      <c r="S5" s="816">
        <f t="shared" ref="S5:S68" si="2">SUM(O5:R5)</f>
        <v>34507</v>
      </c>
      <c r="T5" s="845"/>
      <c r="U5" s="285">
        <f>'1_1関係人口時系列'!AB5</f>
        <v>17686</v>
      </c>
      <c r="V5" s="812">
        <f>'1_1関係人口時系列'!AV5</f>
        <v>1915</v>
      </c>
      <c r="W5" s="285">
        <f>'1_1関係人口時系列'!BS5</f>
        <v>5762</v>
      </c>
      <c r="X5" s="812">
        <f>'1_1関係人口時系列'!CC5</f>
        <v>7534</v>
      </c>
      <c r="Y5" s="826">
        <f t="shared" ref="Y5:Y68" si="3">SUM(U5:X5)</f>
        <v>32897</v>
      </c>
      <c r="Z5" s="845"/>
      <c r="AA5" s="292">
        <f>'1_1関係人口時系列'!AC5</f>
        <v>16992</v>
      </c>
      <c r="AB5" s="285">
        <f>'1_1関係人口時系列'!AW5</f>
        <v>2264</v>
      </c>
      <c r="AC5" s="285">
        <f>'1_1関係人口時系列'!BT5</f>
        <v>5797</v>
      </c>
      <c r="AD5" s="812">
        <f>'1_1関係人口時系列'!CD5</f>
        <v>8017</v>
      </c>
      <c r="AE5" s="826">
        <f t="shared" ref="AE5:AE68" si="4">SUM(AA5:AD5)</f>
        <v>33070</v>
      </c>
      <c r="AF5" s="845"/>
      <c r="AG5" s="292">
        <f>'1_1関係人口時系列'!AD5</f>
        <v>16070</v>
      </c>
      <c r="AH5" s="285">
        <f>'1_1関係人口時系列'!AX5</f>
        <v>2689</v>
      </c>
      <c r="AI5" s="285">
        <f>'1_1関係人口時系列'!BU5</f>
        <v>5731</v>
      </c>
      <c r="AJ5" s="812">
        <f>'1_1関係人口時系列'!CE5</f>
        <v>3900</v>
      </c>
      <c r="AK5" s="826">
        <f t="shared" ref="AK5:AK68" si="5">SUM(AG5:AJ5)</f>
        <v>28390</v>
      </c>
      <c r="AL5" s="845"/>
      <c r="AM5" s="285">
        <f>'1_1関係人口時系列'!AE5</f>
        <v>15476</v>
      </c>
      <c r="AN5" s="812">
        <f>'1_1関係人口時系列'!AY5</f>
        <v>6382</v>
      </c>
      <c r="AO5" s="285">
        <f>'1_1関係人口時系列'!AY5</f>
        <v>6382</v>
      </c>
      <c r="AP5" s="812">
        <f>'1_1関係人口時系列'!CF5</f>
        <v>4185</v>
      </c>
      <c r="AQ5" s="826">
        <f t="shared" ref="AQ5:AQ68" si="6">SUM(AM5:AP5)</f>
        <v>32425</v>
      </c>
      <c r="AR5" s="845"/>
      <c r="AS5" s="292">
        <f>'1_1関係人口時系列'!AF5</f>
        <v>15453</v>
      </c>
      <c r="AT5" s="285">
        <f>'1_1関係人口時系列'!AZ5</f>
        <v>3778</v>
      </c>
      <c r="AU5" s="285">
        <f>'1_1関係人口時系列'!BW5</f>
        <v>5627</v>
      </c>
      <c r="AV5" s="812">
        <f>'1_1関係人口時系列'!CG5</f>
        <v>6607</v>
      </c>
      <c r="AW5" s="826">
        <f t="shared" ref="AW5:AW68" si="7">SUM(AS5:AV5)</f>
        <v>31465</v>
      </c>
      <c r="AX5" s="845"/>
      <c r="AY5" s="292">
        <f>'1_1関係人口時系列'!AG5</f>
        <v>15516</v>
      </c>
      <c r="AZ5" s="285">
        <f>'1_1関係人口時系列'!BA5</f>
        <v>6382</v>
      </c>
      <c r="BA5" s="812">
        <f>'1_1関係人口時系列'!BX5</f>
        <v>5558</v>
      </c>
      <c r="BB5" s="285">
        <f>'1_1関係人口時系列'!CH5</f>
        <v>4898</v>
      </c>
      <c r="BC5" s="816">
        <f t="shared" ref="BC5:BC68" si="8">SUM(AY5:BB5)</f>
        <v>32354</v>
      </c>
    </row>
    <row r="6" spans="1:55">
      <c r="A6" s="53"/>
      <c r="B6" s="631" t="s">
        <v>17</v>
      </c>
      <c r="C6" s="292">
        <f>'1_1関係人口時系列'!Y6</f>
        <v>14202</v>
      </c>
      <c r="D6" s="285">
        <f>'1_1関係人口時系列'!AS6</f>
        <v>271</v>
      </c>
      <c r="E6" s="812">
        <f>'1_1関係人口時系列'!BP6</f>
        <v>2378</v>
      </c>
      <c r="F6" s="285">
        <f>'1_1関係人口時系列'!BZ6</f>
        <v>1008</v>
      </c>
      <c r="G6" s="816">
        <f t="shared" si="0"/>
        <v>17859</v>
      </c>
      <c r="H6" s="845"/>
      <c r="I6" s="292">
        <f>'1_1関係人口時系列'!Z6</f>
        <v>12617</v>
      </c>
      <c r="J6" s="285">
        <f>'1_1関係人口時系列'!AT6</f>
        <v>592</v>
      </c>
      <c r="K6" s="812">
        <f>'1_1関係人口時系列'!BQ6</f>
        <v>3160</v>
      </c>
      <c r="L6" s="285">
        <f>'1_1関係人口時系列'!CA6</f>
        <v>984</v>
      </c>
      <c r="M6" s="816">
        <f t="shared" si="1"/>
        <v>17353</v>
      </c>
      <c r="N6" s="845"/>
      <c r="O6" s="292">
        <f>'1_1関係人口時系列'!AA6</f>
        <v>11005</v>
      </c>
      <c r="P6" s="285">
        <f>'1_1関係人口時系列'!AU6</f>
        <v>882</v>
      </c>
      <c r="Q6" s="285">
        <f>'1_1関係人口時系列'!BR6</f>
        <v>3924</v>
      </c>
      <c r="R6" s="285">
        <f>'1_1関係人口時系列'!CB6</f>
        <v>1081</v>
      </c>
      <c r="S6" s="816">
        <f t="shared" si="2"/>
        <v>16892</v>
      </c>
      <c r="T6" s="845"/>
      <c r="U6" s="285">
        <f>'1_1関係人口時系列'!AB6</f>
        <v>9438</v>
      </c>
      <c r="V6" s="812">
        <f>'1_1関係人口時系列'!AV6</f>
        <v>869</v>
      </c>
      <c r="W6" s="285">
        <f>'1_1関係人口時系列'!BS6</f>
        <v>4671</v>
      </c>
      <c r="X6" s="812">
        <f>'1_1関係人口時系列'!CC6</f>
        <v>1147</v>
      </c>
      <c r="Y6" s="826">
        <f t="shared" si="3"/>
        <v>16125</v>
      </c>
      <c r="Z6" s="845"/>
      <c r="AA6" s="292">
        <f>'1_1関係人口時系列'!AC6</f>
        <v>7788</v>
      </c>
      <c r="AB6" s="285">
        <f>'1_1関係人口時系列'!AW6</f>
        <v>1046</v>
      </c>
      <c r="AC6" s="285">
        <f>'1_1関係人口時系列'!BT6</f>
        <v>5404</v>
      </c>
      <c r="AD6" s="812">
        <f>'1_1関係人口時系列'!CD6</f>
        <v>1161</v>
      </c>
      <c r="AE6" s="826">
        <f t="shared" si="4"/>
        <v>15399</v>
      </c>
      <c r="AF6" s="845"/>
      <c r="AG6" s="292">
        <f>'1_1関係人口時系列'!AD6</f>
        <v>6180</v>
      </c>
      <c r="AH6" s="285">
        <f>'1_1関係人口時系列'!AX6</f>
        <v>2211</v>
      </c>
      <c r="AI6" s="285">
        <f>'1_1関係人口時系列'!BU6</f>
        <v>5343</v>
      </c>
      <c r="AJ6" s="812">
        <f>'1_1関係人口時系列'!CE6</f>
        <v>717</v>
      </c>
      <c r="AK6" s="826">
        <f t="shared" si="5"/>
        <v>14451</v>
      </c>
      <c r="AL6" s="845"/>
      <c r="AM6" s="285">
        <f>'1_1関係人口時系列'!AE6</f>
        <v>4979</v>
      </c>
      <c r="AN6" s="812">
        <f>'1_1関係人口時系列'!AY6</f>
        <v>4286</v>
      </c>
      <c r="AO6" s="285">
        <f>'1_1関係人口時系列'!AY6</f>
        <v>4286</v>
      </c>
      <c r="AP6" s="812">
        <f>'1_1関係人口時系列'!CF6</f>
        <v>794</v>
      </c>
      <c r="AQ6" s="826">
        <f t="shared" si="6"/>
        <v>14345</v>
      </c>
      <c r="AR6" s="845"/>
      <c r="AS6" s="292">
        <f>'1_1関係人口時系列'!AF6</f>
        <v>4979</v>
      </c>
      <c r="AT6" s="285">
        <f>'1_1関係人口時系列'!AZ6</f>
        <v>2515</v>
      </c>
      <c r="AU6" s="285">
        <f>'1_1関係人口時系列'!BW6</f>
        <v>5244</v>
      </c>
      <c r="AV6" s="812">
        <f>'1_1関係人口時系列'!CG6</f>
        <v>944</v>
      </c>
      <c r="AW6" s="826">
        <f t="shared" si="7"/>
        <v>13682</v>
      </c>
      <c r="AX6" s="845"/>
      <c r="AY6" s="292">
        <f>'1_1関係人口時系列'!AG6</f>
        <v>4979</v>
      </c>
      <c r="AZ6" s="285">
        <f>'1_1関係人口時系列'!BA6</f>
        <v>4286</v>
      </c>
      <c r="BA6" s="812">
        <f>'1_1関係人口時系列'!BX6</f>
        <v>5181</v>
      </c>
      <c r="BB6" s="285">
        <f>'1_1関係人口時系列'!CH6</f>
        <v>818</v>
      </c>
      <c r="BC6" s="816">
        <f t="shared" si="8"/>
        <v>15264</v>
      </c>
    </row>
    <row r="7" spans="1:55">
      <c r="A7" s="53"/>
      <c r="B7" s="631" t="s">
        <v>18</v>
      </c>
      <c r="C7" s="292">
        <f>'1_1関係人口時系列'!Y7</f>
        <v>19640</v>
      </c>
      <c r="D7" s="285">
        <f>'1_1関係人口時系列'!AS7</f>
        <v>3661</v>
      </c>
      <c r="E7" s="812">
        <f>'1_1関係人口時系列'!BP7</f>
        <v>1780</v>
      </c>
      <c r="F7" s="285">
        <f>'1_1関係人口時系列'!BZ7</f>
        <v>759</v>
      </c>
      <c r="G7" s="816">
        <f t="shared" si="0"/>
        <v>25840</v>
      </c>
      <c r="H7" s="845"/>
      <c r="I7" s="292">
        <f>'1_1関係人口時系列'!Z7</f>
        <v>20141</v>
      </c>
      <c r="J7" s="285">
        <f>'1_1関係人口時系列'!AT7</f>
        <v>3450</v>
      </c>
      <c r="K7" s="812">
        <f>'1_1関係人口時系列'!BQ7</f>
        <v>1880</v>
      </c>
      <c r="L7" s="285">
        <f>'1_1関係人口時系列'!CA7</f>
        <v>720</v>
      </c>
      <c r="M7" s="816">
        <f t="shared" si="1"/>
        <v>26191</v>
      </c>
      <c r="N7" s="845"/>
      <c r="O7" s="292">
        <f>'1_1関係人口時系列'!AA7</f>
        <v>19950</v>
      </c>
      <c r="P7" s="285">
        <f>'1_1関係人口時系列'!AU7</f>
        <v>3895</v>
      </c>
      <c r="Q7" s="285">
        <f>'1_1関係人口時系列'!BR7</f>
        <v>1974</v>
      </c>
      <c r="R7" s="285">
        <f>'1_1関係人口時系列'!CB7</f>
        <v>728</v>
      </c>
      <c r="S7" s="816">
        <f t="shared" si="2"/>
        <v>26547</v>
      </c>
      <c r="T7" s="845"/>
      <c r="U7" s="285">
        <f>'1_1関係人口時系列'!AB7</f>
        <v>19774</v>
      </c>
      <c r="V7" s="812">
        <f>'1_1関係人口時系列'!AV7</f>
        <v>2682</v>
      </c>
      <c r="W7" s="285">
        <f>'1_1関係人口時系列'!BS7</f>
        <v>2066</v>
      </c>
      <c r="X7" s="812">
        <f>'1_1関係人口時系列'!CC7</f>
        <v>655</v>
      </c>
      <c r="Y7" s="826">
        <f t="shared" si="3"/>
        <v>25177</v>
      </c>
      <c r="Z7" s="845"/>
      <c r="AA7" s="292">
        <f>'1_1関係人口時系列'!AC7</f>
        <v>19522</v>
      </c>
      <c r="AB7" s="285">
        <f>'1_1関係人口時系列'!AW7</f>
        <v>2669</v>
      </c>
      <c r="AC7" s="285">
        <f>'1_1関係人口時系列'!BT7</f>
        <v>2157</v>
      </c>
      <c r="AD7" s="812">
        <f>'1_1関係人口時系列'!CD7</f>
        <v>619</v>
      </c>
      <c r="AE7" s="826">
        <f t="shared" si="4"/>
        <v>24967</v>
      </c>
      <c r="AF7" s="845"/>
      <c r="AG7" s="292">
        <f>'1_1関係人口時系列'!AD7</f>
        <v>19321</v>
      </c>
      <c r="AH7" s="285">
        <f>'1_1関係人口時系列'!AX7</f>
        <v>2954</v>
      </c>
      <c r="AI7" s="285">
        <f>'1_1関係人口時系列'!BU7</f>
        <v>2132</v>
      </c>
      <c r="AJ7" s="812">
        <f>'1_1関係人口時系列'!CE7</f>
        <v>391</v>
      </c>
      <c r="AK7" s="826">
        <f t="shared" si="5"/>
        <v>24798</v>
      </c>
      <c r="AL7" s="845"/>
      <c r="AM7" s="285">
        <f>'1_1関係人口時系列'!AE7</f>
        <v>19142</v>
      </c>
      <c r="AN7" s="812">
        <f>'1_1関係人口時系列'!AY7</f>
        <v>3714</v>
      </c>
      <c r="AO7" s="285">
        <f>'1_1関係人口時系列'!AY7</f>
        <v>3714</v>
      </c>
      <c r="AP7" s="812">
        <f>'1_1関係人口時系列'!CF7</f>
        <v>428</v>
      </c>
      <c r="AQ7" s="826">
        <f t="shared" si="6"/>
        <v>26998</v>
      </c>
      <c r="AR7" s="845"/>
      <c r="AS7" s="292">
        <f>'1_1関係人口時系列'!AF7</f>
        <v>19132</v>
      </c>
      <c r="AT7" s="285">
        <f>'1_1関係人口時系列'!AZ7</f>
        <v>3111</v>
      </c>
      <c r="AU7" s="285">
        <f>'1_1関係人口時系列'!BW7</f>
        <v>2094</v>
      </c>
      <c r="AV7" s="812">
        <f>'1_1関係人口時系列'!CG7</f>
        <v>753</v>
      </c>
      <c r="AW7" s="826">
        <f t="shared" si="7"/>
        <v>25090</v>
      </c>
      <c r="AX7" s="845"/>
      <c r="AY7" s="292">
        <f>'1_1関係人口時系列'!AG7</f>
        <v>19141</v>
      </c>
      <c r="AZ7" s="285">
        <f>'1_1関係人口時系列'!BA7</f>
        <v>3714</v>
      </c>
      <c r="BA7" s="812">
        <f>'1_1関係人口時系列'!BX7</f>
        <v>2068</v>
      </c>
      <c r="BB7" s="285">
        <f>'1_1関係人口時系列'!CH7</f>
        <v>525</v>
      </c>
      <c r="BC7" s="816">
        <f t="shared" si="8"/>
        <v>25448</v>
      </c>
    </row>
    <row r="8" spans="1:55">
      <c r="A8" s="53"/>
      <c r="B8" s="631" t="s">
        <v>19</v>
      </c>
      <c r="C8" s="292">
        <f>'1_1関係人口時系列'!Y8</f>
        <v>11272</v>
      </c>
      <c r="D8" s="285">
        <f>'1_1関係人口時系列'!AS8</f>
        <v>1248</v>
      </c>
      <c r="E8" s="812">
        <f>'1_1関係人口時系列'!BP8</f>
        <v>1588</v>
      </c>
      <c r="F8" s="285">
        <f>'1_1関係人口時系列'!BZ8</f>
        <v>810</v>
      </c>
      <c r="G8" s="816">
        <f t="shared" si="0"/>
        <v>14918</v>
      </c>
      <c r="H8" s="845"/>
      <c r="I8" s="292">
        <f>'1_1関係人口時系列'!Z8</f>
        <v>10632</v>
      </c>
      <c r="J8" s="285">
        <f>'1_1関係人口時系列'!AT8</f>
        <v>1940</v>
      </c>
      <c r="K8" s="812">
        <f>'1_1関係人口時系列'!BQ8</f>
        <v>1521</v>
      </c>
      <c r="L8" s="285">
        <f>'1_1関係人口時系列'!CA8</f>
        <v>819</v>
      </c>
      <c r="M8" s="816">
        <f t="shared" si="1"/>
        <v>14912</v>
      </c>
      <c r="N8" s="845"/>
      <c r="O8" s="292">
        <f>'1_1関係人口時系列'!AA8</f>
        <v>9859</v>
      </c>
      <c r="P8" s="285">
        <f>'1_1関係人口時系列'!AU8</f>
        <v>3352</v>
      </c>
      <c r="Q8" s="285">
        <f>'1_1関係人口時系列'!BR8</f>
        <v>1452</v>
      </c>
      <c r="R8" s="285">
        <f>'1_1関係人口時系列'!CB8</f>
        <v>852</v>
      </c>
      <c r="S8" s="816">
        <f t="shared" si="2"/>
        <v>15515</v>
      </c>
      <c r="T8" s="845"/>
      <c r="U8" s="285">
        <f>'1_1関係人口時系列'!AB8</f>
        <v>9098</v>
      </c>
      <c r="V8" s="812">
        <f>'1_1関係人口時系列'!AV8</f>
        <v>2892</v>
      </c>
      <c r="W8" s="285">
        <f>'1_1関係人口時系列'!BS8</f>
        <v>1387</v>
      </c>
      <c r="X8" s="812">
        <f>'1_1関係人口時系列'!CC8</f>
        <v>835</v>
      </c>
      <c r="Y8" s="826">
        <f t="shared" si="3"/>
        <v>14212</v>
      </c>
      <c r="Z8" s="845"/>
      <c r="AA8" s="292">
        <f>'1_1関係人口時系列'!AC8</f>
        <v>8317</v>
      </c>
      <c r="AB8" s="285">
        <f>'1_1関係人口時系列'!AW8</f>
        <v>6627</v>
      </c>
      <c r="AC8" s="285">
        <f>'1_1関係人口時系列'!BT8</f>
        <v>1321</v>
      </c>
      <c r="AD8" s="812">
        <f>'1_1関係人口時系列'!CD8</f>
        <v>799</v>
      </c>
      <c r="AE8" s="826">
        <f t="shared" si="4"/>
        <v>17064</v>
      </c>
      <c r="AF8" s="845"/>
      <c r="AG8" s="292">
        <f>'1_1関係人口時系列'!AD8</f>
        <v>7576</v>
      </c>
      <c r="AH8" s="285">
        <f>'1_1関係人口時系列'!AX8</f>
        <v>9501</v>
      </c>
      <c r="AI8" s="285">
        <f>'1_1関係人口時系列'!BU8</f>
        <v>1307</v>
      </c>
      <c r="AJ8" s="812">
        <f>'1_1関係人口時系列'!CE8</f>
        <v>568</v>
      </c>
      <c r="AK8" s="826">
        <f t="shared" si="5"/>
        <v>18952</v>
      </c>
      <c r="AL8" s="845"/>
      <c r="AM8" s="285">
        <f>'1_1関係人口時系列'!AE8</f>
        <v>6993</v>
      </c>
      <c r="AN8" s="812">
        <f>'1_1関係人口時系列'!AY8</f>
        <v>9837</v>
      </c>
      <c r="AO8" s="285">
        <f>'1_1関係人口時系列'!AY8</f>
        <v>9837</v>
      </c>
      <c r="AP8" s="812">
        <f>'1_1関係人口時系列'!CF8</f>
        <v>673</v>
      </c>
      <c r="AQ8" s="826">
        <f t="shared" si="6"/>
        <v>27340</v>
      </c>
      <c r="AR8" s="845"/>
      <c r="AS8" s="292">
        <f>'1_1関係人口時系列'!AF8</f>
        <v>6996</v>
      </c>
      <c r="AT8" s="285">
        <f>'1_1関係人口時系列'!AZ8</f>
        <v>8654</v>
      </c>
      <c r="AU8" s="285">
        <f>'1_1関係人口時系列'!BW8</f>
        <v>1283</v>
      </c>
      <c r="AV8" s="812">
        <f>'1_1関係人口時系列'!CG8</f>
        <v>799</v>
      </c>
      <c r="AW8" s="826">
        <f t="shared" si="7"/>
        <v>17732</v>
      </c>
      <c r="AX8" s="845"/>
      <c r="AY8" s="292">
        <f>'1_1関係人口時系列'!AG8</f>
        <v>6938</v>
      </c>
      <c r="AZ8" s="285">
        <f>'1_1関係人口時系列'!BA8</f>
        <v>9837</v>
      </c>
      <c r="BA8" s="812">
        <f>'1_1関係人口時系列'!BX8</f>
        <v>1267</v>
      </c>
      <c r="BB8" s="285">
        <f>'1_1関係人口時系列'!CH8</f>
        <v>680</v>
      </c>
      <c r="BC8" s="816">
        <f t="shared" si="8"/>
        <v>18722</v>
      </c>
    </row>
    <row r="9" spans="1:55">
      <c r="A9" s="53"/>
      <c r="B9" s="631" t="s">
        <v>20</v>
      </c>
      <c r="C9" s="292">
        <f>'1_1関係人口時系列'!Y9</f>
        <v>5930</v>
      </c>
      <c r="D9" s="285">
        <f>'1_1関係人口時系列'!AS9</f>
        <v>3771</v>
      </c>
      <c r="E9" s="812">
        <f>'1_1関係人口時系列'!BP9</f>
        <v>778</v>
      </c>
      <c r="F9" s="285">
        <f>'1_1関係人口時系列'!BZ9</f>
        <v>863</v>
      </c>
      <c r="G9" s="816">
        <f t="shared" si="0"/>
        <v>11342</v>
      </c>
      <c r="H9" s="845"/>
      <c r="I9" s="292">
        <f>'1_1関係人口時系列'!Z9</f>
        <v>6133</v>
      </c>
      <c r="J9" s="285">
        <f>'1_1関係人口時系列'!AT9</f>
        <v>6742</v>
      </c>
      <c r="K9" s="812">
        <f>'1_1関係人口時系列'!BQ9</f>
        <v>775</v>
      </c>
      <c r="L9" s="285">
        <f>'1_1関係人口時系列'!CA9</f>
        <v>896</v>
      </c>
      <c r="M9" s="816">
        <f t="shared" si="1"/>
        <v>14546</v>
      </c>
      <c r="N9" s="845"/>
      <c r="O9" s="292">
        <f>'1_1関係人口時系列'!AA9</f>
        <v>5927</v>
      </c>
      <c r="P9" s="285">
        <f>'1_1関係人口時系列'!AU9</f>
        <v>9770</v>
      </c>
      <c r="Q9" s="285">
        <f>'1_1関係人口時系列'!BR9</f>
        <v>772</v>
      </c>
      <c r="R9" s="285">
        <f>'1_1関係人口時系列'!CB9</f>
        <v>1008</v>
      </c>
      <c r="S9" s="816">
        <f t="shared" si="2"/>
        <v>17477</v>
      </c>
      <c r="T9" s="845"/>
      <c r="U9" s="285">
        <f>'1_1関係人口時系列'!AB9</f>
        <v>5751</v>
      </c>
      <c r="V9" s="812">
        <f>'1_1関係人口時系列'!AV9</f>
        <v>10743</v>
      </c>
      <c r="W9" s="285">
        <f>'1_1関係人口時系列'!BS9</f>
        <v>768</v>
      </c>
      <c r="X9" s="812">
        <f>'1_1関係人口時系列'!CC9</f>
        <v>903</v>
      </c>
      <c r="Y9" s="826">
        <f t="shared" si="3"/>
        <v>18165</v>
      </c>
      <c r="Z9" s="845"/>
      <c r="AA9" s="292">
        <f>'1_1関係人口時系列'!AC9</f>
        <v>5563</v>
      </c>
      <c r="AB9" s="285">
        <f>'1_1関係人口時系列'!AW9</f>
        <v>20298</v>
      </c>
      <c r="AC9" s="285">
        <f>'1_1関係人口時系列'!BT9</f>
        <v>766</v>
      </c>
      <c r="AD9" s="812">
        <f>'1_1関係人口時系列'!CD9</f>
        <v>937</v>
      </c>
      <c r="AE9" s="826">
        <f t="shared" si="4"/>
        <v>27564</v>
      </c>
      <c r="AF9" s="845"/>
      <c r="AG9" s="292">
        <f>'1_1関係人口時系列'!AD9</f>
        <v>5401</v>
      </c>
      <c r="AH9" s="285">
        <f>'1_1関係人口時系列'!AX9</f>
        <v>42825</v>
      </c>
      <c r="AI9" s="285">
        <f>'1_1関係人口時系列'!BU9</f>
        <v>756</v>
      </c>
      <c r="AJ9" s="812">
        <f>'1_1関係人口時系列'!CE9</f>
        <v>546</v>
      </c>
      <c r="AK9" s="826">
        <f t="shared" si="5"/>
        <v>49528</v>
      </c>
      <c r="AL9" s="845"/>
      <c r="AM9" s="285">
        <f>'1_1関係人口時系列'!AE9</f>
        <v>5274</v>
      </c>
      <c r="AN9" s="812">
        <f>'1_1関係人口時系列'!AY9</f>
        <v>52567</v>
      </c>
      <c r="AO9" s="285">
        <f>'1_1関係人口時系列'!AY9</f>
        <v>52567</v>
      </c>
      <c r="AP9" s="812">
        <f>'1_1関係人口時系列'!CF9</f>
        <v>612</v>
      </c>
      <c r="AQ9" s="826">
        <f t="shared" si="6"/>
        <v>111020</v>
      </c>
      <c r="AR9" s="845"/>
      <c r="AS9" s="292">
        <f>'1_1関係人口時系列'!AF9</f>
        <v>5275</v>
      </c>
      <c r="AT9" s="285">
        <f>'1_1関係人口時系列'!AZ9</f>
        <v>38563</v>
      </c>
      <c r="AU9" s="285">
        <f>'1_1関係人口時系列'!BW9</f>
        <v>743</v>
      </c>
      <c r="AV9" s="812">
        <f>'1_1関係人口時系列'!CG9</f>
        <v>859</v>
      </c>
      <c r="AW9" s="826">
        <f t="shared" si="7"/>
        <v>45440</v>
      </c>
      <c r="AX9" s="845"/>
      <c r="AY9" s="292">
        <f>'1_1関係人口時系列'!AG9</f>
        <v>5279</v>
      </c>
      <c r="AZ9" s="285">
        <f>'1_1関係人口時系列'!BA9</f>
        <v>52567</v>
      </c>
      <c r="BA9" s="812">
        <f>'1_1関係人口時系列'!BX9</f>
        <v>734</v>
      </c>
      <c r="BB9" s="285">
        <f>'1_1関係人口時系列'!CH9</f>
        <v>672</v>
      </c>
      <c r="BC9" s="816">
        <f t="shared" si="8"/>
        <v>59252</v>
      </c>
    </row>
    <row r="10" spans="1:55">
      <c r="A10" s="53"/>
      <c r="B10" s="631" t="s">
        <v>21</v>
      </c>
      <c r="C10" s="292">
        <f>'1_1関係人口時系列'!Y10</f>
        <v>7402</v>
      </c>
      <c r="D10" s="285">
        <f>'1_1関係人口時系列'!AS10</f>
        <v>2672</v>
      </c>
      <c r="E10" s="812">
        <f>'1_1関係人口時系列'!BP10</f>
        <v>1172</v>
      </c>
      <c r="F10" s="285">
        <f>'1_1関係人口時系列'!BZ10</f>
        <v>2995</v>
      </c>
      <c r="G10" s="816">
        <f t="shared" si="0"/>
        <v>14241</v>
      </c>
      <c r="H10" s="845"/>
      <c r="I10" s="292">
        <f>'1_1関係人口時系列'!Z10</f>
        <v>6927</v>
      </c>
      <c r="J10" s="285">
        <f>'1_1関係人口時系列'!AT10</f>
        <v>1966</v>
      </c>
      <c r="K10" s="812">
        <f>'1_1関係人口時系列'!BQ10</f>
        <v>1248</v>
      </c>
      <c r="L10" s="285">
        <f>'1_1関係人口時系列'!CA10</f>
        <v>2268</v>
      </c>
      <c r="M10" s="816">
        <f t="shared" si="1"/>
        <v>12409</v>
      </c>
      <c r="N10" s="845"/>
      <c r="O10" s="292">
        <f>'1_1関係人口時系列'!AA10</f>
        <v>6544</v>
      </c>
      <c r="P10" s="285">
        <f>'1_1関係人口時系列'!AU10</f>
        <v>1978</v>
      </c>
      <c r="Q10" s="285">
        <f>'1_1関係人口時系列'!BR10</f>
        <v>1320</v>
      </c>
      <c r="R10" s="285">
        <f>'1_1関係人口時系列'!CB10</f>
        <v>1913</v>
      </c>
      <c r="S10" s="816">
        <f t="shared" si="2"/>
        <v>11755</v>
      </c>
      <c r="T10" s="845"/>
      <c r="U10" s="285">
        <f>'1_1関係人口時系列'!AB10</f>
        <v>6157</v>
      </c>
      <c r="V10" s="812">
        <f>'1_1関係人口時系列'!AV10</f>
        <v>2296</v>
      </c>
      <c r="W10" s="285">
        <f>'1_1関係人口時系列'!BS10</f>
        <v>1391</v>
      </c>
      <c r="X10" s="812">
        <f>'1_1関係人口時系列'!CC10</f>
        <v>2435</v>
      </c>
      <c r="Y10" s="826">
        <f t="shared" si="3"/>
        <v>12279</v>
      </c>
      <c r="Z10" s="845"/>
      <c r="AA10" s="292">
        <f>'1_1関係人口時系列'!AC10</f>
        <v>5770</v>
      </c>
      <c r="AB10" s="285">
        <f>'1_1関係人口時系列'!AW10</f>
        <v>2935</v>
      </c>
      <c r="AC10" s="285">
        <f>'1_1関係人口時系列'!BT10</f>
        <v>1461</v>
      </c>
      <c r="AD10" s="812">
        <f>'1_1関係人口時系列'!CD10</f>
        <v>1649</v>
      </c>
      <c r="AE10" s="826">
        <f t="shared" si="4"/>
        <v>11815</v>
      </c>
      <c r="AF10" s="845"/>
      <c r="AG10" s="292">
        <f>'1_1関係人口時系列'!AD10</f>
        <v>5384</v>
      </c>
      <c r="AH10" s="285">
        <f>'1_1関係人口時系列'!AX10</f>
        <v>3716</v>
      </c>
      <c r="AI10" s="285">
        <f>'1_1関係人口時系列'!BU10</f>
        <v>1445</v>
      </c>
      <c r="AJ10" s="812">
        <f>'1_1関係人口時系列'!CE10</f>
        <v>831</v>
      </c>
      <c r="AK10" s="826">
        <f t="shared" si="5"/>
        <v>11376</v>
      </c>
      <c r="AL10" s="845"/>
      <c r="AM10" s="285">
        <f>'1_1関係人口時系列'!AE10</f>
        <v>5107</v>
      </c>
      <c r="AN10" s="812">
        <f>'1_1関係人口時系列'!AY10</f>
        <v>6156</v>
      </c>
      <c r="AO10" s="285">
        <f>'1_1関係人口時系列'!AY10</f>
        <v>6156</v>
      </c>
      <c r="AP10" s="812">
        <f>'1_1関係人口時系列'!CF10</f>
        <v>1187</v>
      </c>
      <c r="AQ10" s="826">
        <f t="shared" si="6"/>
        <v>18606</v>
      </c>
      <c r="AR10" s="845"/>
      <c r="AS10" s="292">
        <f>'1_1関係人口時系列'!AF10</f>
        <v>5108</v>
      </c>
      <c r="AT10" s="285">
        <f>'1_1関係人口時系列'!AZ10</f>
        <v>4270</v>
      </c>
      <c r="AU10" s="285">
        <f>'1_1関係人口時系列'!BW10</f>
        <v>1418</v>
      </c>
      <c r="AV10" s="812">
        <f>'1_1関係人口時系列'!CG10</f>
        <v>2281</v>
      </c>
      <c r="AW10" s="826">
        <f t="shared" si="7"/>
        <v>13077</v>
      </c>
      <c r="AX10" s="845"/>
      <c r="AY10" s="292">
        <f>'1_1関係人口時系列'!AG10</f>
        <v>5108</v>
      </c>
      <c r="AZ10" s="285">
        <f>'1_1関係人口時系列'!BA10</f>
        <v>6156</v>
      </c>
      <c r="BA10" s="812">
        <f>'1_1関係人口時系列'!BX10</f>
        <v>1401</v>
      </c>
      <c r="BB10" s="285">
        <f>'1_1関係人口時系列'!CH10</f>
        <v>1433</v>
      </c>
      <c r="BC10" s="816">
        <f t="shared" si="8"/>
        <v>14098</v>
      </c>
    </row>
    <row r="11" spans="1:55">
      <c r="A11" s="53"/>
      <c r="B11" s="631" t="s">
        <v>22</v>
      </c>
      <c r="C11" s="292">
        <f>'1_1関係人口時系列'!Y11</f>
        <v>7477</v>
      </c>
      <c r="D11" s="285">
        <f>'1_1関係人口時系列'!AS11</f>
        <v>4146</v>
      </c>
      <c r="E11" s="812">
        <f>'1_1関係人口時系列'!BP11</f>
        <v>1042</v>
      </c>
      <c r="F11" s="285">
        <f>'1_1関係人口時系列'!BZ11</f>
        <v>1104</v>
      </c>
      <c r="G11" s="816">
        <f t="shared" si="0"/>
        <v>13769</v>
      </c>
      <c r="H11" s="845"/>
      <c r="I11" s="292">
        <f>'1_1関係人口時系列'!Z11</f>
        <v>7466</v>
      </c>
      <c r="J11" s="285">
        <f>'1_1関係人口時系列'!AT11</f>
        <v>9396</v>
      </c>
      <c r="K11" s="812">
        <f>'1_1関係人口時系列'!BQ11</f>
        <v>942</v>
      </c>
      <c r="L11" s="285">
        <f>'1_1関係人口時系列'!CA11</f>
        <v>1059</v>
      </c>
      <c r="M11" s="816">
        <f t="shared" si="1"/>
        <v>18863</v>
      </c>
      <c r="N11" s="845"/>
      <c r="O11" s="292">
        <f>'1_1関係人口時系列'!AA11</f>
        <v>7314</v>
      </c>
      <c r="P11" s="285">
        <f>'1_1関係人口時系列'!AU11</f>
        <v>9511</v>
      </c>
      <c r="Q11" s="285">
        <f>'1_1関係人口時系列'!BR11</f>
        <v>841</v>
      </c>
      <c r="R11" s="285">
        <f>'1_1関係人口時系列'!CB11</f>
        <v>1105</v>
      </c>
      <c r="S11" s="816">
        <f t="shared" si="2"/>
        <v>18771</v>
      </c>
      <c r="T11" s="845"/>
      <c r="U11" s="285">
        <f>'1_1関係人口時系列'!AB11</f>
        <v>7134</v>
      </c>
      <c r="V11" s="812">
        <f>'1_1関係人口時系列'!AV11</f>
        <v>9459</v>
      </c>
      <c r="W11" s="285">
        <f>'1_1関係人口時系列'!BS11</f>
        <v>745</v>
      </c>
      <c r="X11" s="812">
        <f>'1_1関係人口時系列'!CC11</f>
        <v>1035</v>
      </c>
      <c r="Y11" s="826">
        <f t="shared" si="3"/>
        <v>18373</v>
      </c>
      <c r="Z11" s="845"/>
      <c r="AA11" s="292">
        <f>'1_1関係人口時系列'!AC11</f>
        <v>6953</v>
      </c>
      <c r="AB11" s="285">
        <f>'1_1関係人口時系列'!AW11</f>
        <v>11920</v>
      </c>
      <c r="AC11" s="285">
        <f>'1_1関係人口時系列'!BT11</f>
        <v>650</v>
      </c>
      <c r="AD11" s="812">
        <f>'1_1関係人口時系列'!CD11</f>
        <v>1044</v>
      </c>
      <c r="AE11" s="826">
        <f t="shared" si="4"/>
        <v>20567</v>
      </c>
      <c r="AF11" s="845"/>
      <c r="AG11" s="292">
        <f>'1_1関係人口時系列'!AD11</f>
        <v>6768</v>
      </c>
      <c r="AH11" s="285">
        <f>'1_1関係人口時系列'!AX11</f>
        <v>15029</v>
      </c>
      <c r="AI11" s="285">
        <f>'1_1関係人口時系列'!BU11</f>
        <v>643</v>
      </c>
      <c r="AJ11" s="812">
        <f>'1_1関係人口時系列'!CE11</f>
        <v>725</v>
      </c>
      <c r="AK11" s="826">
        <f t="shared" si="5"/>
        <v>23165</v>
      </c>
      <c r="AL11" s="845"/>
      <c r="AM11" s="285">
        <f>'1_1関係人口時系列'!AE11</f>
        <v>6630</v>
      </c>
      <c r="AN11" s="812">
        <f>'1_1関係人口時系列'!AY11</f>
        <v>20541</v>
      </c>
      <c r="AO11" s="285">
        <f>'1_1関係人口時系列'!AY11</f>
        <v>20541</v>
      </c>
      <c r="AP11" s="812">
        <f>'1_1関係人口時系列'!CF11</f>
        <v>831</v>
      </c>
      <c r="AQ11" s="826">
        <f t="shared" si="6"/>
        <v>48543</v>
      </c>
      <c r="AR11" s="845"/>
      <c r="AS11" s="292">
        <f>'1_1関係人口時系列'!AF11</f>
        <v>6626</v>
      </c>
      <c r="AT11" s="285">
        <f>'1_1関係人口時系列'!AZ11</f>
        <v>15830</v>
      </c>
      <c r="AU11" s="285">
        <f>'1_1関係人口時系列'!BW11</f>
        <v>631</v>
      </c>
      <c r="AV11" s="812">
        <f>'1_1関係人口時系列'!CG11</f>
        <v>1139</v>
      </c>
      <c r="AW11" s="826">
        <f t="shared" si="7"/>
        <v>24226</v>
      </c>
      <c r="AX11" s="845"/>
      <c r="AY11" s="292">
        <f>'1_1関係人口時系列'!AG11</f>
        <v>6627</v>
      </c>
      <c r="AZ11" s="285">
        <f>'1_1関係人口時系列'!BA11</f>
        <v>20541</v>
      </c>
      <c r="BA11" s="812">
        <f>'1_1関係人口時系列'!BX11</f>
        <v>622</v>
      </c>
      <c r="BB11" s="285">
        <f>'1_1関係人口時系列'!CH11</f>
        <v>898</v>
      </c>
      <c r="BC11" s="816">
        <f t="shared" si="8"/>
        <v>28688</v>
      </c>
    </row>
    <row r="12" spans="1:55">
      <c r="A12" s="53"/>
      <c r="B12" s="631" t="s">
        <v>23</v>
      </c>
      <c r="C12" s="292">
        <f>'1_1関係人口時系列'!Y12</f>
        <v>6747</v>
      </c>
      <c r="D12" s="285">
        <f>'1_1関係人口時系列'!AS12</f>
        <v>4022</v>
      </c>
      <c r="E12" s="812">
        <f>'1_1関係人口時系列'!BP12</f>
        <v>512</v>
      </c>
      <c r="F12" s="285">
        <f>'1_1関係人口時系列'!BZ12</f>
        <v>3487</v>
      </c>
      <c r="G12" s="816">
        <f t="shared" si="0"/>
        <v>14768</v>
      </c>
      <c r="H12" s="845"/>
      <c r="I12" s="292">
        <f>'1_1関係人口時系列'!Z12</f>
        <v>6519</v>
      </c>
      <c r="J12" s="285">
        <f>'1_1関係人口時系列'!AT12</f>
        <v>6416</v>
      </c>
      <c r="K12" s="812">
        <f>'1_1関係人口時系列'!BQ12</f>
        <v>439</v>
      </c>
      <c r="L12" s="285">
        <f>'1_1関係人口時系列'!CA12</f>
        <v>3483</v>
      </c>
      <c r="M12" s="816">
        <f t="shared" si="1"/>
        <v>16857</v>
      </c>
      <c r="N12" s="845"/>
      <c r="O12" s="292">
        <f>'1_1関係人口時系列'!AA12</f>
        <v>6354</v>
      </c>
      <c r="P12" s="285">
        <f>'1_1関係人口時系列'!AU12</f>
        <v>7323</v>
      </c>
      <c r="Q12" s="285">
        <f>'1_1関係人口時系列'!BR12</f>
        <v>368</v>
      </c>
      <c r="R12" s="285">
        <f>'1_1関係人口時系列'!CB12</f>
        <v>3603</v>
      </c>
      <c r="S12" s="816">
        <f t="shared" si="2"/>
        <v>17648</v>
      </c>
      <c r="T12" s="845"/>
      <c r="U12" s="285">
        <f>'1_1関係人口時系列'!AB12</f>
        <v>6206</v>
      </c>
      <c r="V12" s="812">
        <f>'1_1関係人口時系列'!AV12</f>
        <v>9183</v>
      </c>
      <c r="W12" s="285">
        <f>'1_1関係人口時系列'!BS12</f>
        <v>301</v>
      </c>
      <c r="X12" s="812">
        <f>'1_1関係人口時系列'!CC12</f>
        <v>3344</v>
      </c>
      <c r="Y12" s="826">
        <f t="shared" si="3"/>
        <v>19034</v>
      </c>
      <c r="Z12" s="845"/>
      <c r="AA12" s="292">
        <f>'1_1関係人口時系列'!AC12</f>
        <v>6052</v>
      </c>
      <c r="AB12" s="285">
        <f>'1_1関係人口時系列'!AW12</f>
        <v>15674</v>
      </c>
      <c r="AC12" s="285">
        <f>'1_1関係人口時系列'!BT12</f>
        <v>232</v>
      </c>
      <c r="AD12" s="812">
        <f>'1_1関係人口時系列'!CD12</f>
        <v>3227</v>
      </c>
      <c r="AE12" s="826">
        <f t="shared" si="4"/>
        <v>25185</v>
      </c>
      <c r="AF12" s="845"/>
      <c r="AG12" s="292">
        <f>'1_1関係人口時系列'!AD12</f>
        <v>5901</v>
      </c>
      <c r="AH12" s="285">
        <f>'1_1関係人口時系列'!AX12</f>
        <v>18717</v>
      </c>
      <c r="AI12" s="285">
        <f>'1_1関係人口時系列'!BU12</f>
        <v>230</v>
      </c>
      <c r="AJ12" s="812">
        <f>'1_1関係人口時系列'!CE12</f>
        <v>1785</v>
      </c>
      <c r="AK12" s="826">
        <f t="shared" si="5"/>
        <v>26633</v>
      </c>
      <c r="AL12" s="845"/>
      <c r="AM12" s="285">
        <f>'1_1関係人口時系列'!AE12</f>
        <v>5786</v>
      </c>
      <c r="AN12" s="812">
        <f>'1_1関係人口時系列'!AY12</f>
        <v>19318</v>
      </c>
      <c r="AO12" s="285">
        <f>'1_1関係人口時系列'!AY12</f>
        <v>19318</v>
      </c>
      <c r="AP12" s="812">
        <f>'1_1関係人口時系列'!CF12</f>
        <v>1940</v>
      </c>
      <c r="AQ12" s="826">
        <f t="shared" si="6"/>
        <v>46362</v>
      </c>
      <c r="AR12" s="845"/>
      <c r="AS12" s="292">
        <f>'1_1関係人口時系列'!AF12</f>
        <v>5791</v>
      </c>
      <c r="AT12" s="285">
        <f>'1_1関係人口時系列'!AZ12</f>
        <v>17904</v>
      </c>
      <c r="AU12" s="285">
        <f>'1_1関係人口時系列'!BW12</f>
        <v>226</v>
      </c>
      <c r="AV12" s="812">
        <f>'1_1関係人口時系列'!CG12</f>
        <v>2755</v>
      </c>
      <c r="AW12" s="826">
        <f t="shared" si="7"/>
        <v>26676</v>
      </c>
      <c r="AX12" s="845"/>
      <c r="AY12" s="292">
        <f>'1_1関係人口時系列'!AG12</f>
        <v>5784</v>
      </c>
      <c r="AZ12" s="285">
        <f>'1_1関係人口時系列'!BA12</f>
        <v>19318</v>
      </c>
      <c r="BA12" s="812">
        <f>'1_1関係人口時系列'!BX12</f>
        <v>222</v>
      </c>
      <c r="BB12" s="285">
        <f>'1_1関係人口時系列'!CH12</f>
        <v>2160</v>
      </c>
      <c r="BC12" s="816">
        <f t="shared" si="8"/>
        <v>27484</v>
      </c>
    </row>
    <row r="13" spans="1:55">
      <c r="A13" s="53"/>
      <c r="B13" s="631" t="s">
        <v>24</v>
      </c>
      <c r="C13" s="292">
        <f>'1_1関係人口時系列'!Y13</f>
        <v>3914</v>
      </c>
      <c r="D13" s="285">
        <f>'1_1関係人口時系列'!AS13</f>
        <v>513</v>
      </c>
      <c r="E13" s="812">
        <f>'1_1関係人口時系列'!BP13</f>
        <v>116</v>
      </c>
      <c r="F13" s="285">
        <f>'1_1関係人口時系列'!BZ13</f>
        <v>353</v>
      </c>
      <c r="G13" s="816">
        <f t="shared" si="0"/>
        <v>4896</v>
      </c>
      <c r="H13" s="845"/>
      <c r="I13" s="292">
        <f>'1_1関係人口時系列'!Z13</f>
        <v>3788</v>
      </c>
      <c r="J13" s="285">
        <f>'1_1関係人口時系列'!AT13</f>
        <v>3425</v>
      </c>
      <c r="K13" s="812">
        <f>'1_1関係人口時系列'!BQ13</f>
        <v>182</v>
      </c>
      <c r="L13" s="285">
        <f>'1_1関係人口時系列'!CA13</f>
        <v>364</v>
      </c>
      <c r="M13" s="816">
        <f t="shared" si="1"/>
        <v>7759</v>
      </c>
      <c r="N13" s="845"/>
      <c r="O13" s="292">
        <f>'1_1関係人口時系列'!AA13</f>
        <v>3659</v>
      </c>
      <c r="P13" s="285">
        <f>'1_1関係人口時系列'!AU13</f>
        <v>2204</v>
      </c>
      <c r="Q13" s="285">
        <f>'1_1関係人口時系列'!BR13</f>
        <v>246</v>
      </c>
      <c r="R13" s="285">
        <f>'1_1関係人口時系列'!CB13</f>
        <v>403</v>
      </c>
      <c r="S13" s="816">
        <f t="shared" si="2"/>
        <v>6512</v>
      </c>
      <c r="T13" s="845"/>
      <c r="U13" s="285">
        <f>'1_1関係人口時系列'!AB13</f>
        <v>3514</v>
      </c>
      <c r="V13" s="812">
        <f>'1_1関係人口時系列'!AV13</f>
        <v>1970</v>
      </c>
      <c r="W13" s="285">
        <f>'1_1関係人口時系列'!BS13</f>
        <v>309</v>
      </c>
      <c r="X13" s="812">
        <f>'1_1関係人口時系列'!CC13</f>
        <v>376</v>
      </c>
      <c r="Y13" s="826">
        <f t="shared" si="3"/>
        <v>6169</v>
      </c>
      <c r="Z13" s="845"/>
      <c r="AA13" s="292">
        <f>'1_1関係人口時系列'!AC13</f>
        <v>3383</v>
      </c>
      <c r="AB13" s="285">
        <f>'1_1関係人口時系列'!AW13</f>
        <v>2479</v>
      </c>
      <c r="AC13" s="285">
        <f>'1_1関係人口時系列'!BT13</f>
        <v>371</v>
      </c>
      <c r="AD13" s="812">
        <f>'1_1関係人口時系列'!CD13</f>
        <v>359</v>
      </c>
      <c r="AE13" s="826">
        <f t="shared" si="4"/>
        <v>6592</v>
      </c>
      <c r="AF13" s="845"/>
      <c r="AG13" s="292">
        <f>'1_1関係人口時系列'!AD13</f>
        <v>3256</v>
      </c>
      <c r="AH13" s="285">
        <f>'1_1関係人口時系列'!AX13</f>
        <v>3495</v>
      </c>
      <c r="AI13" s="285">
        <f>'1_1関係人口時系列'!BU13</f>
        <v>367</v>
      </c>
      <c r="AJ13" s="812">
        <f>'1_1関係人口時系列'!CE13</f>
        <v>235</v>
      </c>
      <c r="AK13" s="826">
        <f t="shared" si="5"/>
        <v>7353</v>
      </c>
      <c r="AL13" s="845"/>
      <c r="AM13" s="285">
        <f>'1_1関係人口時系列'!AE13</f>
        <v>3161</v>
      </c>
      <c r="AN13" s="812">
        <f>'1_1関係人口時系列'!AY13</f>
        <v>4002</v>
      </c>
      <c r="AO13" s="285">
        <f>'1_1関係人口時系列'!AY13</f>
        <v>4002</v>
      </c>
      <c r="AP13" s="812">
        <f>'1_1関係人口時系列'!CF13</f>
        <v>298</v>
      </c>
      <c r="AQ13" s="826">
        <f t="shared" si="6"/>
        <v>11463</v>
      </c>
      <c r="AR13" s="845"/>
      <c r="AS13" s="292">
        <f>'1_1関係人口時系列'!AF13</f>
        <v>3169</v>
      </c>
      <c r="AT13" s="285">
        <f>'1_1関係人口時系列'!AZ13</f>
        <v>3325</v>
      </c>
      <c r="AU13" s="285">
        <f>'1_1関係人口時系列'!BW13</f>
        <v>361</v>
      </c>
      <c r="AV13" s="812">
        <f>'1_1関係人口時系列'!CG13</f>
        <v>346</v>
      </c>
      <c r="AW13" s="826">
        <f t="shared" si="7"/>
        <v>7201</v>
      </c>
      <c r="AX13" s="845"/>
      <c r="AY13" s="292">
        <f>'1_1関係人口時系列'!AG13</f>
        <v>3165</v>
      </c>
      <c r="AZ13" s="285">
        <f>'1_1関係人口時系列'!BA13</f>
        <v>4002</v>
      </c>
      <c r="BA13" s="812">
        <f>'1_1関係人口時系列'!BX13</f>
        <v>356</v>
      </c>
      <c r="BB13" s="285">
        <f>'1_1関係人口時系列'!CH13</f>
        <v>293</v>
      </c>
      <c r="BC13" s="816">
        <f t="shared" si="8"/>
        <v>7816</v>
      </c>
    </row>
    <row r="14" spans="1:55">
      <c r="A14" s="53"/>
      <c r="B14" s="631" t="s">
        <v>25</v>
      </c>
      <c r="C14" s="292">
        <f>'1_1関係人口時系列'!Y14</f>
        <v>6189</v>
      </c>
      <c r="D14" s="285">
        <f>'1_1関係人口時系列'!AS14</f>
        <v>10074</v>
      </c>
      <c r="E14" s="812">
        <f>'1_1関係人口時系列'!BP14</f>
        <v>959</v>
      </c>
      <c r="F14" s="285">
        <f>'1_1関係人口時系列'!BZ14</f>
        <v>2297</v>
      </c>
      <c r="G14" s="816">
        <f t="shared" si="0"/>
        <v>19519</v>
      </c>
      <c r="H14" s="845"/>
      <c r="I14" s="292">
        <f>'1_1関係人口時系列'!Z14</f>
        <v>6119</v>
      </c>
      <c r="J14" s="285">
        <f>'1_1関係人口時系列'!AT14</f>
        <v>11711</v>
      </c>
      <c r="K14" s="812">
        <f>'1_1関係人口時系列'!BQ14</f>
        <v>923</v>
      </c>
      <c r="L14" s="285">
        <f>'1_1関係人口時系列'!CA14</f>
        <v>2185</v>
      </c>
      <c r="M14" s="816">
        <f t="shared" si="1"/>
        <v>20938</v>
      </c>
      <c r="N14" s="845"/>
      <c r="O14" s="292">
        <f>'1_1関係人口時系列'!AA14</f>
        <v>5915</v>
      </c>
      <c r="P14" s="285">
        <f>'1_1関係人口時系列'!AU14</f>
        <v>14044</v>
      </c>
      <c r="Q14" s="285">
        <f>'1_1関係人口時系列'!BR14</f>
        <v>885</v>
      </c>
      <c r="R14" s="285">
        <f>'1_1関係人口時系列'!CB14</f>
        <v>2297</v>
      </c>
      <c r="S14" s="816">
        <f t="shared" si="2"/>
        <v>23141</v>
      </c>
      <c r="T14" s="845"/>
      <c r="U14" s="285">
        <f>'1_1関係人口時系列'!AB14</f>
        <v>5723</v>
      </c>
      <c r="V14" s="812">
        <f>'1_1関係人口時系列'!AV14</f>
        <v>20784</v>
      </c>
      <c r="W14" s="285">
        <f>'1_1関係人口時系列'!BS14</f>
        <v>848</v>
      </c>
      <c r="X14" s="812">
        <f>'1_1関係人口時系列'!CC14</f>
        <v>2097</v>
      </c>
      <c r="Y14" s="826">
        <f t="shared" si="3"/>
        <v>29452</v>
      </c>
      <c r="Z14" s="845"/>
      <c r="AA14" s="292">
        <f>'1_1関係人口時系列'!AC14</f>
        <v>5511</v>
      </c>
      <c r="AB14" s="285">
        <f>'1_1関係人口時系列'!AW14</f>
        <v>25589</v>
      </c>
      <c r="AC14" s="285">
        <f>'1_1関係人口時系列'!BT14</f>
        <v>812</v>
      </c>
      <c r="AD14" s="812">
        <f>'1_1関係人口時系列'!CD14</f>
        <v>2087</v>
      </c>
      <c r="AE14" s="826">
        <f t="shared" si="4"/>
        <v>33999</v>
      </c>
      <c r="AF14" s="845"/>
      <c r="AG14" s="292">
        <f>'1_1関係人口時系列'!AD14</f>
        <v>5306</v>
      </c>
      <c r="AH14" s="285">
        <f>'1_1関係人口時系列'!AX14</f>
        <v>95649</v>
      </c>
      <c r="AI14" s="285">
        <f>'1_1関係人口時系列'!BU14</f>
        <v>803</v>
      </c>
      <c r="AJ14" s="812">
        <f>'1_1関係人口時系列'!CE14</f>
        <v>1256</v>
      </c>
      <c r="AK14" s="826">
        <f t="shared" si="5"/>
        <v>103014</v>
      </c>
      <c r="AL14" s="845"/>
      <c r="AM14" s="285">
        <f>'1_1関係人口時系列'!AE14</f>
        <v>5147</v>
      </c>
      <c r="AN14" s="812">
        <f>'1_1関係人口時系列'!AY14</f>
        <v>154420</v>
      </c>
      <c r="AO14" s="285">
        <f>'1_1関係人口時系列'!AY14</f>
        <v>154420</v>
      </c>
      <c r="AP14" s="812">
        <f>'1_1関係人口時系列'!CF14</f>
        <v>1651</v>
      </c>
      <c r="AQ14" s="826">
        <f t="shared" si="6"/>
        <v>315638</v>
      </c>
      <c r="AR14" s="845"/>
      <c r="AS14" s="292">
        <f>'1_1関係人口時系列'!AF14</f>
        <v>5150</v>
      </c>
      <c r="AT14" s="285">
        <f>'1_1関係人口時系列'!AZ14</f>
        <v>34956</v>
      </c>
      <c r="AU14" s="285">
        <f>'1_1関係人口時系列'!BW14</f>
        <v>788</v>
      </c>
      <c r="AV14" s="812">
        <f>'1_1関係人口時系列'!CG14</f>
        <v>2065</v>
      </c>
      <c r="AW14" s="826">
        <f t="shared" si="7"/>
        <v>42959</v>
      </c>
      <c r="AX14" s="845"/>
      <c r="AY14" s="292">
        <f>'1_1関係人口時系列'!AG14</f>
        <v>5156</v>
      </c>
      <c r="AZ14" s="285">
        <f>'1_1関係人口時系列'!BA14</f>
        <v>47549</v>
      </c>
      <c r="BA14" s="812">
        <f>'1_1関係人口時系列'!BX14</f>
        <v>779</v>
      </c>
      <c r="BB14" s="285">
        <f>'1_1関係人口時系列'!CH14</f>
        <v>1658</v>
      </c>
      <c r="BC14" s="816">
        <f t="shared" si="8"/>
        <v>55142</v>
      </c>
    </row>
    <row r="15" spans="1:55">
      <c r="A15" s="125">
        <v>100</v>
      </c>
      <c r="B15" s="296" t="s">
        <v>26</v>
      </c>
      <c r="C15" s="800">
        <f>'1_1関係人口時系列'!Y15</f>
        <v>19291</v>
      </c>
      <c r="D15" s="510">
        <f>'1_1関係人口時系列'!AS15</f>
        <v>765</v>
      </c>
      <c r="E15" s="810">
        <f>'1_1関係人口時系列'!BP15</f>
        <v>5644</v>
      </c>
      <c r="F15" s="510">
        <f>'1_1関係人口時系列'!BZ15</f>
        <v>8946</v>
      </c>
      <c r="G15" s="817">
        <f t="shared" si="0"/>
        <v>34646</v>
      </c>
      <c r="H15" s="845"/>
      <c r="I15" s="800">
        <f>'1_1関係人口時系列'!Z15</f>
        <v>18671</v>
      </c>
      <c r="J15" s="510">
        <f>'1_1関係人口時系列'!AT15</f>
        <v>560</v>
      </c>
      <c r="K15" s="810">
        <f>'1_1関係人口時系列'!BQ15</f>
        <v>5688</v>
      </c>
      <c r="L15" s="510">
        <f>'1_1関係人口時系列'!CA15</f>
        <v>8505</v>
      </c>
      <c r="M15" s="817">
        <f t="shared" si="1"/>
        <v>33424</v>
      </c>
      <c r="N15" s="845"/>
      <c r="O15" s="800">
        <f>'1_1関係人口時系列'!AA15</f>
        <v>18365</v>
      </c>
      <c r="P15" s="510">
        <f>'1_1関係人口時系列'!AU15</f>
        <v>1064</v>
      </c>
      <c r="Q15" s="510">
        <f>'1_1関係人口時系列'!BR15</f>
        <v>5725</v>
      </c>
      <c r="R15" s="510">
        <f>'1_1関係人口時系列'!CB15</f>
        <v>9353</v>
      </c>
      <c r="S15" s="817">
        <f t="shared" si="2"/>
        <v>34507</v>
      </c>
      <c r="T15" s="845"/>
      <c r="U15" s="510">
        <f>'1_1関係人口時系列'!AB15</f>
        <v>17686</v>
      </c>
      <c r="V15" s="810">
        <f>'1_1関係人口時系列'!AV15</f>
        <v>1915</v>
      </c>
      <c r="W15" s="510">
        <f>'1_1関係人口時系列'!BS15</f>
        <v>5762</v>
      </c>
      <c r="X15" s="810">
        <f>'1_1関係人口時系列'!CC15</f>
        <v>7534</v>
      </c>
      <c r="Y15" s="1208">
        <f t="shared" si="3"/>
        <v>32897</v>
      </c>
      <c r="Z15" s="845"/>
      <c r="AA15" s="800">
        <f>'1_1関係人口時系列'!AC15</f>
        <v>16992</v>
      </c>
      <c r="AB15" s="510">
        <f>'1_1関係人口時系列'!AW15</f>
        <v>2264</v>
      </c>
      <c r="AC15" s="510">
        <f>'1_1関係人口時系列'!BT15</f>
        <v>5797</v>
      </c>
      <c r="AD15" s="810">
        <f>'1_1関係人口時系列'!CD15</f>
        <v>8017</v>
      </c>
      <c r="AE15" s="1208">
        <f t="shared" si="4"/>
        <v>33070</v>
      </c>
      <c r="AF15" s="845"/>
      <c r="AG15" s="800">
        <f>'1_1関係人口時系列'!AD15</f>
        <v>16070</v>
      </c>
      <c r="AH15" s="510">
        <f>'1_1関係人口時系列'!AX15</f>
        <v>2689</v>
      </c>
      <c r="AI15" s="510">
        <f>'1_1関係人口時系列'!BU15</f>
        <v>5731</v>
      </c>
      <c r="AJ15" s="810">
        <f>'1_1関係人口時系列'!CE15</f>
        <v>3900</v>
      </c>
      <c r="AK15" s="1208">
        <f t="shared" si="5"/>
        <v>28390</v>
      </c>
      <c r="AL15" s="845"/>
      <c r="AM15" s="510">
        <f>'1_1関係人口時系列'!AE15</f>
        <v>15476</v>
      </c>
      <c r="AN15" s="810">
        <f>'1_1関係人口時系列'!AY15</f>
        <v>6382</v>
      </c>
      <c r="AO15" s="510">
        <f>'1_1関係人口時系列'!BV15</f>
        <v>5667</v>
      </c>
      <c r="AP15" s="810">
        <f>'1_1関係人口時系列'!CF15</f>
        <v>4185</v>
      </c>
      <c r="AQ15" s="1208">
        <f t="shared" si="6"/>
        <v>31710</v>
      </c>
      <c r="AR15" s="845"/>
      <c r="AS15" s="800">
        <f>'1_1関係人口時系列'!AF15</f>
        <v>15453</v>
      </c>
      <c r="AT15" s="510">
        <f>'1_1関係人口時系列'!AZ15</f>
        <v>3778</v>
      </c>
      <c r="AU15" s="510">
        <f>'1_1関係人口時系列'!BW15</f>
        <v>5627</v>
      </c>
      <c r="AV15" s="810">
        <f>'1_1関係人口時系列'!CG15</f>
        <v>6607</v>
      </c>
      <c r="AW15" s="1208">
        <f t="shared" si="7"/>
        <v>31465</v>
      </c>
      <c r="AX15" s="845"/>
      <c r="AY15" s="800">
        <f>'1_1関係人口時系列'!AG15</f>
        <v>15516</v>
      </c>
      <c r="AZ15" s="510">
        <f>'1_1関係人口時系列'!BA15</f>
        <v>6382</v>
      </c>
      <c r="BA15" s="810">
        <f>'1_1関係人口時系列'!BX15</f>
        <v>5558</v>
      </c>
      <c r="BB15" s="510">
        <f>'1_1関係人口時系列'!CH15</f>
        <v>4898</v>
      </c>
      <c r="BC15" s="817">
        <f t="shared" si="8"/>
        <v>32354</v>
      </c>
    </row>
    <row r="16" spans="1:55">
      <c r="A16" s="125"/>
      <c r="B16" s="37" t="s">
        <v>27</v>
      </c>
      <c r="C16" s="292">
        <f>'1_1関係人口時系列'!Y16</f>
        <v>141</v>
      </c>
      <c r="D16" s="285">
        <f>'1_1関係人口時系列'!AS16</f>
        <v>106</v>
      </c>
      <c r="E16" s="812">
        <f>'1_1関係人口時系列'!BP16</f>
        <v>859</v>
      </c>
      <c r="F16" s="285">
        <f>'1_1関係人口時系列'!BZ16</f>
        <v>993</v>
      </c>
      <c r="G16" s="816">
        <f t="shared" si="0"/>
        <v>2099</v>
      </c>
      <c r="H16" s="845"/>
      <c r="I16" s="292">
        <f>'1_1関係人口時系列'!Z16</f>
        <v>59</v>
      </c>
      <c r="J16" s="285">
        <f>'1_1関係人口時系列'!AT16</f>
        <v>78</v>
      </c>
      <c r="K16" s="812">
        <f>'1_1関係人口時系列'!BQ16</f>
        <v>722</v>
      </c>
      <c r="L16" s="285">
        <f>'1_1関係人口時系列'!CA16</f>
        <v>940</v>
      </c>
      <c r="M16" s="816">
        <f t="shared" si="1"/>
        <v>1799</v>
      </c>
      <c r="N16" s="845"/>
      <c r="O16" s="292">
        <f>'1_1関係人口時系列'!AA16</f>
        <v>172</v>
      </c>
      <c r="P16" s="285">
        <f>'1_1関係人口時系列'!AU16</f>
        <v>148</v>
      </c>
      <c r="Q16" s="285">
        <f>'1_1関係人口時系列'!BR16</f>
        <v>587</v>
      </c>
      <c r="R16" s="285">
        <f>'1_1関係人口時系列'!CB16</f>
        <v>1067</v>
      </c>
      <c r="S16" s="816">
        <f t="shared" si="2"/>
        <v>1974</v>
      </c>
      <c r="T16" s="845"/>
      <c r="U16" s="285">
        <f>'1_1関係人口時系列'!AB16</f>
        <v>219</v>
      </c>
      <c r="V16" s="812">
        <f>'1_1関係人口時系列'!AV16</f>
        <v>267</v>
      </c>
      <c r="W16" s="285">
        <f>'1_1関係人口時系列'!BS16</f>
        <v>454</v>
      </c>
      <c r="X16" s="812">
        <f>'1_1関係人口時系列'!CC16</f>
        <v>820</v>
      </c>
      <c r="Y16" s="826">
        <f t="shared" si="3"/>
        <v>1760</v>
      </c>
      <c r="Z16" s="845"/>
      <c r="AA16" s="292">
        <f>'1_1関係人口時系列'!AC16</f>
        <v>342</v>
      </c>
      <c r="AB16" s="285">
        <f>'1_1関係人口時系列'!AW16</f>
        <v>317</v>
      </c>
      <c r="AC16" s="285">
        <f>'1_1関係人口時系列'!BT16</f>
        <v>325</v>
      </c>
      <c r="AD16" s="812">
        <f>'1_1関係人口時系列'!CD16</f>
        <v>870</v>
      </c>
      <c r="AE16" s="826">
        <f t="shared" si="4"/>
        <v>1854</v>
      </c>
      <c r="AF16" s="845"/>
      <c r="AG16" s="292">
        <f>'1_1関係人口時系列'!AD16</f>
        <v>277</v>
      </c>
      <c r="AH16" s="285">
        <f>'1_1関係人口時系列'!AX16</f>
        <v>377</v>
      </c>
      <c r="AI16" s="285">
        <f>'1_1関係人口時系列'!BU16</f>
        <v>321</v>
      </c>
      <c r="AJ16" s="812">
        <f>'1_1関係人口時系列'!CE16</f>
        <v>408</v>
      </c>
      <c r="AK16" s="826">
        <f t="shared" si="5"/>
        <v>1383</v>
      </c>
      <c r="AL16" s="845"/>
      <c r="AM16" s="285">
        <f>'1_1関係人口時系列'!AE16</f>
        <v>289</v>
      </c>
      <c r="AN16" s="812">
        <f>'1_1関係人口時系列'!AY16</f>
        <v>894</v>
      </c>
      <c r="AO16" s="285">
        <f>'1_1関係人口時系列'!BV16</f>
        <v>317</v>
      </c>
      <c r="AP16" s="812">
        <f>'1_1関係人口時系列'!CF16</f>
        <v>462</v>
      </c>
      <c r="AQ16" s="826">
        <f t="shared" si="6"/>
        <v>1962</v>
      </c>
      <c r="AR16" s="845"/>
      <c r="AS16" s="292">
        <f>'1_1関係人口時系列'!AF16</f>
        <v>267</v>
      </c>
      <c r="AT16" s="285">
        <f>'1_1関係人口時系列'!AZ16</f>
        <v>530</v>
      </c>
      <c r="AU16" s="285">
        <f>'1_1関係人口時系列'!BW16</f>
        <v>315</v>
      </c>
      <c r="AV16" s="812">
        <f>'1_1関係人口時系列'!CG16</f>
        <v>766</v>
      </c>
      <c r="AW16" s="826">
        <f t="shared" si="7"/>
        <v>1878</v>
      </c>
      <c r="AX16" s="845"/>
      <c r="AY16" s="292">
        <f>'1_1関係人口時系列'!AG16</f>
        <v>280</v>
      </c>
      <c r="AZ16" s="285">
        <f>'1_1関係人口時系列'!BA16</f>
        <v>896</v>
      </c>
      <c r="BA16" s="812">
        <f>'1_1関係人口時系列'!BX16</f>
        <v>311</v>
      </c>
      <c r="BB16" s="285">
        <f>'1_1関係人口時系列'!CH16</f>
        <v>568</v>
      </c>
      <c r="BC16" s="816">
        <f t="shared" si="8"/>
        <v>2055</v>
      </c>
    </row>
    <row r="17" spans="1:55">
      <c r="A17" s="125"/>
      <c r="B17" s="37" t="s">
        <v>28</v>
      </c>
      <c r="C17" s="292">
        <f>'1_1関係人口時系列'!Y17</f>
        <v>0</v>
      </c>
      <c r="D17" s="285">
        <f>'1_1関係人口時系列'!AS17</f>
        <v>68</v>
      </c>
      <c r="E17" s="812">
        <f>'1_1関係人口時系列'!BP17</f>
        <v>280</v>
      </c>
      <c r="F17" s="285">
        <f>'1_1関係人口時系列'!BZ17</f>
        <v>932</v>
      </c>
      <c r="G17" s="816">
        <f t="shared" si="0"/>
        <v>1280</v>
      </c>
      <c r="H17" s="845"/>
      <c r="I17" s="292">
        <f>'1_1関係人口時系列'!Z17</f>
        <v>0</v>
      </c>
      <c r="J17" s="285">
        <f>'1_1関係人口時系列'!AT17</f>
        <v>50</v>
      </c>
      <c r="K17" s="812">
        <f>'1_1関係人口時系列'!BQ17</f>
        <v>339</v>
      </c>
      <c r="L17" s="285">
        <f>'1_1関係人口時系列'!CA17</f>
        <v>888</v>
      </c>
      <c r="M17" s="816">
        <f t="shared" si="1"/>
        <v>1277</v>
      </c>
      <c r="N17" s="845"/>
      <c r="O17" s="292">
        <f>'1_1関係人口時系列'!AA17</f>
        <v>0</v>
      </c>
      <c r="P17" s="285">
        <f>'1_1関係人口時系列'!AU17</f>
        <v>95</v>
      </c>
      <c r="Q17" s="285">
        <f>'1_1関係人口時系列'!BR17</f>
        <v>397</v>
      </c>
      <c r="R17" s="285">
        <f>'1_1関係人口時系列'!CB17</f>
        <v>984</v>
      </c>
      <c r="S17" s="816">
        <f t="shared" si="2"/>
        <v>1476</v>
      </c>
      <c r="T17" s="845"/>
      <c r="U17" s="285">
        <f>'1_1関係人口時系列'!AB17</f>
        <v>0</v>
      </c>
      <c r="V17" s="812">
        <f>'1_1関係人口時系列'!AV17</f>
        <v>171</v>
      </c>
      <c r="W17" s="285">
        <f>'1_1関係人口時系列'!BS17</f>
        <v>454</v>
      </c>
      <c r="X17" s="812">
        <f>'1_1関係人口時系列'!CC17</f>
        <v>774</v>
      </c>
      <c r="Y17" s="826">
        <f t="shared" si="3"/>
        <v>1399</v>
      </c>
      <c r="Z17" s="845"/>
      <c r="AA17" s="292">
        <f>'1_1関係人口時系列'!AC17</f>
        <v>0</v>
      </c>
      <c r="AB17" s="285">
        <f>'1_1関係人口時系列'!AW17</f>
        <v>203</v>
      </c>
      <c r="AC17" s="285">
        <f>'1_1関係人口時系列'!BT17</f>
        <v>510</v>
      </c>
      <c r="AD17" s="812">
        <f>'1_1関係人口時系列'!CD17</f>
        <v>819</v>
      </c>
      <c r="AE17" s="826">
        <f t="shared" si="4"/>
        <v>1532</v>
      </c>
      <c r="AF17" s="845"/>
      <c r="AG17" s="292">
        <f>'1_1関係人口時系列'!AD17</f>
        <v>0</v>
      </c>
      <c r="AH17" s="285">
        <f>'1_1関係人口時系列'!AX17</f>
        <v>241</v>
      </c>
      <c r="AI17" s="285">
        <f>'1_1関係人口時系列'!BU17</f>
        <v>504</v>
      </c>
      <c r="AJ17" s="812">
        <f>'1_1関係人口時系列'!CE17</f>
        <v>390</v>
      </c>
      <c r="AK17" s="826">
        <f t="shared" si="5"/>
        <v>1135</v>
      </c>
      <c r="AL17" s="845"/>
      <c r="AM17" s="285">
        <f>'1_1関係人口時系列'!AE17</f>
        <v>0</v>
      </c>
      <c r="AN17" s="812">
        <f>'1_1関係人口時系列'!AY17</f>
        <v>574</v>
      </c>
      <c r="AO17" s="285">
        <f>'1_1関係人口時系列'!BV17</f>
        <v>499</v>
      </c>
      <c r="AP17" s="812">
        <f>'1_1関係人口時系列'!CF17</f>
        <v>438</v>
      </c>
      <c r="AQ17" s="826">
        <f t="shared" si="6"/>
        <v>1511</v>
      </c>
      <c r="AR17" s="845"/>
      <c r="AS17" s="292">
        <f>'1_1関係人口時系列'!AF17</f>
        <v>0</v>
      </c>
      <c r="AT17" s="285">
        <f>'1_1関係人口時系列'!AZ17</f>
        <v>341</v>
      </c>
      <c r="AU17" s="285">
        <f>'1_1関係人口時系列'!BW17</f>
        <v>495</v>
      </c>
      <c r="AV17" s="812">
        <f>'1_1関係人口時系列'!CG17</f>
        <v>722</v>
      </c>
      <c r="AW17" s="826">
        <f t="shared" si="7"/>
        <v>1558</v>
      </c>
      <c r="AX17" s="845"/>
      <c r="AY17" s="292">
        <f>'1_1関係人口時系列'!AG17</f>
        <v>0</v>
      </c>
      <c r="AZ17" s="285">
        <f>'1_1関係人口時系列'!BA17</f>
        <v>579</v>
      </c>
      <c r="BA17" s="812">
        <f>'1_1関係人口時系列'!BX17</f>
        <v>489</v>
      </c>
      <c r="BB17" s="285">
        <f>'1_1関係人口時系列'!CH17</f>
        <v>535</v>
      </c>
      <c r="BC17" s="816">
        <f t="shared" si="8"/>
        <v>1603</v>
      </c>
    </row>
    <row r="18" spans="1:55">
      <c r="A18" s="125"/>
      <c r="B18" s="37" t="s">
        <v>29</v>
      </c>
      <c r="C18" s="292">
        <f>'1_1関係人口時系列'!Y18</f>
        <v>0</v>
      </c>
      <c r="D18" s="285">
        <f>'1_1関係人口時系列'!AS18</f>
        <v>68</v>
      </c>
      <c r="E18" s="812">
        <f>'1_1関係人口時系列'!BP18</f>
        <v>989</v>
      </c>
      <c r="F18" s="285">
        <f>'1_1関係人口時系列'!BZ18</f>
        <v>3851</v>
      </c>
      <c r="G18" s="816">
        <f t="shared" si="0"/>
        <v>4908</v>
      </c>
      <c r="H18" s="845"/>
      <c r="I18" s="292">
        <f>'1_1関係人口時系列'!Z18</f>
        <v>0</v>
      </c>
      <c r="J18" s="285">
        <f>'1_1関係人口時系列'!AT18</f>
        <v>51</v>
      </c>
      <c r="K18" s="812">
        <f>'1_1関係人口時系列'!BQ18</f>
        <v>932</v>
      </c>
      <c r="L18" s="285">
        <f>'1_1関係人口時系列'!CA18</f>
        <v>3603</v>
      </c>
      <c r="M18" s="816">
        <f t="shared" si="1"/>
        <v>4586</v>
      </c>
      <c r="N18" s="845"/>
      <c r="O18" s="292">
        <f>'1_1関係人口時系列'!AA18</f>
        <v>0</v>
      </c>
      <c r="P18" s="285">
        <f>'1_1関係人口時系列'!AU18</f>
        <v>98</v>
      </c>
      <c r="Q18" s="285">
        <f>'1_1関係人口時系列'!BR18</f>
        <v>875</v>
      </c>
      <c r="R18" s="285">
        <f>'1_1関係人口時系列'!CB18</f>
        <v>3935</v>
      </c>
      <c r="S18" s="816">
        <f t="shared" si="2"/>
        <v>4908</v>
      </c>
      <c r="T18" s="845"/>
      <c r="U18" s="285">
        <f>'1_1関係人口時系列'!AB18</f>
        <v>0</v>
      </c>
      <c r="V18" s="812">
        <f>'1_1関係人口時系列'!AV18</f>
        <v>179</v>
      </c>
      <c r="W18" s="285">
        <f>'1_1関係人口時系列'!BS18</f>
        <v>820</v>
      </c>
      <c r="X18" s="812">
        <f>'1_1関係人口時系列'!CC18</f>
        <v>3261</v>
      </c>
      <c r="Y18" s="826">
        <f t="shared" si="3"/>
        <v>4260</v>
      </c>
      <c r="Z18" s="845"/>
      <c r="AA18" s="292">
        <f>'1_1関係人口時系列'!AC18</f>
        <v>0</v>
      </c>
      <c r="AB18" s="285">
        <f>'1_1関係人口時系列'!AW18</f>
        <v>215</v>
      </c>
      <c r="AC18" s="285">
        <f>'1_1関係人口時系列'!BT18</f>
        <v>765</v>
      </c>
      <c r="AD18" s="812">
        <f>'1_1関係人口時系列'!CD18</f>
        <v>3405</v>
      </c>
      <c r="AE18" s="826">
        <f t="shared" si="4"/>
        <v>4385</v>
      </c>
      <c r="AF18" s="845"/>
      <c r="AG18" s="292">
        <f>'1_1関係人口時系列'!AD18</f>
        <v>0</v>
      </c>
      <c r="AH18" s="285">
        <f>'1_1関係人口時系列'!AX18</f>
        <v>260</v>
      </c>
      <c r="AI18" s="285">
        <f>'1_1関係人口時系列'!BU18</f>
        <v>757</v>
      </c>
      <c r="AJ18" s="812">
        <f>'1_1関係人口時系列'!CE18</f>
        <v>1434</v>
      </c>
      <c r="AK18" s="826">
        <f t="shared" si="5"/>
        <v>2451</v>
      </c>
      <c r="AL18" s="845"/>
      <c r="AM18" s="285">
        <f>'1_1関係人口時系列'!AE18</f>
        <v>0</v>
      </c>
      <c r="AN18" s="812">
        <f>'1_1関係人口時系列'!AY18</f>
        <v>621</v>
      </c>
      <c r="AO18" s="285">
        <f>'1_1関係人口時系列'!BV18</f>
        <v>748</v>
      </c>
      <c r="AP18" s="812">
        <f>'1_1関係人口時系列'!CF18</f>
        <v>1476</v>
      </c>
      <c r="AQ18" s="826">
        <f t="shared" si="6"/>
        <v>2845</v>
      </c>
      <c r="AR18" s="845"/>
      <c r="AS18" s="292">
        <f>'1_1関係人口時系列'!AF18</f>
        <v>0</v>
      </c>
      <c r="AT18" s="285">
        <f>'1_1関係人口時系列'!AZ18</f>
        <v>371</v>
      </c>
      <c r="AU18" s="285">
        <f>'1_1関係人口時系列'!BW18</f>
        <v>743</v>
      </c>
      <c r="AV18" s="812">
        <f>'1_1関係人口時系列'!CG18</f>
        <v>2582</v>
      </c>
      <c r="AW18" s="826">
        <f t="shared" si="7"/>
        <v>3696</v>
      </c>
      <c r="AX18" s="845"/>
      <c r="AY18" s="292">
        <f>'1_1関係人口時系列'!AG18</f>
        <v>0</v>
      </c>
      <c r="AZ18" s="285">
        <f>'1_1関係人口時系列'!BA18</f>
        <v>635</v>
      </c>
      <c r="BA18" s="812">
        <f>'1_1関係人口時系列'!BX18</f>
        <v>734</v>
      </c>
      <c r="BB18" s="285">
        <f>'1_1関係人口時系列'!CH18</f>
        <v>1914</v>
      </c>
      <c r="BC18" s="816">
        <f t="shared" si="8"/>
        <v>3283</v>
      </c>
    </row>
    <row r="19" spans="1:55">
      <c r="A19" s="125"/>
      <c r="B19" s="37" t="s">
        <v>30</v>
      </c>
      <c r="C19" s="292">
        <f>'1_1関係人口時系列'!Y19</f>
        <v>2216</v>
      </c>
      <c r="D19" s="285">
        <f>'1_1関係人口時系列'!AS19</f>
        <v>53</v>
      </c>
      <c r="E19" s="812">
        <f>'1_1関係人口時系列'!BP19</f>
        <v>125</v>
      </c>
      <c r="F19" s="285">
        <f>'1_1関係人口時系列'!BZ19</f>
        <v>723</v>
      </c>
      <c r="G19" s="816">
        <f t="shared" si="0"/>
        <v>3117</v>
      </c>
      <c r="H19" s="845"/>
      <c r="I19" s="292">
        <f>'1_1関係人口時系列'!Z19</f>
        <v>1976</v>
      </c>
      <c r="J19" s="285">
        <f>'1_1関係人口時系列'!AT19</f>
        <v>39</v>
      </c>
      <c r="K19" s="812">
        <f>'1_1関係人口時系列'!BQ19</f>
        <v>153</v>
      </c>
      <c r="L19" s="285">
        <f>'1_1関係人口時系列'!CA19</f>
        <v>673</v>
      </c>
      <c r="M19" s="816">
        <f t="shared" si="1"/>
        <v>2841</v>
      </c>
      <c r="N19" s="845"/>
      <c r="O19" s="292">
        <f>'1_1関係人口時系列'!AA19</f>
        <v>1566</v>
      </c>
      <c r="P19" s="285">
        <f>'1_1関係人口時系列'!AU19</f>
        <v>75</v>
      </c>
      <c r="Q19" s="285">
        <f>'1_1関係人口時系列'!BR19</f>
        <v>180</v>
      </c>
      <c r="R19" s="285">
        <f>'1_1関係人口時系列'!CB19</f>
        <v>769</v>
      </c>
      <c r="S19" s="816">
        <f t="shared" si="2"/>
        <v>2590</v>
      </c>
      <c r="T19" s="845"/>
      <c r="U19" s="285">
        <f>'1_1関係人口時系列'!AB19</f>
        <v>1138</v>
      </c>
      <c r="V19" s="812">
        <f>'1_1関係人口時系列'!AV19</f>
        <v>136</v>
      </c>
      <c r="W19" s="285">
        <f>'1_1関係人口時系列'!BS19</f>
        <v>206</v>
      </c>
      <c r="X19" s="812">
        <f>'1_1関係人口時系列'!CC19</f>
        <v>604</v>
      </c>
      <c r="Y19" s="826">
        <f t="shared" si="3"/>
        <v>2084</v>
      </c>
      <c r="Z19" s="845"/>
      <c r="AA19" s="292">
        <f>'1_1関係人口時系列'!AC19</f>
        <v>705</v>
      </c>
      <c r="AB19" s="285">
        <f>'1_1関係人口時系列'!AW19</f>
        <v>161</v>
      </c>
      <c r="AC19" s="285">
        <f>'1_1関係人口時系列'!BT19</f>
        <v>232</v>
      </c>
      <c r="AD19" s="812">
        <f>'1_1関係人口時系列'!CD19</f>
        <v>635</v>
      </c>
      <c r="AE19" s="826">
        <f t="shared" si="4"/>
        <v>1733</v>
      </c>
      <c r="AF19" s="845"/>
      <c r="AG19" s="292">
        <f>'1_1関係人口時系列'!AD19</f>
        <v>240</v>
      </c>
      <c r="AH19" s="285">
        <f>'1_1関係人口時系列'!AX19</f>
        <v>192</v>
      </c>
      <c r="AI19" s="285">
        <f>'1_1関係人口時系列'!BU19</f>
        <v>229</v>
      </c>
      <c r="AJ19" s="812">
        <f>'1_1関係人口時系列'!CE19</f>
        <v>265</v>
      </c>
      <c r="AK19" s="826">
        <f t="shared" si="5"/>
        <v>926</v>
      </c>
      <c r="AL19" s="845"/>
      <c r="AM19" s="285">
        <f>'1_1関係人口時系列'!AE19</f>
        <v>0</v>
      </c>
      <c r="AN19" s="812">
        <f>'1_1関係人口時系列'!AY19</f>
        <v>458</v>
      </c>
      <c r="AO19" s="285">
        <f>'1_1関係人口時系列'!BV19</f>
        <v>227</v>
      </c>
      <c r="AP19" s="812">
        <f>'1_1関係人口時系列'!CF19</f>
        <v>279</v>
      </c>
      <c r="AQ19" s="826">
        <f t="shared" si="6"/>
        <v>964</v>
      </c>
      <c r="AR19" s="845"/>
      <c r="AS19" s="292">
        <f>'1_1関係人口時系列'!AF19</f>
        <v>0</v>
      </c>
      <c r="AT19" s="285">
        <f>'1_1関係人口時系列'!AZ19</f>
        <v>275</v>
      </c>
      <c r="AU19" s="285">
        <f>'1_1関係人口時系列'!BW19</f>
        <v>225</v>
      </c>
      <c r="AV19" s="812">
        <f>'1_1関係人口時系列'!CG19</f>
        <v>490</v>
      </c>
      <c r="AW19" s="826">
        <f t="shared" si="7"/>
        <v>990</v>
      </c>
      <c r="AX19" s="845"/>
      <c r="AY19" s="292">
        <f>'1_1関係人口時系列'!AG19</f>
        <v>0</v>
      </c>
      <c r="AZ19" s="285">
        <f>'1_1関係人口時系列'!BA19</f>
        <v>467</v>
      </c>
      <c r="BA19" s="812">
        <f>'1_1関係人口時系列'!BX19</f>
        <v>222</v>
      </c>
      <c r="BB19" s="285">
        <f>'1_1関係人口時系列'!CH19</f>
        <v>363</v>
      </c>
      <c r="BC19" s="816">
        <f t="shared" si="8"/>
        <v>1052</v>
      </c>
    </row>
    <row r="20" spans="1:55">
      <c r="A20" s="125"/>
      <c r="B20" s="37" t="s">
        <v>31</v>
      </c>
      <c r="C20" s="292">
        <f>'1_1関係人口時系列'!Y20</f>
        <v>4052</v>
      </c>
      <c r="D20" s="285">
        <f>'1_1関係人口時系列'!AS20</f>
        <v>109</v>
      </c>
      <c r="E20" s="812">
        <f>'1_1関係人口時系列'!BP20</f>
        <v>608</v>
      </c>
      <c r="F20" s="285">
        <f>'1_1関係人口時系列'!BZ20</f>
        <v>673</v>
      </c>
      <c r="G20" s="816">
        <f t="shared" si="0"/>
        <v>5442</v>
      </c>
      <c r="H20" s="845"/>
      <c r="I20" s="292">
        <f>'1_1関係人口時系列'!Z20</f>
        <v>4131</v>
      </c>
      <c r="J20" s="285">
        <f>'1_1関係人口時系列'!AT20</f>
        <v>79</v>
      </c>
      <c r="K20" s="812">
        <f>'1_1関係人口時系列'!BQ20</f>
        <v>559</v>
      </c>
      <c r="L20" s="285">
        <f>'1_1関係人口時系列'!CA20</f>
        <v>640</v>
      </c>
      <c r="M20" s="816">
        <f t="shared" si="1"/>
        <v>5409</v>
      </c>
      <c r="N20" s="845"/>
      <c r="O20" s="292">
        <f>'1_1関係人口時系列'!AA20</f>
        <v>4235</v>
      </c>
      <c r="P20" s="285">
        <f>'1_1関係人口時系列'!AU20</f>
        <v>150</v>
      </c>
      <c r="Q20" s="285">
        <f>'1_1関係人口時系列'!BR20</f>
        <v>511</v>
      </c>
      <c r="R20" s="285">
        <f>'1_1関係人口時系列'!CB20</f>
        <v>735</v>
      </c>
      <c r="S20" s="816">
        <f t="shared" si="2"/>
        <v>5631</v>
      </c>
      <c r="T20" s="845"/>
      <c r="U20" s="285">
        <f>'1_1関係人口時系列'!AB20</f>
        <v>4291</v>
      </c>
      <c r="V20" s="812">
        <f>'1_1関係人口時系列'!AV20</f>
        <v>267</v>
      </c>
      <c r="W20" s="285">
        <f>'1_1関係人口時系列'!BS20</f>
        <v>464</v>
      </c>
      <c r="X20" s="812">
        <f>'1_1関係人口時系列'!CC20</f>
        <v>600</v>
      </c>
      <c r="Y20" s="826">
        <f t="shared" si="3"/>
        <v>5622</v>
      </c>
      <c r="Z20" s="845"/>
      <c r="AA20" s="292">
        <f>'1_1関係人口時系列'!AC20</f>
        <v>4397</v>
      </c>
      <c r="AB20" s="285">
        <f>'1_1関係人口時系列'!AW20</f>
        <v>314</v>
      </c>
      <c r="AC20" s="285">
        <f>'1_1関係人口時系列'!BT20</f>
        <v>417</v>
      </c>
      <c r="AD20" s="812">
        <f>'1_1関係人口時系列'!CD20</f>
        <v>696</v>
      </c>
      <c r="AE20" s="826">
        <f t="shared" si="4"/>
        <v>5824</v>
      </c>
      <c r="AF20" s="845"/>
      <c r="AG20" s="292">
        <f>'1_1関係人口時系列'!AD20</f>
        <v>4408</v>
      </c>
      <c r="AH20" s="285">
        <f>'1_1関係人口時系列'!AX20</f>
        <v>371</v>
      </c>
      <c r="AI20" s="285">
        <f>'1_1関係人口時系列'!BU20</f>
        <v>413</v>
      </c>
      <c r="AJ20" s="812">
        <f>'1_1関係人口時系列'!CE20</f>
        <v>448</v>
      </c>
      <c r="AK20" s="826">
        <f t="shared" si="5"/>
        <v>5640</v>
      </c>
      <c r="AL20" s="845"/>
      <c r="AM20" s="285">
        <f>'1_1関係人口時系列'!AE20</f>
        <v>4415</v>
      </c>
      <c r="AN20" s="812">
        <f>'1_1関係人口時系列'!AY20</f>
        <v>881</v>
      </c>
      <c r="AO20" s="285">
        <f>'1_1関係人口時系列'!BV20</f>
        <v>408</v>
      </c>
      <c r="AP20" s="812">
        <f>'1_1関係人口時系列'!CF20</f>
        <v>493</v>
      </c>
      <c r="AQ20" s="826">
        <f t="shared" si="6"/>
        <v>6197</v>
      </c>
      <c r="AR20" s="845"/>
      <c r="AS20" s="292">
        <f>'1_1関係人口時系列'!AF20</f>
        <v>4429</v>
      </c>
      <c r="AT20" s="285">
        <f>'1_1関係人口時系列'!AZ20</f>
        <v>520</v>
      </c>
      <c r="AU20" s="285">
        <f>'1_1関係人口時系列'!BW20</f>
        <v>405</v>
      </c>
      <c r="AV20" s="812">
        <f>'1_1関係人口時系列'!CG20</f>
        <v>646</v>
      </c>
      <c r="AW20" s="826">
        <f t="shared" si="7"/>
        <v>6000</v>
      </c>
      <c r="AX20" s="845"/>
      <c r="AY20" s="292">
        <f>'1_1関係人口時系列'!AG20</f>
        <v>4426</v>
      </c>
      <c r="AZ20" s="285">
        <f>'1_1関係人口時系列'!BA20</f>
        <v>876</v>
      </c>
      <c r="BA20" s="812">
        <f>'1_1関係人口時系列'!BX20</f>
        <v>400</v>
      </c>
      <c r="BB20" s="285">
        <f>'1_1関係人口時系列'!CH20</f>
        <v>479</v>
      </c>
      <c r="BC20" s="816">
        <f t="shared" si="8"/>
        <v>6181</v>
      </c>
    </row>
    <row r="21" spans="1:55">
      <c r="A21" s="125"/>
      <c r="B21" s="37" t="s">
        <v>32</v>
      </c>
      <c r="C21" s="292">
        <f>'1_1関係人口時系列'!Y21</f>
        <v>3055</v>
      </c>
      <c r="D21" s="285">
        <f>'1_1関係人口時系列'!AS21</f>
        <v>49</v>
      </c>
      <c r="E21" s="812">
        <f>'1_1関係人口時系列'!BP21</f>
        <v>1003</v>
      </c>
      <c r="F21" s="285">
        <f>'1_1関係人口時系列'!BZ21</f>
        <v>541</v>
      </c>
      <c r="G21" s="816">
        <f t="shared" si="0"/>
        <v>4648</v>
      </c>
      <c r="H21" s="845"/>
      <c r="I21" s="292">
        <f>'1_1関係人口時系列'!Z21</f>
        <v>2887</v>
      </c>
      <c r="J21" s="285">
        <f>'1_1関係人口時系列'!AT21</f>
        <v>35</v>
      </c>
      <c r="K21" s="812">
        <f>'1_1関係人口時系列'!BQ21</f>
        <v>794</v>
      </c>
      <c r="L21" s="285">
        <f>'1_1関係人口時系列'!CA21</f>
        <v>513</v>
      </c>
      <c r="M21" s="816">
        <f t="shared" si="1"/>
        <v>4229</v>
      </c>
      <c r="N21" s="845"/>
      <c r="O21" s="292">
        <f>'1_1関係人口時系列'!AA21</f>
        <v>2870</v>
      </c>
      <c r="P21" s="285">
        <f>'1_1関係人口時系列'!AU21</f>
        <v>67</v>
      </c>
      <c r="Q21" s="285">
        <f>'1_1関係人口時系列'!BR21</f>
        <v>587</v>
      </c>
      <c r="R21" s="285">
        <f>'1_1関係人口時系列'!CB21</f>
        <v>520</v>
      </c>
      <c r="S21" s="816">
        <f t="shared" si="2"/>
        <v>4044</v>
      </c>
      <c r="T21" s="845"/>
      <c r="U21" s="285">
        <f>'1_1関係人口時系列'!AB21</f>
        <v>2749</v>
      </c>
      <c r="V21" s="812">
        <f>'1_1関係人口時系列'!AV21</f>
        <v>120</v>
      </c>
      <c r="W21" s="285">
        <f>'1_1関係人口時系列'!BS21</f>
        <v>384</v>
      </c>
      <c r="X21" s="812">
        <f>'1_1関係人口時系列'!CC21</f>
        <v>470</v>
      </c>
      <c r="Y21" s="826">
        <f t="shared" si="3"/>
        <v>3723</v>
      </c>
      <c r="Z21" s="845"/>
      <c r="AA21" s="292">
        <f>'1_1関係人口時系列'!AC21</f>
        <v>2631</v>
      </c>
      <c r="AB21" s="285">
        <f>'1_1関係人口時系列'!AW21</f>
        <v>142</v>
      </c>
      <c r="AC21" s="285">
        <f>'1_1関係人口時系列'!BT21</f>
        <v>186</v>
      </c>
      <c r="AD21" s="812">
        <f>'1_1関係人口時系列'!CD21</f>
        <v>482</v>
      </c>
      <c r="AE21" s="826">
        <f t="shared" si="4"/>
        <v>3441</v>
      </c>
      <c r="AF21" s="845"/>
      <c r="AG21" s="292">
        <f>'1_1関係人口時系列'!AD21</f>
        <v>2524</v>
      </c>
      <c r="AH21" s="285">
        <f>'1_1関係人口時系列'!AX21</f>
        <v>167</v>
      </c>
      <c r="AI21" s="285">
        <f>'1_1関係人口時系列'!BU21</f>
        <v>183</v>
      </c>
      <c r="AJ21" s="812">
        <f>'1_1関係人口時系列'!CE21</f>
        <v>208</v>
      </c>
      <c r="AK21" s="826">
        <f t="shared" si="5"/>
        <v>3082</v>
      </c>
      <c r="AL21" s="845"/>
      <c r="AM21" s="285">
        <f>'1_1関係人口時系列'!AE21</f>
        <v>2428</v>
      </c>
      <c r="AN21" s="812">
        <f>'1_1関係人口時系列'!AY21</f>
        <v>396</v>
      </c>
      <c r="AO21" s="285">
        <f>'1_1関係人口時系列'!BV21</f>
        <v>181</v>
      </c>
      <c r="AP21" s="812">
        <f>'1_1関係人口時系列'!CF21</f>
        <v>203</v>
      </c>
      <c r="AQ21" s="826">
        <f t="shared" si="6"/>
        <v>3208</v>
      </c>
      <c r="AR21" s="845"/>
      <c r="AS21" s="292">
        <f>'1_1関係人口時系列'!AF21</f>
        <v>2432</v>
      </c>
      <c r="AT21" s="285">
        <f>'1_1関係人口時系列'!AZ21</f>
        <v>235</v>
      </c>
      <c r="AU21" s="285">
        <f>'1_1関係人口時系列'!BW21</f>
        <v>180</v>
      </c>
      <c r="AV21" s="812">
        <f>'1_1関係人口時系列'!CG21</f>
        <v>357</v>
      </c>
      <c r="AW21" s="826">
        <f t="shared" si="7"/>
        <v>3204</v>
      </c>
      <c r="AX21" s="845"/>
      <c r="AY21" s="292">
        <f>'1_1関係人口時系列'!AG21</f>
        <v>2431</v>
      </c>
      <c r="AZ21" s="285">
        <f>'1_1関係人口時系列'!BA21</f>
        <v>396</v>
      </c>
      <c r="BA21" s="812">
        <f>'1_1関係人口時系列'!BX21</f>
        <v>178</v>
      </c>
      <c r="BB21" s="285">
        <f>'1_1関係人口時系列'!CH21</f>
        <v>265</v>
      </c>
      <c r="BC21" s="816">
        <f t="shared" si="8"/>
        <v>3270</v>
      </c>
    </row>
    <row r="22" spans="1:55">
      <c r="A22" s="125"/>
      <c r="B22" s="37" t="s">
        <v>33</v>
      </c>
      <c r="C22" s="292">
        <f>'1_1関係人口時系列'!Y22</f>
        <v>2797</v>
      </c>
      <c r="D22" s="285">
        <f>'1_1関係人口時系列'!AS22</f>
        <v>81</v>
      </c>
      <c r="E22" s="812">
        <f>'1_1関係人口時系列'!BP22</f>
        <v>526</v>
      </c>
      <c r="F22" s="285">
        <f>'1_1関係人口時系列'!BZ22</f>
        <v>466</v>
      </c>
      <c r="G22" s="816">
        <f t="shared" si="0"/>
        <v>3870</v>
      </c>
      <c r="H22" s="845"/>
      <c r="I22" s="292">
        <f>'1_1関係人口時系列'!Z22</f>
        <v>2725</v>
      </c>
      <c r="J22" s="285">
        <f>'1_1関係人口時系列'!AT22</f>
        <v>59</v>
      </c>
      <c r="K22" s="812">
        <f>'1_1関係人口時系列'!BQ22</f>
        <v>540</v>
      </c>
      <c r="L22" s="285">
        <f>'1_1関係人口時系列'!CA22</f>
        <v>484</v>
      </c>
      <c r="M22" s="816">
        <f t="shared" si="1"/>
        <v>3808</v>
      </c>
      <c r="N22" s="845"/>
      <c r="O22" s="292">
        <f>'1_1関係人口時系列'!AA22</f>
        <v>2580</v>
      </c>
      <c r="P22" s="285">
        <f>'1_1関係人口時系列'!AU22</f>
        <v>111</v>
      </c>
      <c r="Q22" s="285">
        <f>'1_1関係人口時系列'!BR22</f>
        <v>554</v>
      </c>
      <c r="R22" s="285">
        <f>'1_1関係人口時系列'!CB22</f>
        <v>487</v>
      </c>
      <c r="S22" s="816">
        <f t="shared" si="2"/>
        <v>3732</v>
      </c>
      <c r="T22" s="845"/>
      <c r="U22" s="285">
        <f>'1_1関係人口時系列'!AB22</f>
        <v>2375</v>
      </c>
      <c r="V22" s="812">
        <f>'1_1関係人口時系列'!AV22</f>
        <v>200</v>
      </c>
      <c r="W22" s="285">
        <f>'1_1関係人口時系列'!BS22</f>
        <v>567</v>
      </c>
      <c r="X22" s="812">
        <f>'1_1関係人口時系列'!CC22</f>
        <v>344</v>
      </c>
      <c r="Y22" s="826">
        <f t="shared" si="3"/>
        <v>3486</v>
      </c>
      <c r="Z22" s="845"/>
      <c r="AA22" s="292">
        <f>'1_1関係人口時系列'!AC22</f>
        <v>2148</v>
      </c>
      <c r="AB22" s="285">
        <f>'1_1関係人口時系列'!AW22</f>
        <v>235</v>
      </c>
      <c r="AC22" s="285">
        <f>'1_1関係人口時系列'!BT22</f>
        <v>580</v>
      </c>
      <c r="AD22" s="812">
        <f>'1_1関係人口時系列'!CD22</f>
        <v>361</v>
      </c>
      <c r="AE22" s="826">
        <f t="shared" si="4"/>
        <v>3324</v>
      </c>
      <c r="AF22" s="845"/>
      <c r="AG22" s="292">
        <f>'1_1関係人口時系列'!AD22</f>
        <v>1910</v>
      </c>
      <c r="AH22" s="285">
        <f>'1_1関係人口時系列'!AX22</f>
        <v>280</v>
      </c>
      <c r="AI22" s="285">
        <f>'1_1関係人口時系列'!BU22</f>
        <v>573</v>
      </c>
      <c r="AJ22" s="812">
        <f>'1_1関係人口時系列'!CE22</f>
        <v>242</v>
      </c>
      <c r="AK22" s="826">
        <f t="shared" si="5"/>
        <v>3005</v>
      </c>
      <c r="AL22" s="845"/>
      <c r="AM22" s="285">
        <f>'1_1関係人口時系列'!AE22</f>
        <v>1750</v>
      </c>
      <c r="AN22" s="812">
        <f>'1_1関係人口時系列'!AY22</f>
        <v>665</v>
      </c>
      <c r="AO22" s="285">
        <f>'1_1関係人口時系列'!BV22</f>
        <v>567</v>
      </c>
      <c r="AP22" s="812">
        <f>'1_1関係人口時系列'!CF22</f>
        <v>266</v>
      </c>
      <c r="AQ22" s="826">
        <f t="shared" si="6"/>
        <v>3248</v>
      </c>
      <c r="AR22" s="845"/>
      <c r="AS22" s="292">
        <f>'1_1関係人口時系列'!AF22</f>
        <v>1746</v>
      </c>
      <c r="AT22" s="285">
        <f>'1_1関係人口時系列'!AZ22</f>
        <v>392</v>
      </c>
      <c r="AU22" s="285">
        <f>'1_1関係人口時系列'!BW22</f>
        <v>563</v>
      </c>
      <c r="AV22" s="812">
        <f>'1_1関係人口時系列'!CG22</f>
        <v>333</v>
      </c>
      <c r="AW22" s="826">
        <f t="shared" si="7"/>
        <v>3034</v>
      </c>
      <c r="AX22" s="845"/>
      <c r="AY22" s="292">
        <f>'1_1関係人口時系列'!AG22</f>
        <v>1737</v>
      </c>
      <c r="AZ22" s="285">
        <f>'1_1関係人口時系列'!BA22</f>
        <v>659</v>
      </c>
      <c r="BA22" s="812">
        <f>'1_1関係人口時系列'!BX22</f>
        <v>556</v>
      </c>
      <c r="BB22" s="285">
        <f>'1_1関係人口時系列'!CH22</f>
        <v>247</v>
      </c>
      <c r="BC22" s="816">
        <f t="shared" si="8"/>
        <v>3199</v>
      </c>
    </row>
    <row r="23" spans="1:55">
      <c r="A23" s="125"/>
      <c r="B23" s="37" t="s">
        <v>34</v>
      </c>
      <c r="C23" s="292">
        <f>'1_1関係人口時系列'!Y23</f>
        <v>5176</v>
      </c>
      <c r="D23" s="285">
        <f>'1_1関係人口時系列'!AS23</f>
        <v>109</v>
      </c>
      <c r="E23" s="812">
        <f>'1_1関係人口時系列'!BP23</f>
        <v>945</v>
      </c>
      <c r="F23" s="285">
        <f>'1_1関係人口時系列'!BZ23</f>
        <v>466</v>
      </c>
      <c r="G23" s="816">
        <f t="shared" si="0"/>
        <v>6696</v>
      </c>
      <c r="H23" s="845"/>
      <c r="I23" s="292">
        <f>'1_1関係人口時系列'!Z23</f>
        <v>5053</v>
      </c>
      <c r="J23" s="285">
        <f>'1_1関係人口時系列'!AT23</f>
        <v>80</v>
      </c>
      <c r="K23" s="812">
        <f>'1_1関係人口時系列'!BQ23</f>
        <v>1348</v>
      </c>
      <c r="L23" s="285">
        <f>'1_1関係人口時系列'!CA23</f>
        <v>484</v>
      </c>
      <c r="M23" s="816">
        <f t="shared" si="1"/>
        <v>6965</v>
      </c>
      <c r="N23" s="845"/>
      <c r="O23" s="292">
        <f>'1_1関係人口時系列'!AA23</f>
        <v>5072</v>
      </c>
      <c r="P23" s="285">
        <f>'1_1関係人口時系列'!AU23</f>
        <v>151</v>
      </c>
      <c r="Q23" s="285">
        <f>'1_1関係人口時系列'!BR23</f>
        <v>1741</v>
      </c>
      <c r="R23" s="285">
        <f>'1_1関係人口時系列'!CB23</f>
        <v>487</v>
      </c>
      <c r="S23" s="816">
        <f t="shared" si="2"/>
        <v>7451</v>
      </c>
      <c r="T23" s="845"/>
      <c r="U23" s="285">
        <f>'1_1関係人口時系列'!AB23</f>
        <v>5029</v>
      </c>
      <c r="V23" s="812">
        <f>'1_1関係人口時系列'!AV23</f>
        <v>272</v>
      </c>
      <c r="W23" s="285">
        <f>'1_1関係人口時系列'!BS23</f>
        <v>2127</v>
      </c>
      <c r="X23" s="812">
        <f>'1_1関係人口時系列'!CC23</f>
        <v>344</v>
      </c>
      <c r="Y23" s="826">
        <f t="shared" si="3"/>
        <v>7772</v>
      </c>
      <c r="Z23" s="845"/>
      <c r="AA23" s="292">
        <f>'1_1関係人口時系列'!AC23</f>
        <v>4928</v>
      </c>
      <c r="AB23" s="285">
        <f>'1_1関係人口時系列'!AW23</f>
        <v>321</v>
      </c>
      <c r="AC23" s="285">
        <f>'1_1関係人口時系列'!BT23</f>
        <v>2504</v>
      </c>
      <c r="AD23" s="812">
        <f>'1_1関係人口時系列'!CD23</f>
        <v>361</v>
      </c>
      <c r="AE23" s="826">
        <f t="shared" si="4"/>
        <v>8114</v>
      </c>
      <c r="AF23" s="845"/>
      <c r="AG23" s="292">
        <f>'1_1関係人口時系列'!AD23</f>
        <v>4882</v>
      </c>
      <c r="AH23" s="285">
        <f>'1_1関係人口時系列'!AX23</f>
        <v>380</v>
      </c>
      <c r="AI23" s="285">
        <f>'1_1関係人口時系列'!BU23</f>
        <v>2476</v>
      </c>
      <c r="AJ23" s="812">
        <f>'1_1関係人口時系列'!CE23</f>
        <v>242</v>
      </c>
      <c r="AK23" s="826">
        <f t="shared" si="5"/>
        <v>7980</v>
      </c>
      <c r="AL23" s="845"/>
      <c r="AM23" s="285">
        <f>'1_1関係人口時系列'!AE23</f>
        <v>4797</v>
      </c>
      <c r="AN23" s="812">
        <f>'1_1関係人口時系列'!AY23</f>
        <v>897</v>
      </c>
      <c r="AO23" s="285">
        <f>'1_1関係人口時系列'!BV23</f>
        <v>2448</v>
      </c>
      <c r="AP23" s="812">
        <f>'1_1関係人口時系列'!CF23</f>
        <v>266</v>
      </c>
      <c r="AQ23" s="826">
        <f t="shared" si="6"/>
        <v>8408</v>
      </c>
      <c r="AR23" s="845"/>
      <c r="AS23" s="292">
        <f>'1_1関係人口時系列'!AF23</f>
        <v>4791</v>
      </c>
      <c r="AT23" s="285">
        <f>'1_1関係人口時系列'!AZ23</f>
        <v>527</v>
      </c>
      <c r="AU23" s="285">
        <f>'1_1関係人口時系列'!BW23</f>
        <v>2431</v>
      </c>
      <c r="AV23" s="812">
        <f>'1_1関係人口時系列'!CG23</f>
        <v>333</v>
      </c>
      <c r="AW23" s="826">
        <f t="shared" si="7"/>
        <v>8082</v>
      </c>
      <c r="AX23" s="845"/>
      <c r="AY23" s="292">
        <f>'1_1関係人口時系列'!AG23</f>
        <v>4804</v>
      </c>
      <c r="AZ23" s="285">
        <f>'1_1関係人口時系列'!BA23</f>
        <v>886</v>
      </c>
      <c r="BA23" s="812">
        <f>'1_1関係人口時系列'!BX23</f>
        <v>2401</v>
      </c>
      <c r="BB23" s="285">
        <f>'1_1関係人口時系列'!CH23</f>
        <v>247</v>
      </c>
      <c r="BC23" s="816">
        <f t="shared" si="8"/>
        <v>8338</v>
      </c>
    </row>
    <row r="24" spans="1:55">
      <c r="A24" s="125"/>
      <c r="B24" s="39" t="s">
        <v>35</v>
      </c>
      <c r="C24" s="293">
        <f>'1_1関係人口時系列'!Y24</f>
        <v>1854</v>
      </c>
      <c r="D24" s="286">
        <f>'1_1関係人口時系列'!AS24</f>
        <v>122</v>
      </c>
      <c r="E24" s="814">
        <f>'1_1関係人口時系列'!BP24</f>
        <v>309</v>
      </c>
      <c r="F24" s="286">
        <f>'1_1関係人口時系列'!BZ24</f>
        <v>301</v>
      </c>
      <c r="G24" s="819">
        <f t="shared" si="0"/>
        <v>2586</v>
      </c>
      <c r="H24" s="845"/>
      <c r="I24" s="293">
        <f>'1_1関係人口時系列'!Z24</f>
        <v>1840</v>
      </c>
      <c r="J24" s="286">
        <f>'1_1関係人口時系列'!AT24</f>
        <v>89</v>
      </c>
      <c r="K24" s="814">
        <f>'1_1関係人口時系列'!BQ24</f>
        <v>301</v>
      </c>
      <c r="L24" s="286">
        <f>'1_1関係人口時系列'!CA24</f>
        <v>280</v>
      </c>
      <c r="M24" s="819">
        <f t="shared" si="1"/>
        <v>2510</v>
      </c>
      <c r="N24" s="845"/>
      <c r="O24" s="293">
        <f>'1_1関係人口時系列'!AA24</f>
        <v>1870</v>
      </c>
      <c r="P24" s="286">
        <f>'1_1関係人口時系列'!AU24</f>
        <v>169</v>
      </c>
      <c r="Q24" s="286">
        <f>'1_1関係人口時系列'!BR24</f>
        <v>293</v>
      </c>
      <c r="R24" s="286">
        <f>'1_1関係人口時系列'!CB24</f>
        <v>369</v>
      </c>
      <c r="S24" s="819">
        <f t="shared" si="2"/>
        <v>2701</v>
      </c>
      <c r="T24" s="845"/>
      <c r="U24" s="286">
        <f>'1_1関係人口時系列'!AB24</f>
        <v>1885</v>
      </c>
      <c r="V24" s="814">
        <f>'1_1関係人口時系列'!AV24</f>
        <v>303</v>
      </c>
      <c r="W24" s="286">
        <f>'1_1関係人口時系列'!BS24</f>
        <v>286</v>
      </c>
      <c r="X24" s="814">
        <f>'1_1関係人口時系列'!CC24</f>
        <v>317</v>
      </c>
      <c r="Y24" s="827">
        <f t="shared" si="3"/>
        <v>2791</v>
      </c>
      <c r="Z24" s="845"/>
      <c r="AA24" s="293">
        <f>'1_1関係人口時系列'!AC24</f>
        <v>1841</v>
      </c>
      <c r="AB24" s="286">
        <f>'1_1関係人口時系列'!AW24</f>
        <v>356</v>
      </c>
      <c r="AC24" s="286">
        <f>'1_1関係人口時系列'!BT24</f>
        <v>278</v>
      </c>
      <c r="AD24" s="814">
        <f>'1_1関係人口時系列'!CD24</f>
        <v>388</v>
      </c>
      <c r="AE24" s="827">
        <f t="shared" si="4"/>
        <v>2863</v>
      </c>
      <c r="AF24" s="845"/>
      <c r="AG24" s="293">
        <f>'1_1関係人口時系列'!AD24</f>
        <v>1829</v>
      </c>
      <c r="AH24" s="286">
        <f>'1_1関係人口時系列'!AX24</f>
        <v>421</v>
      </c>
      <c r="AI24" s="286">
        <f>'1_1関係人口時系列'!BU24</f>
        <v>275</v>
      </c>
      <c r="AJ24" s="814">
        <f>'1_1関係人口時系列'!CE24</f>
        <v>263</v>
      </c>
      <c r="AK24" s="827">
        <f t="shared" si="5"/>
        <v>2788</v>
      </c>
      <c r="AL24" s="845"/>
      <c r="AM24" s="286">
        <f>'1_1関係人口時系列'!AE24</f>
        <v>1797</v>
      </c>
      <c r="AN24" s="814">
        <f>'1_1関係人口時系列'!AY24</f>
        <v>996</v>
      </c>
      <c r="AO24" s="285">
        <f>'1_1関係人口時系列'!BV24</f>
        <v>272</v>
      </c>
      <c r="AP24" s="814">
        <f>'1_1関係人口時系列'!CF24</f>
        <v>302</v>
      </c>
      <c r="AQ24" s="827">
        <f t="shared" si="6"/>
        <v>3367</v>
      </c>
      <c r="AR24" s="845"/>
      <c r="AS24" s="293">
        <f>'1_1関係人口時系列'!AF24</f>
        <v>1788</v>
      </c>
      <c r="AT24" s="286">
        <f>'1_1関係人口時系列'!AZ24</f>
        <v>587</v>
      </c>
      <c r="AU24" s="286">
        <f>'1_1関係人口時系列'!BW24</f>
        <v>270</v>
      </c>
      <c r="AV24" s="814">
        <f>'1_1関係人口時系列'!CG24</f>
        <v>378</v>
      </c>
      <c r="AW24" s="827">
        <f t="shared" si="7"/>
        <v>3023</v>
      </c>
      <c r="AX24" s="845"/>
      <c r="AY24" s="293">
        <f>'1_1関係人口時系列'!AG24</f>
        <v>1838</v>
      </c>
      <c r="AZ24" s="286">
        <f>'1_1関係人口時系列'!BA24</f>
        <v>988</v>
      </c>
      <c r="BA24" s="814">
        <f>'1_1関係人口時系列'!BX24</f>
        <v>267</v>
      </c>
      <c r="BB24" s="286">
        <f>'1_1関係人口時系列'!CH24</f>
        <v>280</v>
      </c>
      <c r="BC24" s="819">
        <f t="shared" si="8"/>
        <v>3373</v>
      </c>
    </row>
    <row r="25" spans="1:55">
      <c r="A25" s="125"/>
      <c r="B25" s="40" t="s">
        <v>17</v>
      </c>
      <c r="C25" s="292">
        <f>'1_1関係人口時系列'!Y25</f>
        <v>14202</v>
      </c>
      <c r="D25" s="285">
        <f>'1_1関係人口時系列'!AS25</f>
        <v>271</v>
      </c>
      <c r="E25" s="812">
        <f>'1_1関係人口時系列'!BP25</f>
        <v>2378</v>
      </c>
      <c r="F25" s="285">
        <f>'1_1関係人口時系列'!BZ25</f>
        <v>1008</v>
      </c>
      <c r="G25" s="816">
        <f t="shared" si="0"/>
        <v>17859</v>
      </c>
      <c r="H25" s="845"/>
      <c r="I25" s="292">
        <f>'1_1関係人口時系列'!Z25</f>
        <v>12617</v>
      </c>
      <c r="J25" s="285">
        <f>'1_1関係人口時系列'!AT25</f>
        <v>592</v>
      </c>
      <c r="K25" s="812">
        <f>'1_1関係人口時系列'!BQ25</f>
        <v>3160</v>
      </c>
      <c r="L25" s="285">
        <f>'1_1関係人口時系列'!CA25</f>
        <v>984</v>
      </c>
      <c r="M25" s="816">
        <f t="shared" si="1"/>
        <v>17353</v>
      </c>
      <c r="N25" s="845"/>
      <c r="O25" s="292">
        <f>'1_1関係人口時系列'!AA25</f>
        <v>11005</v>
      </c>
      <c r="P25" s="285">
        <f>'1_1関係人口時系列'!AU25</f>
        <v>882</v>
      </c>
      <c r="Q25" s="285">
        <f>'1_1関係人口時系列'!BR25</f>
        <v>3924</v>
      </c>
      <c r="R25" s="285">
        <f>'1_1関係人口時系列'!CB25</f>
        <v>1081</v>
      </c>
      <c r="S25" s="816">
        <f t="shared" si="2"/>
        <v>16892</v>
      </c>
      <c r="T25" s="845"/>
      <c r="U25" s="285">
        <f>'1_1関係人口時系列'!AB25</f>
        <v>9438</v>
      </c>
      <c r="V25" s="812">
        <f>'1_1関係人口時系列'!AV25</f>
        <v>869</v>
      </c>
      <c r="W25" s="285">
        <f>'1_1関係人口時系列'!BS25</f>
        <v>4671</v>
      </c>
      <c r="X25" s="812">
        <f>'1_1関係人口時系列'!CC25</f>
        <v>1147</v>
      </c>
      <c r="Y25" s="826">
        <f t="shared" si="3"/>
        <v>16125</v>
      </c>
      <c r="Z25" s="845"/>
      <c r="AA25" s="292">
        <f>'1_1関係人口時系列'!AC25</f>
        <v>7788</v>
      </c>
      <c r="AB25" s="285">
        <f>'1_1関係人口時系列'!AW25</f>
        <v>1046</v>
      </c>
      <c r="AC25" s="285">
        <f>'1_1関係人口時系列'!BT25</f>
        <v>5404</v>
      </c>
      <c r="AD25" s="812">
        <f>'1_1関係人口時系列'!CD25</f>
        <v>1161</v>
      </c>
      <c r="AE25" s="826">
        <f t="shared" si="4"/>
        <v>15399</v>
      </c>
      <c r="AF25" s="845"/>
      <c r="AG25" s="292">
        <f>'1_1関係人口時系列'!AD25</f>
        <v>6180</v>
      </c>
      <c r="AH25" s="285">
        <f>'1_1関係人口時系列'!AX25</f>
        <v>2211</v>
      </c>
      <c r="AI25" s="285">
        <f>'1_1関係人口時系列'!BU25</f>
        <v>5343</v>
      </c>
      <c r="AJ25" s="812">
        <f>'1_1関係人口時系列'!CE25</f>
        <v>717</v>
      </c>
      <c r="AK25" s="826">
        <f t="shared" si="5"/>
        <v>14451</v>
      </c>
      <c r="AL25" s="845"/>
      <c r="AM25" s="285">
        <f>'1_1関係人口時系列'!AE25</f>
        <v>4979</v>
      </c>
      <c r="AN25" s="812">
        <f>'1_1関係人口時系列'!AY25</f>
        <v>4286</v>
      </c>
      <c r="AO25" s="510">
        <f>'1_1関係人口時系列'!BV25</f>
        <v>5281</v>
      </c>
      <c r="AP25" s="812">
        <f>'1_1関係人口時系列'!CF25</f>
        <v>794</v>
      </c>
      <c r="AQ25" s="826">
        <f t="shared" si="6"/>
        <v>15340</v>
      </c>
      <c r="AR25" s="845"/>
      <c r="AS25" s="292">
        <f>'1_1関係人口時系列'!AF25</f>
        <v>4979</v>
      </c>
      <c r="AT25" s="285">
        <f>'1_1関係人口時系列'!AZ25</f>
        <v>2515</v>
      </c>
      <c r="AU25" s="285">
        <f>'1_1関係人口時系列'!BW25</f>
        <v>5244</v>
      </c>
      <c r="AV25" s="812">
        <f>'1_1関係人口時系列'!CG25</f>
        <v>944</v>
      </c>
      <c r="AW25" s="826">
        <f t="shared" si="7"/>
        <v>13682</v>
      </c>
      <c r="AX25" s="845"/>
      <c r="AY25" s="292">
        <f>'1_1関係人口時系列'!AG25</f>
        <v>4979</v>
      </c>
      <c r="AZ25" s="285">
        <f>'1_1関係人口時系列'!BA25</f>
        <v>4286</v>
      </c>
      <c r="BA25" s="812">
        <f>'1_1関係人口時系列'!BX25</f>
        <v>5181</v>
      </c>
      <c r="BB25" s="285">
        <f>'1_1関係人口時系列'!CH25</f>
        <v>818</v>
      </c>
      <c r="BC25" s="816">
        <f t="shared" si="8"/>
        <v>15264</v>
      </c>
    </row>
    <row r="26" spans="1:55">
      <c r="A26" s="125">
        <v>202</v>
      </c>
      <c r="B26" s="37" t="s">
        <v>36</v>
      </c>
      <c r="C26" s="292">
        <f>'1_1関係人口時系列'!Y26</f>
        <v>12756</v>
      </c>
      <c r="D26" s="285">
        <f>'1_1関係人口時系列'!AS26</f>
        <v>160</v>
      </c>
      <c r="E26" s="812">
        <f>'1_1関係人口時系列'!BP26</f>
        <v>1462</v>
      </c>
      <c r="F26" s="285">
        <f>'1_1関係人口時系列'!BZ26</f>
        <v>695</v>
      </c>
      <c r="G26" s="816">
        <f t="shared" si="0"/>
        <v>15073</v>
      </c>
      <c r="H26" s="845"/>
      <c r="I26" s="292">
        <f>'1_1関係人口時系列'!Z26</f>
        <v>11335</v>
      </c>
      <c r="J26" s="285">
        <f>'1_1関係人口時系列'!AT26</f>
        <v>139</v>
      </c>
      <c r="K26" s="812">
        <f>'1_1関係人口時系列'!BQ26</f>
        <v>1869</v>
      </c>
      <c r="L26" s="285">
        <f>'1_1関係人口時系列'!CA26</f>
        <v>693</v>
      </c>
      <c r="M26" s="816">
        <f t="shared" si="1"/>
        <v>14036</v>
      </c>
      <c r="N26" s="845"/>
      <c r="O26" s="292">
        <f>'1_1関係人口時系列'!AA26</f>
        <v>9670</v>
      </c>
      <c r="P26" s="285">
        <f>'1_1関係人口時系列'!AU26</f>
        <v>232</v>
      </c>
      <c r="Q26" s="285">
        <f>'1_1関係人口時系列'!BR26</f>
        <v>2267</v>
      </c>
      <c r="R26" s="285">
        <f>'1_1関係人口時系列'!CB26</f>
        <v>768</v>
      </c>
      <c r="S26" s="816">
        <f t="shared" si="2"/>
        <v>12937</v>
      </c>
      <c r="T26" s="845"/>
      <c r="U26" s="285">
        <f>'1_1関係人口時系列'!AB26</f>
        <v>8004</v>
      </c>
      <c r="V26" s="812">
        <f>'1_1関係人口時系列'!AV26</f>
        <v>277</v>
      </c>
      <c r="W26" s="285">
        <f>'1_1関係人口時系列'!BS26</f>
        <v>2656</v>
      </c>
      <c r="X26" s="812">
        <f>'1_1関係人口時系列'!CC26</f>
        <v>748</v>
      </c>
      <c r="Y26" s="826">
        <f t="shared" si="3"/>
        <v>11685</v>
      </c>
      <c r="Z26" s="845"/>
      <c r="AA26" s="292">
        <f>'1_1関係人口時系列'!AC26</f>
        <v>6338</v>
      </c>
      <c r="AB26" s="285">
        <f>'1_1関係人口時系列'!AW26</f>
        <v>296</v>
      </c>
      <c r="AC26" s="285">
        <f>'1_1関係人口時系列'!BT26</f>
        <v>3038</v>
      </c>
      <c r="AD26" s="812">
        <f>'1_1関係人口時系列'!CD26</f>
        <v>735</v>
      </c>
      <c r="AE26" s="826">
        <f t="shared" si="4"/>
        <v>10407</v>
      </c>
      <c r="AF26" s="845"/>
      <c r="AG26" s="292">
        <f>'1_1関係人口時系列'!AD26</f>
        <v>4672</v>
      </c>
      <c r="AH26" s="285">
        <f>'1_1関係人口時系列'!AX26</f>
        <v>352</v>
      </c>
      <c r="AI26" s="285">
        <f>'1_1関係人口時系列'!BU26</f>
        <v>3004</v>
      </c>
      <c r="AJ26" s="812">
        <f>'1_1関係人口時系列'!CE26</f>
        <v>454</v>
      </c>
      <c r="AK26" s="826">
        <f t="shared" si="5"/>
        <v>8482</v>
      </c>
      <c r="AL26" s="845"/>
      <c r="AM26" s="285">
        <f>'1_1関係人口時系列'!AE26</f>
        <v>3426</v>
      </c>
      <c r="AN26" s="812">
        <f>'1_1関係人口時系列'!AY26</f>
        <v>1785</v>
      </c>
      <c r="AO26" s="285">
        <f>'1_1関係人口時系列'!BV26</f>
        <v>2969</v>
      </c>
      <c r="AP26" s="812">
        <f>'1_1関係人口時系列'!CF26</f>
        <v>490</v>
      </c>
      <c r="AQ26" s="826">
        <f t="shared" si="6"/>
        <v>8670</v>
      </c>
      <c r="AR26" s="845"/>
      <c r="AS26" s="292">
        <f>'1_1関係人口時系列'!AF26</f>
        <v>3426</v>
      </c>
      <c r="AT26" s="285">
        <f>'1_1関係人口時系列'!AZ26</f>
        <v>811</v>
      </c>
      <c r="AU26" s="285">
        <f>'1_1関係人口時系列'!BW26</f>
        <v>2948</v>
      </c>
      <c r="AV26" s="812">
        <f>'1_1関係人口時系列'!CG26</f>
        <v>664</v>
      </c>
      <c r="AW26" s="826">
        <f t="shared" si="7"/>
        <v>7849</v>
      </c>
      <c r="AX26" s="845"/>
      <c r="AY26" s="292">
        <f>'1_1関係人口時系列'!AG26</f>
        <v>3426</v>
      </c>
      <c r="AZ26" s="285">
        <f>'1_1関係人口時系列'!BA26</f>
        <v>1785</v>
      </c>
      <c r="BA26" s="812">
        <f>'1_1関係人口時系列'!BX26</f>
        <v>2913</v>
      </c>
      <c r="BB26" s="285">
        <f>'1_1関係人口時系列'!CH26</f>
        <v>536</v>
      </c>
      <c r="BC26" s="816">
        <f t="shared" si="8"/>
        <v>8660</v>
      </c>
    </row>
    <row r="27" spans="1:55">
      <c r="A27" s="125">
        <v>204</v>
      </c>
      <c r="B27" s="37" t="s">
        <v>37</v>
      </c>
      <c r="C27" s="292">
        <f>'1_1関係人口時系列'!Y27</f>
        <v>0</v>
      </c>
      <c r="D27" s="285">
        <f>'1_1関係人口時系列'!AS27</f>
        <v>13</v>
      </c>
      <c r="E27" s="812">
        <f>'1_1関係人口時系列'!BP27</f>
        <v>381</v>
      </c>
      <c r="F27" s="285">
        <f>'1_1関係人口時系列'!BZ27</f>
        <v>277</v>
      </c>
      <c r="G27" s="816">
        <f t="shared" si="0"/>
        <v>671</v>
      </c>
      <c r="H27" s="845"/>
      <c r="I27" s="292">
        <f>'1_1関係人口時系列'!Z27</f>
        <v>0</v>
      </c>
      <c r="J27" s="285">
        <f>'1_1関係人口時系列'!AT27</f>
        <v>247</v>
      </c>
      <c r="K27" s="812">
        <f>'1_1関係人口時系列'!BQ27</f>
        <v>684</v>
      </c>
      <c r="L27" s="285">
        <f>'1_1関係人口時系列'!CA27</f>
        <v>258</v>
      </c>
      <c r="M27" s="816">
        <f t="shared" si="1"/>
        <v>1189</v>
      </c>
      <c r="N27" s="845"/>
      <c r="O27" s="292">
        <f>'1_1関係人口時系列'!AA27</f>
        <v>0</v>
      </c>
      <c r="P27" s="285">
        <f>'1_1関係人口時系列'!AU27</f>
        <v>301</v>
      </c>
      <c r="Q27" s="285">
        <f>'1_1関係人口時系列'!BR27</f>
        <v>980</v>
      </c>
      <c r="R27" s="285">
        <f>'1_1関係人口時系列'!CB27</f>
        <v>283</v>
      </c>
      <c r="S27" s="816">
        <f t="shared" si="2"/>
        <v>1564</v>
      </c>
      <c r="T27" s="845"/>
      <c r="U27" s="285">
        <f>'1_1関係人口時系列'!AB27</f>
        <v>0</v>
      </c>
      <c r="V27" s="812">
        <f>'1_1関係人口時系列'!AV27</f>
        <v>221</v>
      </c>
      <c r="W27" s="285">
        <f>'1_1関係人口時系列'!BS27</f>
        <v>1270</v>
      </c>
      <c r="X27" s="812">
        <f>'1_1関係人口時系列'!CC27</f>
        <v>371</v>
      </c>
      <c r="Y27" s="826">
        <f t="shared" si="3"/>
        <v>1862</v>
      </c>
      <c r="Z27" s="845"/>
      <c r="AA27" s="292">
        <f>'1_1関係人口時系列'!AC27</f>
        <v>0</v>
      </c>
      <c r="AB27" s="285">
        <f>'1_1関係人口時系列'!AW27</f>
        <v>588</v>
      </c>
      <c r="AC27" s="285">
        <f>'1_1関係人口時系列'!BT27</f>
        <v>1554</v>
      </c>
      <c r="AD27" s="812">
        <f>'1_1関係人口時系列'!CD27</f>
        <v>396</v>
      </c>
      <c r="AE27" s="826">
        <f t="shared" si="4"/>
        <v>2538</v>
      </c>
      <c r="AF27" s="845"/>
      <c r="AG27" s="292">
        <f>'1_1関係人口時系列'!AD27</f>
        <v>0</v>
      </c>
      <c r="AH27" s="285">
        <f>'1_1関係人口時系列'!AX27</f>
        <v>1298</v>
      </c>
      <c r="AI27" s="285">
        <f>'1_1関係人口時系列'!BU27</f>
        <v>1536</v>
      </c>
      <c r="AJ27" s="812">
        <f>'1_1関係人口時系列'!CE27</f>
        <v>235</v>
      </c>
      <c r="AK27" s="826">
        <f t="shared" si="5"/>
        <v>3069</v>
      </c>
      <c r="AL27" s="845"/>
      <c r="AM27" s="285">
        <f>'1_1関係人口時系列'!AE27</f>
        <v>0</v>
      </c>
      <c r="AN27" s="812">
        <f>'1_1関係人口時系列'!AY27</f>
        <v>1773</v>
      </c>
      <c r="AO27" s="285">
        <f>'1_1関係人口時系列'!BV27</f>
        <v>1519</v>
      </c>
      <c r="AP27" s="812">
        <f>'1_1関係人口時系列'!CF27</f>
        <v>270</v>
      </c>
      <c r="AQ27" s="826">
        <f t="shared" si="6"/>
        <v>3562</v>
      </c>
      <c r="AR27" s="845"/>
      <c r="AS27" s="292">
        <f>'1_1関係人口時系列'!AF27</f>
        <v>0</v>
      </c>
      <c r="AT27" s="285">
        <f>'1_1関係人口時系列'!AZ27</f>
        <v>1220</v>
      </c>
      <c r="AU27" s="285">
        <f>'1_1関係人口時系列'!BW27</f>
        <v>1508</v>
      </c>
      <c r="AV27" s="812">
        <f>'1_1関係人口時系列'!CG27</f>
        <v>236</v>
      </c>
      <c r="AW27" s="826">
        <f t="shared" si="7"/>
        <v>2964</v>
      </c>
      <c r="AX27" s="845"/>
      <c r="AY27" s="292">
        <f>'1_1関係人口時系列'!AG27</f>
        <v>0</v>
      </c>
      <c r="AZ27" s="285">
        <f>'1_1関係人口時系列'!BA27</f>
        <v>1773</v>
      </c>
      <c r="BA27" s="812">
        <f>'1_1関係人口時系列'!BX27</f>
        <v>1490</v>
      </c>
      <c r="BB27" s="285">
        <f>'1_1関係人口時系列'!CH27</f>
        <v>247</v>
      </c>
      <c r="BC27" s="816">
        <f t="shared" si="8"/>
        <v>3510</v>
      </c>
    </row>
    <row r="28" spans="1:55">
      <c r="A28" s="125">
        <v>206</v>
      </c>
      <c r="B28" s="37" t="s">
        <v>38</v>
      </c>
      <c r="C28" s="292">
        <f>'1_1関係人口時系列'!Y28</f>
        <v>1446</v>
      </c>
      <c r="D28" s="285">
        <f>'1_1関係人口時系列'!AS28</f>
        <v>98</v>
      </c>
      <c r="E28" s="812">
        <f>'1_1関係人口時系列'!BP28</f>
        <v>535</v>
      </c>
      <c r="F28" s="285">
        <f>'1_1関係人口時系列'!BZ28</f>
        <v>36</v>
      </c>
      <c r="G28" s="816">
        <f t="shared" si="0"/>
        <v>2115</v>
      </c>
      <c r="H28" s="845"/>
      <c r="I28" s="292">
        <f>'1_1関係人口時系列'!Z28</f>
        <v>1282</v>
      </c>
      <c r="J28" s="285">
        <f>'1_1関係人口時系列'!AT28</f>
        <v>206</v>
      </c>
      <c r="K28" s="812">
        <f>'1_1関係人口時系列'!BQ28</f>
        <v>607</v>
      </c>
      <c r="L28" s="285">
        <f>'1_1関係人口時系列'!CA28</f>
        <v>33</v>
      </c>
      <c r="M28" s="816">
        <f t="shared" si="1"/>
        <v>2128</v>
      </c>
      <c r="N28" s="845"/>
      <c r="O28" s="292">
        <f>'1_1関係人口時系列'!AA28</f>
        <v>1335</v>
      </c>
      <c r="P28" s="285">
        <f>'1_1関係人口時系列'!AU28</f>
        <v>349</v>
      </c>
      <c r="Q28" s="285">
        <f>'1_1関係人口時系列'!BR28</f>
        <v>677</v>
      </c>
      <c r="R28" s="285">
        <f>'1_1関係人口時系列'!CB28</f>
        <v>30</v>
      </c>
      <c r="S28" s="816">
        <f t="shared" si="2"/>
        <v>2391</v>
      </c>
      <c r="T28" s="845"/>
      <c r="U28" s="285">
        <f>'1_1関係人口時系列'!AB28</f>
        <v>1434</v>
      </c>
      <c r="V28" s="812">
        <f>'1_1関係人口時系列'!AV28</f>
        <v>371</v>
      </c>
      <c r="W28" s="285">
        <f>'1_1関係人口時系列'!BS28</f>
        <v>745</v>
      </c>
      <c r="X28" s="812">
        <f>'1_1関係人口時系列'!CC28</f>
        <v>28</v>
      </c>
      <c r="Y28" s="826">
        <f t="shared" si="3"/>
        <v>2578</v>
      </c>
      <c r="Z28" s="845"/>
      <c r="AA28" s="292">
        <f>'1_1関係人口時系列'!AC28</f>
        <v>1450</v>
      </c>
      <c r="AB28" s="285">
        <f>'1_1関係人口時系列'!AW28</f>
        <v>162</v>
      </c>
      <c r="AC28" s="285">
        <f>'1_1関係人口時系列'!BT28</f>
        <v>812</v>
      </c>
      <c r="AD28" s="812">
        <f>'1_1関係人口時系列'!CD28</f>
        <v>30</v>
      </c>
      <c r="AE28" s="826">
        <f t="shared" si="4"/>
        <v>2454</v>
      </c>
      <c r="AF28" s="845"/>
      <c r="AG28" s="292">
        <f>'1_1関係人口時系列'!AD28</f>
        <v>1508</v>
      </c>
      <c r="AH28" s="285">
        <f>'1_1関係人口時系列'!AX28</f>
        <v>561</v>
      </c>
      <c r="AI28" s="285">
        <f>'1_1関係人口時系列'!BU28</f>
        <v>803</v>
      </c>
      <c r="AJ28" s="812">
        <f>'1_1関係人口時系列'!CE28</f>
        <v>28</v>
      </c>
      <c r="AK28" s="826">
        <f t="shared" si="5"/>
        <v>2900</v>
      </c>
      <c r="AL28" s="845"/>
      <c r="AM28" s="285">
        <f>'1_1関係人口時系列'!AE28</f>
        <v>1553</v>
      </c>
      <c r="AN28" s="812">
        <f>'1_1関係人口時系列'!AY28</f>
        <v>728</v>
      </c>
      <c r="AO28" s="286">
        <f>'1_1関係人口時系列'!BV28</f>
        <v>793</v>
      </c>
      <c r="AP28" s="812">
        <f>'1_1関係人口時系列'!CF28</f>
        <v>34</v>
      </c>
      <c r="AQ28" s="826">
        <f t="shared" si="6"/>
        <v>3108</v>
      </c>
      <c r="AR28" s="845"/>
      <c r="AS28" s="292">
        <f>'1_1関係人口時系列'!AF28</f>
        <v>1553</v>
      </c>
      <c r="AT28" s="285">
        <f>'1_1関係人口時系列'!AZ28</f>
        <v>484</v>
      </c>
      <c r="AU28" s="285">
        <f>'1_1関係人口時系列'!BW28</f>
        <v>788</v>
      </c>
      <c r="AV28" s="812">
        <f>'1_1関係人口時系列'!CG28</f>
        <v>44</v>
      </c>
      <c r="AW28" s="826">
        <f t="shared" si="7"/>
        <v>2869</v>
      </c>
      <c r="AX28" s="845"/>
      <c r="AY28" s="292">
        <f>'1_1関係人口時系列'!AG28</f>
        <v>1553</v>
      </c>
      <c r="AZ28" s="285">
        <f>'1_1関係人口時系列'!BA28</f>
        <v>728</v>
      </c>
      <c r="BA28" s="812">
        <f>'1_1関係人口時系列'!BX28</f>
        <v>778</v>
      </c>
      <c r="BB28" s="285">
        <f>'1_1関係人口時系列'!CH28</f>
        <v>35</v>
      </c>
      <c r="BC28" s="816">
        <f t="shared" si="8"/>
        <v>3094</v>
      </c>
    </row>
    <row r="29" spans="1:55">
      <c r="A29" s="125"/>
      <c r="B29" s="38" t="s">
        <v>18</v>
      </c>
      <c r="C29" s="800">
        <f>'1_1関係人口時系列'!Y29</f>
        <v>19640</v>
      </c>
      <c r="D29" s="510">
        <f>'1_1関係人口時系列'!AS29</f>
        <v>3661</v>
      </c>
      <c r="E29" s="810">
        <f>'1_1関係人口時系列'!BP29</f>
        <v>1780</v>
      </c>
      <c r="F29" s="510">
        <f>'1_1関係人口時系列'!BZ29</f>
        <v>759</v>
      </c>
      <c r="G29" s="817">
        <f t="shared" si="0"/>
        <v>25840</v>
      </c>
      <c r="H29" s="845"/>
      <c r="I29" s="800">
        <f>'1_1関係人口時系列'!Z29</f>
        <v>20141</v>
      </c>
      <c r="J29" s="510">
        <f>'1_1関係人口時系列'!AT29</f>
        <v>3450</v>
      </c>
      <c r="K29" s="810">
        <f>'1_1関係人口時系列'!BQ29</f>
        <v>1880</v>
      </c>
      <c r="L29" s="510">
        <f>'1_1関係人口時系列'!CA29</f>
        <v>720</v>
      </c>
      <c r="M29" s="817">
        <f t="shared" si="1"/>
        <v>26191</v>
      </c>
      <c r="N29" s="845"/>
      <c r="O29" s="800">
        <f>'1_1関係人口時系列'!AA29</f>
        <v>19950</v>
      </c>
      <c r="P29" s="510">
        <f>'1_1関係人口時系列'!AU29</f>
        <v>3895</v>
      </c>
      <c r="Q29" s="510">
        <f>'1_1関係人口時系列'!BR29</f>
        <v>1974</v>
      </c>
      <c r="R29" s="510">
        <f>'1_1関係人口時系列'!CB29</f>
        <v>728</v>
      </c>
      <c r="S29" s="817">
        <f t="shared" si="2"/>
        <v>26547</v>
      </c>
      <c r="T29" s="845"/>
      <c r="U29" s="510">
        <f>'1_1関係人口時系列'!AB29</f>
        <v>19774</v>
      </c>
      <c r="V29" s="810">
        <f>'1_1関係人口時系列'!AV29</f>
        <v>2682</v>
      </c>
      <c r="W29" s="510">
        <f>'1_1関係人口時系列'!BS29</f>
        <v>2066</v>
      </c>
      <c r="X29" s="810">
        <f>'1_1関係人口時系列'!CC29</f>
        <v>655</v>
      </c>
      <c r="Y29" s="1208">
        <f t="shared" si="3"/>
        <v>25177</v>
      </c>
      <c r="Z29" s="845"/>
      <c r="AA29" s="800">
        <f>'1_1関係人口時系列'!AC29</f>
        <v>19522</v>
      </c>
      <c r="AB29" s="510">
        <f>'1_1関係人口時系列'!AW29</f>
        <v>2669</v>
      </c>
      <c r="AC29" s="510">
        <f>'1_1関係人口時系列'!BT29</f>
        <v>2157</v>
      </c>
      <c r="AD29" s="810">
        <f>'1_1関係人口時系列'!CD29</f>
        <v>619</v>
      </c>
      <c r="AE29" s="1208">
        <f t="shared" si="4"/>
        <v>24967</v>
      </c>
      <c r="AF29" s="845"/>
      <c r="AG29" s="800">
        <f>'1_1関係人口時系列'!AD29</f>
        <v>19321</v>
      </c>
      <c r="AH29" s="510">
        <f>'1_1関係人口時系列'!AX29</f>
        <v>2954</v>
      </c>
      <c r="AI29" s="510">
        <f>'1_1関係人口時系列'!BU29</f>
        <v>2132</v>
      </c>
      <c r="AJ29" s="810">
        <f>'1_1関係人口時系列'!CE29</f>
        <v>391</v>
      </c>
      <c r="AK29" s="1208">
        <f t="shared" si="5"/>
        <v>24798</v>
      </c>
      <c r="AL29" s="845"/>
      <c r="AM29" s="510">
        <f>'1_1関係人口時系列'!AE29</f>
        <v>19142</v>
      </c>
      <c r="AN29" s="810">
        <f>'1_1関係人口時系列'!AY29</f>
        <v>3714</v>
      </c>
      <c r="AO29" s="285">
        <f>'1_1関係人口時系列'!BV29</f>
        <v>2109</v>
      </c>
      <c r="AP29" s="810">
        <f>'1_1関係人口時系列'!CF29</f>
        <v>428</v>
      </c>
      <c r="AQ29" s="1208">
        <f t="shared" si="6"/>
        <v>25393</v>
      </c>
      <c r="AR29" s="845"/>
      <c r="AS29" s="800">
        <f>'1_1関係人口時系列'!AF29</f>
        <v>19132</v>
      </c>
      <c r="AT29" s="510">
        <f>'1_1関係人口時系列'!AZ29</f>
        <v>3111</v>
      </c>
      <c r="AU29" s="510">
        <f>'1_1関係人口時系列'!BW29</f>
        <v>2094</v>
      </c>
      <c r="AV29" s="810">
        <f>'1_1関係人口時系列'!CG29</f>
        <v>753</v>
      </c>
      <c r="AW29" s="1208">
        <f t="shared" si="7"/>
        <v>25090</v>
      </c>
      <c r="AX29" s="845"/>
      <c r="AY29" s="800">
        <f>'1_1関係人口時系列'!AG29</f>
        <v>19141</v>
      </c>
      <c r="AZ29" s="510">
        <f>'1_1関係人口時系列'!BA29</f>
        <v>3714</v>
      </c>
      <c r="BA29" s="810">
        <f>'1_1関係人口時系列'!BX29</f>
        <v>2068</v>
      </c>
      <c r="BB29" s="510">
        <f>'1_1関係人口時系列'!CH29</f>
        <v>525</v>
      </c>
      <c r="BC29" s="817">
        <f t="shared" si="8"/>
        <v>25448</v>
      </c>
    </row>
    <row r="30" spans="1:55">
      <c r="A30" s="125">
        <v>207</v>
      </c>
      <c r="B30" s="37" t="s">
        <v>39</v>
      </c>
      <c r="C30" s="292">
        <f>'1_1関係人口時系列'!Y30</f>
        <v>4879</v>
      </c>
      <c r="D30" s="285">
        <f>'1_1関係人口時系列'!AS30</f>
        <v>99</v>
      </c>
      <c r="E30" s="812">
        <f>'1_1関係人口時系列'!BP30</f>
        <v>381</v>
      </c>
      <c r="F30" s="285">
        <f>'1_1関係人口時系列'!BZ30</f>
        <v>72</v>
      </c>
      <c r="G30" s="816">
        <f t="shared" si="0"/>
        <v>5431</v>
      </c>
      <c r="H30" s="845"/>
      <c r="I30" s="292">
        <f>'1_1関係人口時系列'!Z30</f>
        <v>5042</v>
      </c>
      <c r="J30" s="285">
        <f>'1_1関係人口時系列'!AT30</f>
        <v>206</v>
      </c>
      <c r="K30" s="812">
        <f>'1_1関係人口時系列'!BQ30</f>
        <v>469</v>
      </c>
      <c r="L30" s="285">
        <f>'1_1関係人口時系列'!CA30</f>
        <v>64</v>
      </c>
      <c r="M30" s="816">
        <f t="shared" si="1"/>
        <v>5781</v>
      </c>
      <c r="N30" s="845"/>
      <c r="O30" s="292">
        <f>'1_1関係人口時系列'!AA30</f>
        <v>5139</v>
      </c>
      <c r="P30" s="285">
        <f>'1_1関係人口時系列'!AU30</f>
        <v>147</v>
      </c>
      <c r="Q30" s="285">
        <f>'1_1関係人口時系列'!BR30</f>
        <v>554</v>
      </c>
      <c r="R30" s="285">
        <f>'1_1関係人口時系列'!CB30</f>
        <v>66</v>
      </c>
      <c r="S30" s="816">
        <f t="shared" si="2"/>
        <v>5906</v>
      </c>
      <c r="T30" s="845"/>
      <c r="U30" s="285">
        <f>'1_1関係人口時系列'!AB30</f>
        <v>5236</v>
      </c>
      <c r="V30" s="812">
        <f>'1_1関係人口時系列'!AV30</f>
        <v>149</v>
      </c>
      <c r="W30" s="285">
        <f>'1_1関係人口時系列'!BS30</f>
        <v>637</v>
      </c>
      <c r="X30" s="812">
        <f>'1_1関係人口時系列'!CC30</f>
        <v>61</v>
      </c>
      <c r="Y30" s="826">
        <f t="shared" si="3"/>
        <v>6083</v>
      </c>
      <c r="Z30" s="845"/>
      <c r="AA30" s="292">
        <f>'1_1関係人口時系列'!AC30</f>
        <v>5333</v>
      </c>
      <c r="AB30" s="285">
        <f>'1_1関係人口時系列'!AW30</f>
        <v>126</v>
      </c>
      <c r="AC30" s="285">
        <f>'1_1関係人口時系列'!BT30</f>
        <v>719</v>
      </c>
      <c r="AD30" s="812">
        <f>'1_1関係人口時系列'!CD30</f>
        <v>56</v>
      </c>
      <c r="AE30" s="826">
        <f t="shared" si="4"/>
        <v>6234</v>
      </c>
      <c r="AF30" s="845"/>
      <c r="AG30" s="292">
        <f>'1_1関係人口時系列'!AD30</f>
        <v>5430</v>
      </c>
      <c r="AH30" s="285">
        <f>'1_1関係人口時系列'!AX30</f>
        <v>163</v>
      </c>
      <c r="AI30" s="285">
        <f>'1_1関係人口時系列'!BU30</f>
        <v>711</v>
      </c>
      <c r="AJ30" s="812">
        <f>'1_1関係人口時系列'!CE30</f>
        <v>32</v>
      </c>
      <c r="AK30" s="826">
        <f t="shared" si="5"/>
        <v>6336</v>
      </c>
      <c r="AL30" s="845"/>
      <c r="AM30" s="285">
        <f>'1_1関係人口時系列'!AE30</f>
        <v>5502</v>
      </c>
      <c r="AN30" s="812">
        <f>'1_1関係人口時系列'!AY30</f>
        <v>288</v>
      </c>
      <c r="AO30" s="285">
        <f>'1_1関係人口時系列'!BV30</f>
        <v>703</v>
      </c>
      <c r="AP30" s="812">
        <f>'1_1関係人口時系列'!CF30</f>
        <v>33</v>
      </c>
      <c r="AQ30" s="826">
        <f t="shared" si="6"/>
        <v>6526</v>
      </c>
      <c r="AR30" s="845"/>
      <c r="AS30" s="292">
        <f>'1_1関係人口時系列'!AF30</f>
        <v>5502</v>
      </c>
      <c r="AT30" s="285">
        <f>'1_1関係人口時系列'!AZ30</f>
        <v>192</v>
      </c>
      <c r="AU30" s="285">
        <f>'1_1関係人口時系列'!BW30</f>
        <v>698</v>
      </c>
      <c r="AV30" s="812">
        <f>'1_1関係人口時系列'!CG30</f>
        <v>24</v>
      </c>
      <c r="AW30" s="826">
        <f t="shared" si="7"/>
        <v>6416</v>
      </c>
      <c r="AX30" s="845"/>
      <c r="AY30" s="292">
        <f>'1_1関係人口時系列'!AG30</f>
        <v>5502</v>
      </c>
      <c r="AZ30" s="285">
        <f>'1_1関係人口時系列'!BA30</f>
        <v>288</v>
      </c>
      <c r="BA30" s="812">
        <f>'1_1関係人口時系列'!BX30</f>
        <v>689</v>
      </c>
      <c r="BB30" s="285">
        <f>'1_1関係人口時系列'!CH30</f>
        <v>30</v>
      </c>
      <c r="BC30" s="816">
        <f t="shared" si="8"/>
        <v>6509</v>
      </c>
    </row>
    <row r="31" spans="1:55">
      <c r="A31" s="125">
        <v>214</v>
      </c>
      <c r="B31" s="37" t="s">
        <v>40</v>
      </c>
      <c r="C31" s="292">
        <f>'1_1関係人口時系列'!Y31</f>
        <v>8592</v>
      </c>
      <c r="D31" s="285">
        <f>'1_1関係人口時系列'!AS31</f>
        <v>183</v>
      </c>
      <c r="E31" s="812">
        <f>'1_1関係人口時系列'!BP31</f>
        <v>564</v>
      </c>
      <c r="F31" s="285">
        <f>'1_1関係人口時系列'!BZ31</f>
        <v>255</v>
      </c>
      <c r="G31" s="816">
        <f t="shared" si="0"/>
        <v>9594</v>
      </c>
      <c r="H31" s="845"/>
      <c r="I31" s="292">
        <f>'1_1関係人口時系列'!Z31</f>
        <v>8901</v>
      </c>
      <c r="J31" s="285">
        <f>'1_1関係人口時系列'!AT31</f>
        <v>490</v>
      </c>
      <c r="K31" s="812">
        <f>'1_1関係人口時系列'!BQ31</f>
        <v>641</v>
      </c>
      <c r="L31" s="285">
        <f>'1_1関係人口時系列'!CA31</f>
        <v>238</v>
      </c>
      <c r="M31" s="816">
        <f t="shared" si="1"/>
        <v>10270</v>
      </c>
      <c r="N31" s="845"/>
      <c r="O31" s="292">
        <f>'1_1関係人口時系列'!AA31</f>
        <v>8494</v>
      </c>
      <c r="P31" s="285">
        <f>'1_1関係人口時系列'!AU31</f>
        <v>882</v>
      </c>
      <c r="Q31" s="285">
        <f>'1_1関係人口時系列'!BR31</f>
        <v>715</v>
      </c>
      <c r="R31" s="285">
        <f>'1_1関係人口時系列'!CB31</f>
        <v>250</v>
      </c>
      <c r="S31" s="816">
        <f t="shared" si="2"/>
        <v>10341</v>
      </c>
      <c r="T31" s="845"/>
      <c r="U31" s="285">
        <f>'1_1関係人口時系列'!AB31</f>
        <v>8108</v>
      </c>
      <c r="V31" s="812">
        <f>'1_1関係人口時系列'!AV31</f>
        <v>931</v>
      </c>
      <c r="W31" s="285">
        <f>'1_1関係人口時系列'!BS31</f>
        <v>787</v>
      </c>
      <c r="X31" s="812">
        <f>'1_1関係人口時系列'!CC31</f>
        <v>220</v>
      </c>
      <c r="Y31" s="826">
        <f t="shared" si="3"/>
        <v>10046</v>
      </c>
      <c r="Z31" s="845"/>
      <c r="AA31" s="292">
        <f>'1_1関係人口時系列'!AC31</f>
        <v>7669</v>
      </c>
      <c r="AB31" s="285">
        <f>'1_1関係人口時系列'!AW31</f>
        <v>983</v>
      </c>
      <c r="AC31" s="285">
        <f>'1_1関係人口時系列'!BT31</f>
        <v>858</v>
      </c>
      <c r="AD31" s="812">
        <f>'1_1関係人口時系列'!CD31</f>
        <v>235</v>
      </c>
      <c r="AE31" s="826">
        <f t="shared" si="4"/>
        <v>9745</v>
      </c>
      <c r="AF31" s="845"/>
      <c r="AG31" s="292">
        <f>'1_1関係人口時系列'!AD31</f>
        <v>7266</v>
      </c>
      <c r="AH31" s="285">
        <f>'1_1関係人口時系列'!AX31</f>
        <v>712</v>
      </c>
      <c r="AI31" s="285">
        <f>'1_1関係人口時系列'!BU31</f>
        <v>848</v>
      </c>
      <c r="AJ31" s="812">
        <f>'1_1関係人口時系列'!CE31</f>
        <v>169</v>
      </c>
      <c r="AK31" s="826">
        <f t="shared" si="5"/>
        <v>8995</v>
      </c>
      <c r="AL31" s="845"/>
      <c r="AM31" s="285">
        <f>'1_1関係人口時系列'!AE31</f>
        <v>6925</v>
      </c>
      <c r="AN31" s="812">
        <f>'1_1関係人口時系列'!AY31</f>
        <v>1101</v>
      </c>
      <c r="AO31" s="285">
        <f>'1_1関係人口時系列'!BV31</f>
        <v>839</v>
      </c>
      <c r="AP31" s="812">
        <f>'1_1関係人口時系列'!CF31</f>
        <v>178</v>
      </c>
      <c r="AQ31" s="826">
        <f t="shared" si="6"/>
        <v>9043</v>
      </c>
      <c r="AR31" s="845"/>
      <c r="AS31" s="292">
        <f>'1_1関係人口時系列'!AF31</f>
        <v>6932</v>
      </c>
      <c r="AT31" s="285">
        <f>'1_1関係人口時系列'!AZ31</f>
        <v>932</v>
      </c>
      <c r="AU31" s="285">
        <f>'1_1関係人口時系列'!BW31</f>
        <v>833</v>
      </c>
      <c r="AV31" s="812">
        <f>'1_1関係人口時系列'!CG31</f>
        <v>242</v>
      </c>
      <c r="AW31" s="826">
        <f t="shared" si="7"/>
        <v>8939</v>
      </c>
      <c r="AX31" s="845"/>
      <c r="AY31" s="292">
        <f>'1_1関係人口時系列'!AG31</f>
        <v>6926</v>
      </c>
      <c r="AZ31" s="285">
        <f>'1_1関係人口時系列'!BA31</f>
        <v>1101</v>
      </c>
      <c r="BA31" s="812">
        <f>'1_1関係人口時系列'!BX31</f>
        <v>823</v>
      </c>
      <c r="BB31" s="285">
        <f>'1_1関係人口時系列'!CH31</f>
        <v>196</v>
      </c>
      <c r="BC31" s="816">
        <f t="shared" si="8"/>
        <v>9046</v>
      </c>
    </row>
    <row r="32" spans="1:55">
      <c r="A32" s="125">
        <v>217</v>
      </c>
      <c r="B32" s="37" t="s">
        <v>41</v>
      </c>
      <c r="C32" s="292">
        <f>'1_1関係人口時系列'!Y32</f>
        <v>4047</v>
      </c>
      <c r="D32" s="285">
        <f>'1_1関係人口時系列'!AS32</f>
        <v>636</v>
      </c>
      <c r="E32" s="812">
        <f>'1_1関係人口時系列'!BP32</f>
        <v>521</v>
      </c>
      <c r="F32" s="285">
        <f>'1_1関係人口時系列'!BZ32</f>
        <v>38</v>
      </c>
      <c r="G32" s="816">
        <f t="shared" si="0"/>
        <v>5242</v>
      </c>
      <c r="H32" s="845"/>
      <c r="I32" s="292">
        <f>'1_1関係人口時系列'!Z32</f>
        <v>3924</v>
      </c>
      <c r="J32" s="285">
        <f>'1_1関係人口時系列'!AT32</f>
        <v>556</v>
      </c>
      <c r="K32" s="812">
        <f>'1_1関係人口時系列'!BQ32</f>
        <v>459</v>
      </c>
      <c r="L32" s="285">
        <f>'1_1関係人口時系列'!CA32</f>
        <v>40</v>
      </c>
      <c r="M32" s="816">
        <f t="shared" si="1"/>
        <v>4979</v>
      </c>
      <c r="N32" s="845"/>
      <c r="O32" s="292">
        <f>'1_1関係人口時系列'!AA32</f>
        <v>3958</v>
      </c>
      <c r="P32" s="285">
        <f>'1_1関係人口時系列'!AU32</f>
        <v>559</v>
      </c>
      <c r="Q32" s="285">
        <f>'1_1関係人口時系列'!BR32</f>
        <v>397</v>
      </c>
      <c r="R32" s="285">
        <f>'1_1関係人口時系列'!CB32</f>
        <v>42</v>
      </c>
      <c r="S32" s="816">
        <f t="shared" si="2"/>
        <v>4956</v>
      </c>
      <c r="T32" s="845"/>
      <c r="U32" s="285">
        <f>'1_1関係人口時系列'!AB32</f>
        <v>3990</v>
      </c>
      <c r="V32" s="812">
        <f>'1_1関係人口時系列'!AV32</f>
        <v>452</v>
      </c>
      <c r="W32" s="285">
        <f>'1_1関係人口時系列'!BS32</f>
        <v>337</v>
      </c>
      <c r="X32" s="812">
        <f>'1_1関係人口時系列'!CC32</f>
        <v>19</v>
      </c>
      <c r="Y32" s="826">
        <f t="shared" si="3"/>
        <v>4798</v>
      </c>
      <c r="Z32" s="845"/>
      <c r="AA32" s="292">
        <f>'1_1関係人口時系列'!AC32</f>
        <v>4022</v>
      </c>
      <c r="AB32" s="285">
        <f>'1_1関係人口時系列'!AW32</f>
        <v>462</v>
      </c>
      <c r="AC32" s="285">
        <f>'1_1関係人口時系列'!BT32</f>
        <v>278</v>
      </c>
      <c r="AD32" s="812">
        <f>'1_1関係人口時系列'!CD32</f>
        <v>21</v>
      </c>
      <c r="AE32" s="826">
        <f t="shared" si="4"/>
        <v>4783</v>
      </c>
      <c r="AF32" s="845"/>
      <c r="AG32" s="292">
        <f>'1_1関係人口時系列'!AD32</f>
        <v>4054</v>
      </c>
      <c r="AH32" s="285">
        <f>'1_1関係人口時系列'!AX32</f>
        <v>558</v>
      </c>
      <c r="AI32" s="285">
        <f>'1_1関係人口時系列'!BU32</f>
        <v>275</v>
      </c>
      <c r="AJ32" s="812">
        <f>'1_1関係人口時系列'!CE32</f>
        <v>13</v>
      </c>
      <c r="AK32" s="826">
        <f t="shared" si="5"/>
        <v>4900</v>
      </c>
      <c r="AL32" s="845"/>
      <c r="AM32" s="285">
        <f>'1_1関係人口時系列'!AE32</f>
        <v>4074</v>
      </c>
      <c r="AN32" s="812">
        <f>'1_1関係人口時系列'!AY32</f>
        <v>436</v>
      </c>
      <c r="AO32" s="285">
        <f>'1_1関係人口時系列'!BV32</f>
        <v>272</v>
      </c>
      <c r="AP32" s="812">
        <f>'1_1関係人口時系列'!CF32</f>
        <v>34</v>
      </c>
      <c r="AQ32" s="826">
        <f t="shared" si="6"/>
        <v>4816</v>
      </c>
      <c r="AR32" s="845"/>
      <c r="AS32" s="292">
        <f>'1_1関係人口時系列'!AF32</f>
        <v>4074</v>
      </c>
      <c r="AT32" s="285">
        <f>'1_1関係人口時系列'!AZ32</f>
        <v>485</v>
      </c>
      <c r="AU32" s="285">
        <f>'1_1関係人口時系列'!BW32</f>
        <v>270</v>
      </c>
      <c r="AV32" s="812">
        <f>'1_1関係人口時系列'!CG32</f>
        <v>21</v>
      </c>
      <c r="AW32" s="826">
        <f t="shared" si="7"/>
        <v>4850</v>
      </c>
      <c r="AX32" s="845"/>
      <c r="AY32" s="292">
        <f>'1_1関係人口時系列'!AG32</f>
        <v>4074</v>
      </c>
      <c r="AZ32" s="285">
        <f>'1_1関係人口時系列'!BA32</f>
        <v>436</v>
      </c>
      <c r="BA32" s="812">
        <f>'1_1関係人口時系列'!BX32</f>
        <v>267</v>
      </c>
      <c r="BB32" s="285">
        <f>'1_1関係人口時系列'!CH32</f>
        <v>23</v>
      </c>
      <c r="BC32" s="816">
        <f t="shared" si="8"/>
        <v>4800</v>
      </c>
    </row>
    <row r="33" spans="1:55">
      <c r="A33" s="125">
        <v>219</v>
      </c>
      <c r="B33" s="37" t="s">
        <v>42</v>
      </c>
      <c r="C33" s="292">
        <f>'1_1関係人口時系列'!Y33</f>
        <v>1254</v>
      </c>
      <c r="D33" s="285">
        <f>'1_1関係人口時系列'!AS33</f>
        <v>2621</v>
      </c>
      <c r="E33" s="812">
        <f>'1_1関係人口時系列'!BP33</f>
        <v>164</v>
      </c>
      <c r="F33" s="285">
        <f>'1_1関係人口時系列'!BZ33</f>
        <v>343</v>
      </c>
      <c r="G33" s="816">
        <f t="shared" si="0"/>
        <v>4382</v>
      </c>
      <c r="H33" s="845"/>
      <c r="I33" s="292">
        <f>'1_1関係人口時系列'!Z33</f>
        <v>1407</v>
      </c>
      <c r="J33" s="285">
        <f>'1_1関係人口時系列'!AT33</f>
        <v>2107</v>
      </c>
      <c r="K33" s="812">
        <f>'1_1関係人口時系列'!BQ33</f>
        <v>182</v>
      </c>
      <c r="L33" s="285">
        <f>'1_1関係人口時系列'!CA33</f>
        <v>328</v>
      </c>
      <c r="M33" s="816">
        <f t="shared" si="1"/>
        <v>4024</v>
      </c>
      <c r="N33" s="845"/>
      <c r="O33" s="292">
        <f>'1_1関係人口時系列'!AA33</f>
        <v>1487</v>
      </c>
      <c r="P33" s="285">
        <f>'1_1関係人口時系列'!AU33</f>
        <v>2026</v>
      </c>
      <c r="Q33" s="285">
        <f>'1_1関係人口時系列'!BR33</f>
        <v>199</v>
      </c>
      <c r="R33" s="285">
        <f>'1_1関係人口時系列'!CB33</f>
        <v>316</v>
      </c>
      <c r="S33" s="816">
        <f t="shared" si="2"/>
        <v>4028</v>
      </c>
      <c r="T33" s="845"/>
      <c r="U33" s="285">
        <f>'1_1関係人口時系列'!AB33</f>
        <v>1567</v>
      </c>
      <c r="V33" s="812">
        <f>'1_1関係人口時系列'!AV33</f>
        <v>786</v>
      </c>
      <c r="W33" s="285">
        <f>'1_1関係人口時系列'!BS33</f>
        <v>216</v>
      </c>
      <c r="X33" s="812">
        <f>'1_1関係人口時系列'!CC33</f>
        <v>306</v>
      </c>
      <c r="Y33" s="826">
        <f t="shared" si="3"/>
        <v>2875</v>
      </c>
      <c r="Z33" s="845"/>
      <c r="AA33" s="292">
        <f>'1_1関係人口時系列'!AC33</f>
        <v>1637</v>
      </c>
      <c r="AB33" s="285">
        <f>'1_1関係人口時系列'!AW33</f>
        <v>674</v>
      </c>
      <c r="AC33" s="285">
        <f>'1_1関係人口時系列'!BT33</f>
        <v>232</v>
      </c>
      <c r="AD33" s="812">
        <f>'1_1関係人口時系列'!CD33</f>
        <v>261</v>
      </c>
      <c r="AE33" s="826">
        <f t="shared" si="4"/>
        <v>2804</v>
      </c>
      <c r="AF33" s="845"/>
      <c r="AG33" s="292">
        <f>'1_1関係人口時系列'!AD33</f>
        <v>1718</v>
      </c>
      <c r="AH33" s="285">
        <f>'1_1関係人口時系列'!AX33</f>
        <v>1099</v>
      </c>
      <c r="AI33" s="285">
        <f>'1_1関係人口時系列'!BU33</f>
        <v>229</v>
      </c>
      <c r="AJ33" s="812">
        <f>'1_1関係人口時系列'!CE33</f>
        <v>160</v>
      </c>
      <c r="AK33" s="826">
        <f t="shared" si="5"/>
        <v>3206</v>
      </c>
      <c r="AL33" s="845"/>
      <c r="AM33" s="285">
        <f>'1_1関係人口時系列'!AE33</f>
        <v>1788</v>
      </c>
      <c r="AN33" s="812">
        <f>'1_1関係人口時系列'!AY33</f>
        <v>1549</v>
      </c>
      <c r="AO33" s="285">
        <f>'1_1関係人口時系列'!BV33</f>
        <v>227</v>
      </c>
      <c r="AP33" s="812">
        <f>'1_1関係人口時系列'!CF33</f>
        <v>163</v>
      </c>
      <c r="AQ33" s="826">
        <f t="shared" si="6"/>
        <v>3727</v>
      </c>
      <c r="AR33" s="845"/>
      <c r="AS33" s="292">
        <f>'1_1関係人口時系列'!AF33</f>
        <v>1771</v>
      </c>
      <c r="AT33" s="285">
        <f>'1_1関係人口時系列'!AZ33</f>
        <v>1107</v>
      </c>
      <c r="AU33" s="285">
        <f>'1_1関係人口時系列'!BW33</f>
        <v>225</v>
      </c>
      <c r="AV33" s="812">
        <f>'1_1関係人口時系列'!CG33</f>
        <v>435</v>
      </c>
      <c r="AW33" s="826">
        <f t="shared" si="7"/>
        <v>3538</v>
      </c>
      <c r="AX33" s="845"/>
      <c r="AY33" s="292">
        <f>'1_1関係人口時系列'!AG33</f>
        <v>1782</v>
      </c>
      <c r="AZ33" s="285">
        <f>'1_1関係人口時系列'!BA33</f>
        <v>1549</v>
      </c>
      <c r="BA33" s="812">
        <f>'1_1関係人口時系列'!BX33</f>
        <v>222</v>
      </c>
      <c r="BB33" s="285">
        <f>'1_1関係人口時系列'!CH33</f>
        <v>253</v>
      </c>
      <c r="BC33" s="816">
        <f t="shared" si="8"/>
        <v>3806</v>
      </c>
    </row>
    <row r="34" spans="1:55">
      <c r="A34" s="125">
        <v>301</v>
      </c>
      <c r="B34" s="39" t="s">
        <v>43</v>
      </c>
      <c r="C34" s="293">
        <f>'1_1関係人口時系列'!Y34</f>
        <v>868</v>
      </c>
      <c r="D34" s="286">
        <f>'1_1関係人口時系列'!AS34</f>
        <v>122</v>
      </c>
      <c r="E34" s="814">
        <f>'1_1関係人口時系列'!BP34</f>
        <v>150</v>
      </c>
      <c r="F34" s="286">
        <f>'1_1関係人口時系列'!BZ34</f>
        <v>51</v>
      </c>
      <c r="G34" s="819">
        <f t="shared" si="0"/>
        <v>1191</v>
      </c>
      <c r="H34" s="845"/>
      <c r="I34" s="293">
        <f>'1_1関係人口時系列'!Z34</f>
        <v>867</v>
      </c>
      <c r="J34" s="286">
        <f>'1_1関係人口時系列'!AT34</f>
        <v>91</v>
      </c>
      <c r="K34" s="814">
        <f>'1_1関係人口時系列'!BQ34</f>
        <v>129</v>
      </c>
      <c r="L34" s="286">
        <f>'1_1関係人口時系列'!CA34</f>
        <v>50</v>
      </c>
      <c r="M34" s="819">
        <f t="shared" si="1"/>
        <v>1137</v>
      </c>
      <c r="N34" s="845"/>
      <c r="O34" s="293">
        <f>'1_1関係人口時系列'!AA34</f>
        <v>872</v>
      </c>
      <c r="P34" s="286">
        <f>'1_1関係人口時系列'!AU34</f>
        <v>281</v>
      </c>
      <c r="Q34" s="286">
        <f>'1_1関係人口時系列'!BR34</f>
        <v>109</v>
      </c>
      <c r="R34" s="286">
        <f>'1_1関係人口時系列'!CB34</f>
        <v>54</v>
      </c>
      <c r="S34" s="819">
        <f t="shared" si="2"/>
        <v>1316</v>
      </c>
      <c r="T34" s="845"/>
      <c r="U34" s="286">
        <f>'1_1関係人口時系列'!AB34</f>
        <v>873</v>
      </c>
      <c r="V34" s="814">
        <f>'1_1関係人口時系列'!AV34</f>
        <v>364</v>
      </c>
      <c r="W34" s="286">
        <f>'1_1関係人口時系列'!BS34</f>
        <v>89</v>
      </c>
      <c r="X34" s="814">
        <f>'1_1関係人口時系列'!CC34</f>
        <v>49</v>
      </c>
      <c r="Y34" s="827">
        <f t="shared" si="3"/>
        <v>1375</v>
      </c>
      <c r="Z34" s="845"/>
      <c r="AA34" s="293">
        <f>'1_1関係人口時系列'!AC34</f>
        <v>861</v>
      </c>
      <c r="AB34" s="286">
        <f>'1_1関係人口時系列'!AW34</f>
        <v>424</v>
      </c>
      <c r="AC34" s="286">
        <f>'1_1関係人口時系列'!BT34</f>
        <v>70</v>
      </c>
      <c r="AD34" s="814">
        <f>'1_1関係人口時系列'!CD34</f>
        <v>46</v>
      </c>
      <c r="AE34" s="827">
        <f t="shared" si="4"/>
        <v>1401</v>
      </c>
      <c r="AF34" s="845"/>
      <c r="AG34" s="293">
        <f>'1_1関係人口時系列'!AD34</f>
        <v>853</v>
      </c>
      <c r="AH34" s="286">
        <f>'1_1関係人口時系列'!AX34</f>
        <v>422</v>
      </c>
      <c r="AI34" s="286">
        <f>'1_1関係人口時系列'!BU34</f>
        <v>69</v>
      </c>
      <c r="AJ34" s="814">
        <f>'1_1関係人口時系列'!CE34</f>
        <v>17</v>
      </c>
      <c r="AK34" s="827">
        <f t="shared" si="5"/>
        <v>1361</v>
      </c>
      <c r="AL34" s="845"/>
      <c r="AM34" s="286">
        <f>'1_1関係人口時系列'!AE34</f>
        <v>853</v>
      </c>
      <c r="AN34" s="814">
        <f>'1_1関係人口時系列'!AY34</f>
        <v>340</v>
      </c>
      <c r="AO34" s="285">
        <f>'1_1関係人口時系列'!BV34</f>
        <v>68</v>
      </c>
      <c r="AP34" s="814">
        <f>'1_1関係人口時系列'!CF34</f>
        <v>20</v>
      </c>
      <c r="AQ34" s="827">
        <f t="shared" si="6"/>
        <v>1281</v>
      </c>
      <c r="AR34" s="845"/>
      <c r="AS34" s="293">
        <f>'1_1関係人口時系列'!AF34</f>
        <v>853</v>
      </c>
      <c r="AT34" s="286">
        <f>'1_1関係人口時系列'!AZ34</f>
        <v>395</v>
      </c>
      <c r="AU34" s="286">
        <f>'1_1関係人口時系列'!BW34</f>
        <v>68</v>
      </c>
      <c r="AV34" s="814">
        <f>'1_1関係人口時系列'!CG34</f>
        <v>31</v>
      </c>
      <c r="AW34" s="827">
        <f t="shared" si="7"/>
        <v>1347</v>
      </c>
      <c r="AX34" s="845"/>
      <c r="AY34" s="293">
        <f>'1_1関係人口時系列'!AG34</f>
        <v>857</v>
      </c>
      <c r="AZ34" s="286">
        <f>'1_1関係人口時系列'!BA34</f>
        <v>340</v>
      </c>
      <c r="BA34" s="814">
        <f>'1_1関係人口時系列'!BX34</f>
        <v>67</v>
      </c>
      <c r="BB34" s="286">
        <f>'1_1関係人口時系列'!CH34</f>
        <v>23</v>
      </c>
      <c r="BC34" s="819">
        <f t="shared" si="8"/>
        <v>1287</v>
      </c>
    </row>
    <row r="35" spans="1:55">
      <c r="A35" s="125"/>
      <c r="B35" s="40" t="s">
        <v>19</v>
      </c>
      <c r="C35" s="292">
        <f>'1_1関係人口時系列'!Y35</f>
        <v>11272</v>
      </c>
      <c r="D35" s="285">
        <f>'1_1関係人口時系列'!AS35</f>
        <v>1248</v>
      </c>
      <c r="E35" s="812">
        <f>'1_1関係人口時系列'!BP35</f>
        <v>1588</v>
      </c>
      <c r="F35" s="285">
        <f>'1_1関係人口時系列'!BZ35</f>
        <v>810</v>
      </c>
      <c r="G35" s="816">
        <f t="shared" si="0"/>
        <v>14918</v>
      </c>
      <c r="H35" s="845"/>
      <c r="I35" s="292">
        <f>'1_1関係人口時系列'!Z35</f>
        <v>10632</v>
      </c>
      <c r="J35" s="285">
        <f>'1_1関係人口時系列'!AT35</f>
        <v>1940</v>
      </c>
      <c r="K35" s="812">
        <f>'1_1関係人口時系列'!BQ35</f>
        <v>1521</v>
      </c>
      <c r="L35" s="285">
        <f>'1_1関係人口時系列'!CA35</f>
        <v>819</v>
      </c>
      <c r="M35" s="816">
        <f t="shared" si="1"/>
        <v>14912</v>
      </c>
      <c r="N35" s="845"/>
      <c r="O35" s="292">
        <f>'1_1関係人口時系列'!AA35</f>
        <v>9859</v>
      </c>
      <c r="P35" s="285">
        <f>'1_1関係人口時系列'!AU35</f>
        <v>3352</v>
      </c>
      <c r="Q35" s="285">
        <f>'1_1関係人口時系列'!BR35</f>
        <v>1452</v>
      </c>
      <c r="R35" s="285">
        <f>'1_1関係人口時系列'!CB35</f>
        <v>852</v>
      </c>
      <c r="S35" s="816">
        <f t="shared" si="2"/>
        <v>15515</v>
      </c>
      <c r="T35" s="845"/>
      <c r="U35" s="285">
        <f>'1_1関係人口時系列'!AB35</f>
        <v>9098</v>
      </c>
      <c r="V35" s="812">
        <f>'1_1関係人口時系列'!AV35</f>
        <v>2892</v>
      </c>
      <c r="W35" s="285">
        <f>'1_1関係人口時系列'!BS35</f>
        <v>1387</v>
      </c>
      <c r="X35" s="812">
        <f>'1_1関係人口時系列'!CC35</f>
        <v>835</v>
      </c>
      <c r="Y35" s="826">
        <f t="shared" si="3"/>
        <v>14212</v>
      </c>
      <c r="Z35" s="845"/>
      <c r="AA35" s="292">
        <f>'1_1関係人口時系列'!AC35</f>
        <v>8317</v>
      </c>
      <c r="AB35" s="285">
        <f>'1_1関係人口時系列'!AW35</f>
        <v>6627</v>
      </c>
      <c r="AC35" s="285">
        <f>'1_1関係人口時系列'!BT35</f>
        <v>1321</v>
      </c>
      <c r="AD35" s="812">
        <f>'1_1関係人口時系列'!CD35</f>
        <v>799</v>
      </c>
      <c r="AE35" s="826">
        <f t="shared" si="4"/>
        <v>17064</v>
      </c>
      <c r="AF35" s="845"/>
      <c r="AG35" s="292">
        <f>'1_1関係人口時系列'!AD35</f>
        <v>7576</v>
      </c>
      <c r="AH35" s="285">
        <f>'1_1関係人口時系列'!AX35</f>
        <v>9501</v>
      </c>
      <c r="AI35" s="285">
        <f>'1_1関係人口時系列'!BU35</f>
        <v>1307</v>
      </c>
      <c r="AJ35" s="812">
        <f>'1_1関係人口時系列'!CE35</f>
        <v>568</v>
      </c>
      <c r="AK35" s="826">
        <f t="shared" si="5"/>
        <v>18952</v>
      </c>
      <c r="AL35" s="845"/>
      <c r="AM35" s="285">
        <f>'1_1関係人口時系列'!AE35</f>
        <v>6993</v>
      </c>
      <c r="AN35" s="812">
        <f>'1_1関係人口時系列'!AY35</f>
        <v>9837</v>
      </c>
      <c r="AO35" s="510">
        <f>'1_1関係人口時系列'!BV35</f>
        <v>1292</v>
      </c>
      <c r="AP35" s="812">
        <f>'1_1関係人口時系列'!CF35</f>
        <v>673</v>
      </c>
      <c r="AQ35" s="826">
        <f t="shared" si="6"/>
        <v>18795</v>
      </c>
      <c r="AR35" s="845"/>
      <c r="AS35" s="292">
        <f>'1_1関係人口時系列'!AF35</f>
        <v>6996</v>
      </c>
      <c r="AT35" s="285">
        <f>'1_1関係人口時系列'!AZ35</f>
        <v>8654</v>
      </c>
      <c r="AU35" s="285">
        <f>'1_1関係人口時系列'!BW35</f>
        <v>1283</v>
      </c>
      <c r="AV35" s="812">
        <f>'1_1関係人口時系列'!CG35</f>
        <v>799</v>
      </c>
      <c r="AW35" s="826">
        <f t="shared" si="7"/>
        <v>17732</v>
      </c>
      <c r="AX35" s="845"/>
      <c r="AY35" s="292">
        <f>'1_1関係人口時系列'!AG35</f>
        <v>6938</v>
      </c>
      <c r="AZ35" s="285">
        <f>'1_1関係人口時系列'!BA35</f>
        <v>9837</v>
      </c>
      <c r="BA35" s="812">
        <f>'1_1関係人口時系列'!BX35</f>
        <v>1267</v>
      </c>
      <c r="BB35" s="285">
        <f>'1_1関係人口時系列'!CH35</f>
        <v>680</v>
      </c>
      <c r="BC35" s="816">
        <f t="shared" si="8"/>
        <v>18722</v>
      </c>
    </row>
    <row r="36" spans="1:55">
      <c r="A36" s="125">
        <v>203</v>
      </c>
      <c r="B36" s="37" t="s">
        <v>44</v>
      </c>
      <c r="C36" s="292">
        <f>'1_1関係人口時系列'!Y36</f>
        <v>4795</v>
      </c>
      <c r="D36" s="285">
        <f>'1_1関係人口時系列'!AS36</f>
        <v>20</v>
      </c>
      <c r="E36" s="812">
        <f>'1_1関係人口時系列'!BP36</f>
        <v>685</v>
      </c>
      <c r="F36" s="285">
        <f>'1_1関係人口時系列'!BZ36</f>
        <v>523</v>
      </c>
      <c r="G36" s="816">
        <f t="shared" si="0"/>
        <v>6023</v>
      </c>
      <c r="H36" s="845"/>
      <c r="I36" s="292">
        <f>'1_1関係人口時系列'!Z36</f>
        <v>4429</v>
      </c>
      <c r="J36" s="285">
        <f>'1_1関係人口時系列'!AT36</f>
        <v>82</v>
      </c>
      <c r="K36" s="812">
        <f>'1_1関係人口時系列'!BQ36</f>
        <v>617</v>
      </c>
      <c r="L36" s="285">
        <f>'1_1関係人口時系列'!CA36</f>
        <v>524</v>
      </c>
      <c r="M36" s="816">
        <f t="shared" si="1"/>
        <v>5652</v>
      </c>
      <c r="N36" s="845"/>
      <c r="O36" s="292">
        <f>'1_1関係人口時系列'!AA36</f>
        <v>3654</v>
      </c>
      <c r="P36" s="285">
        <f>'1_1関係人口時系列'!AU36</f>
        <v>39</v>
      </c>
      <c r="Q36" s="285">
        <f>'1_1関係人口時系列'!BR36</f>
        <v>549</v>
      </c>
      <c r="R36" s="285">
        <f>'1_1関係人口時系列'!CB36</f>
        <v>543</v>
      </c>
      <c r="S36" s="816">
        <f t="shared" si="2"/>
        <v>4785</v>
      </c>
      <c r="T36" s="845"/>
      <c r="U36" s="285">
        <f>'1_1関係人口時系列'!AB36</f>
        <v>2890</v>
      </c>
      <c r="V36" s="812">
        <f>'1_1関係人口時系列'!AV36</f>
        <v>1065</v>
      </c>
      <c r="W36" s="285">
        <f>'1_1関係人口時系列'!BS36</f>
        <v>483</v>
      </c>
      <c r="X36" s="812">
        <f>'1_1関係人口時系列'!CC36</f>
        <v>572</v>
      </c>
      <c r="Y36" s="826">
        <f t="shared" si="3"/>
        <v>5010</v>
      </c>
      <c r="Z36" s="845"/>
      <c r="AA36" s="292">
        <f>'1_1関係人口時系列'!AC36</f>
        <v>2124</v>
      </c>
      <c r="AB36" s="285">
        <f>'1_1関係人口時系列'!AW36</f>
        <v>2466</v>
      </c>
      <c r="AC36" s="285">
        <f>'1_1関係人口時系列'!BT36</f>
        <v>417</v>
      </c>
      <c r="AD36" s="812">
        <f>'1_1関係人口時系列'!CD36</f>
        <v>496</v>
      </c>
      <c r="AE36" s="826">
        <f t="shared" si="4"/>
        <v>5503</v>
      </c>
      <c r="AF36" s="845"/>
      <c r="AG36" s="292">
        <f>'1_1関係人口時系列'!AD36</f>
        <v>1367</v>
      </c>
      <c r="AH36" s="285">
        <f>'1_1関係人口時系列'!AX36</f>
        <v>3632</v>
      </c>
      <c r="AI36" s="285">
        <f>'1_1関係人口時系列'!BU36</f>
        <v>413</v>
      </c>
      <c r="AJ36" s="812">
        <f>'1_1関係人口時系列'!CE36</f>
        <v>331</v>
      </c>
      <c r="AK36" s="826">
        <f t="shared" si="5"/>
        <v>5743</v>
      </c>
      <c r="AL36" s="845"/>
      <c r="AM36" s="285">
        <f>'1_1関係人口時系列'!AE36</f>
        <v>784</v>
      </c>
      <c r="AN36" s="812">
        <f>'1_1関係人口時系列'!AY36</f>
        <v>4145</v>
      </c>
      <c r="AO36" s="285">
        <f>'1_1関係人口時系列'!BV36</f>
        <v>408</v>
      </c>
      <c r="AP36" s="812">
        <f>'1_1関係人口時系列'!CF36</f>
        <v>409</v>
      </c>
      <c r="AQ36" s="826">
        <f t="shared" si="6"/>
        <v>5746</v>
      </c>
      <c r="AR36" s="845"/>
      <c r="AS36" s="292">
        <f>'1_1関係人口時系列'!AF36</f>
        <v>787</v>
      </c>
      <c r="AT36" s="285">
        <f>'1_1関係人口時系列'!AZ36</f>
        <v>3414</v>
      </c>
      <c r="AU36" s="285">
        <f>'1_1関係人口時系列'!BW36</f>
        <v>405</v>
      </c>
      <c r="AV36" s="812">
        <f>'1_1関係人口時系列'!CG36</f>
        <v>484</v>
      </c>
      <c r="AW36" s="826">
        <f t="shared" si="7"/>
        <v>5090</v>
      </c>
      <c r="AX36" s="845"/>
      <c r="AY36" s="292">
        <f>'1_1関係人口時系列'!AG36</f>
        <v>730</v>
      </c>
      <c r="AZ36" s="285">
        <f>'1_1関係人口時系列'!BA36</f>
        <v>4145</v>
      </c>
      <c r="BA36" s="812">
        <f>'1_1関係人口時系列'!BX36</f>
        <v>400</v>
      </c>
      <c r="BB36" s="285">
        <f>'1_1関係人口時系列'!CH36</f>
        <v>408</v>
      </c>
      <c r="BC36" s="816">
        <f t="shared" si="8"/>
        <v>5683</v>
      </c>
    </row>
    <row r="37" spans="1:55">
      <c r="A37" s="125">
        <v>210</v>
      </c>
      <c r="B37" s="37" t="s">
        <v>45</v>
      </c>
      <c r="C37" s="292">
        <f>'1_1関係人口時系列'!Y37</f>
        <v>2416</v>
      </c>
      <c r="D37" s="285">
        <f>'1_1関係人口時系列'!AS37</f>
        <v>702</v>
      </c>
      <c r="E37" s="812">
        <f>'1_1関係人口時系列'!BP37</f>
        <v>637</v>
      </c>
      <c r="F37" s="285">
        <f>'1_1関係人口時系列'!BZ37</f>
        <v>196</v>
      </c>
      <c r="G37" s="816">
        <f t="shared" si="0"/>
        <v>3951</v>
      </c>
      <c r="H37" s="845"/>
      <c r="I37" s="292">
        <f>'1_1関係人口時系列'!Z37</f>
        <v>2204</v>
      </c>
      <c r="J37" s="285">
        <f>'1_1関係人口時系列'!AT37</f>
        <v>740</v>
      </c>
      <c r="K37" s="812">
        <f>'1_1関係人口時系列'!BQ37</f>
        <v>473</v>
      </c>
      <c r="L37" s="285">
        <f>'1_1関係人口時系列'!CA37</f>
        <v>208</v>
      </c>
      <c r="M37" s="816">
        <f t="shared" si="1"/>
        <v>3625</v>
      </c>
      <c r="N37" s="845"/>
      <c r="O37" s="292">
        <f>'1_1関係人口時系列'!AA37</f>
        <v>2237</v>
      </c>
      <c r="P37" s="285">
        <f>'1_1関係人口時系列'!AU37</f>
        <v>1987</v>
      </c>
      <c r="Q37" s="285">
        <f>'1_1関係人口時系列'!BR37</f>
        <v>312</v>
      </c>
      <c r="R37" s="285">
        <f>'1_1関係人口時系列'!CB37</f>
        <v>214</v>
      </c>
      <c r="S37" s="816">
        <f t="shared" si="2"/>
        <v>4750</v>
      </c>
      <c r="T37" s="845"/>
      <c r="U37" s="285">
        <f>'1_1関係人口時系列'!AB37</f>
        <v>2270</v>
      </c>
      <c r="V37" s="812">
        <f>'1_1関係人口時系列'!AV37</f>
        <v>895</v>
      </c>
      <c r="W37" s="285">
        <f>'1_1関係人口時系列'!BS37</f>
        <v>155</v>
      </c>
      <c r="X37" s="812">
        <f>'1_1関係人口時系列'!CC37</f>
        <v>172</v>
      </c>
      <c r="Y37" s="826">
        <f t="shared" si="3"/>
        <v>3492</v>
      </c>
      <c r="Z37" s="845"/>
      <c r="AA37" s="292">
        <f>'1_1関係人口時系列'!AC37</f>
        <v>2303</v>
      </c>
      <c r="AB37" s="285">
        <f>'1_1関係人口時系列'!AW37</f>
        <v>1735</v>
      </c>
      <c r="AC37" s="285">
        <f>'1_1関係人口時系列'!BT37</f>
        <v>0</v>
      </c>
      <c r="AD37" s="812">
        <f>'1_1関係人口時系列'!CD37</f>
        <v>181</v>
      </c>
      <c r="AE37" s="826">
        <f t="shared" si="4"/>
        <v>4219</v>
      </c>
      <c r="AF37" s="845"/>
      <c r="AG37" s="292">
        <f>'1_1関係人口時系列'!AD37</f>
        <v>2336</v>
      </c>
      <c r="AH37" s="285">
        <f>'1_1関係人口時系列'!AX37</f>
        <v>2484</v>
      </c>
      <c r="AI37" s="285">
        <f>'1_1関係人口時系列'!BU37</f>
        <v>0</v>
      </c>
      <c r="AJ37" s="812">
        <f>'1_1関係人口時系列'!CE37</f>
        <v>132</v>
      </c>
      <c r="AK37" s="826">
        <f t="shared" si="5"/>
        <v>4952</v>
      </c>
      <c r="AL37" s="845"/>
      <c r="AM37" s="285">
        <f>'1_1関係人口時系列'!AE37</f>
        <v>2363</v>
      </c>
      <c r="AN37" s="812">
        <f>'1_1関係人口時系列'!AY37</f>
        <v>1581</v>
      </c>
      <c r="AO37" s="285">
        <f>'1_1関係人口時系列'!BV37</f>
        <v>0</v>
      </c>
      <c r="AP37" s="812">
        <f>'1_1関係人口時系列'!CF37</f>
        <v>172</v>
      </c>
      <c r="AQ37" s="826">
        <f t="shared" si="6"/>
        <v>4116</v>
      </c>
      <c r="AR37" s="845"/>
      <c r="AS37" s="292">
        <f>'1_1関係人口時系列'!AF37</f>
        <v>2363</v>
      </c>
      <c r="AT37" s="285">
        <f>'1_1関係人口時系列'!AZ37</f>
        <v>1933</v>
      </c>
      <c r="AU37" s="285">
        <f>'1_1関係人口時系列'!BW37</f>
        <v>0</v>
      </c>
      <c r="AV37" s="812">
        <f>'1_1関係人口時系列'!CG37</f>
        <v>213</v>
      </c>
      <c r="AW37" s="826">
        <f t="shared" si="7"/>
        <v>4509</v>
      </c>
      <c r="AX37" s="845"/>
      <c r="AY37" s="292">
        <f>'1_1関係人口時系列'!AG37</f>
        <v>2363</v>
      </c>
      <c r="AZ37" s="285">
        <f>'1_1関係人口時系列'!BA37</f>
        <v>1581</v>
      </c>
      <c r="BA37" s="812">
        <f>'1_1関係人口時系列'!BX37</f>
        <v>0</v>
      </c>
      <c r="BB37" s="285">
        <f>'1_1関係人口時系列'!CH37</f>
        <v>172</v>
      </c>
      <c r="BC37" s="816">
        <f t="shared" si="8"/>
        <v>4116</v>
      </c>
    </row>
    <row r="38" spans="1:55">
      <c r="A38" s="125">
        <v>216</v>
      </c>
      <c r="B38" s="37" t="s">
        <v>46</v>
      </c>
      <c r="C38" s="292">
        <f>'1_1関係人口時系列'!Y38</f>
        <v>2444</v>
      </c>
      <c r="D38" s="285">
        <f>'1_1関係人口時系列'!AS38</f>
        <v>196</v>
      </c>
      <c r="E38" s="812">
        <f>'1_1関係人口時系列'!BP38</f>
        <v>217</v>
      </c>
      <c r="F38" s="285">
        <f>'1_1関係人口時系列'!BZ38</f>
        <v>91</v>
      </c>
      <c r="G38" s="816">
        <f t="shared" si="0"/>
        <v>2948</v>
      </c>
      <c r="H38" s="845"/>
      <c r="I38" s="292">
        <f>'1_1関係人口時系列'!Z38</f>
        <v>2428</v>
      </c>
      <c r="J38" s="285">
        <f>'1_1関係人口時系列'!AT38</f>
        <v>145</v>
      </c>
      <c r="K38" s="812">
        <f>'1_1関係人口時系列'!BQ38</f>
        <v>383</v>
      </c>
      <c r="L38" s="285">
        <f>'1_1関係人口時系列'!CA38</f>
        <v>87</v>
      </c>
      <c r="M38" s="816">
        <f t="shared" si="1"/>
        <v>3043</v>
      </c>
      <c r="N38" s="845"/>
      <c r="O38" s="292">
        <f>'1_1関係人口時系列'!AA38</f>
        <v>2385</v>
      </c>
      <c r="P38" s="285">
        <f>'1_1関係人口時系列'!AU38</f>
        <v>330</v>
      </c>
      <c r="Q38" s="285">
        <f>'1_1関係人口時系列'!BR38</f>
        <v>544</v>
      </c>
      <c r="R38" s="285">
        <f>'1_1関係人口時系列'!CB38</f>
        <v>95</v>
      </c>
      <c r="S38" s="816">
        <f t="shared" si="2"/>
        <v>3354</v>
      </c>
      <c r="T38" s="845"/>
      <c r="U38" s="285">
        <f>'1_1関係人口時系列'!AB38</f>
        <v>2340</v>
      </c>
      <c r="V38" s="812">
        <f>'1_1関係人口時系列'!AV38</f>
        <v>527</v>
      </c>
      <c r="W38" s="285">
        <f>'1_1関係人口時系列'!BS38</f>
        <v>703</v>
      </c>
      <c r="X38" s="812">
        <f>'1_1関係人口時系列'!CC38</f>
        <v>91</v>
      </c>
      <c r="Y38" s="826">
        <f t="shared" si="3"/>
        <v>3661</v>
      </c>
      <c r="Z38" s="845"/>
      <c r="AA38" s="292">
        <f>'1_1関係人口時系列'!AC38</f>
        <v>2295</v>
      </c>
      <c r="AB38" s="285">
        <f>'1_1関係人口時系列'!AW38</f>
        <v>1305</v>
      </c>
      <c r="AC38" s="285">
        <f>'1_1関係人口時系列'!BT38</f>
        <v>858</v>
      </c>
      <c r="AD38" s="812">
        <f>'1_1関係人口時系列'!CD38</f>
        <v>122</v>
      </c>
      <c r="AE38" s="826">
        <f t="shared" si="4"/>
        <v>4580</v>
      </c>
      <c r="AF38" s="845"/>
      <c r="AG38" s="292">
        <f>'1_1関係人口時系列'!AD38</f>
        <v>2249</v>
      </c>
      <c r="AH38" s="285">
        <f>'1_1関係人口時系列'!AX38</f>
        <v>2217</v>
      </c>
      <c r="AI38" s="285">
        <f>'1_1関係人口時系列'!BU38</f>
        <v>848</v>
      </c>
      <c r="AJ38" s="812">
        <f>'1_1関係人口時系列'!CE38</f>
        <v>105</v>
      </c>
      <c r="AK38" s="826">
        <f t="shared" si="5"/>
        <v>5419</v>
      </c>
      <c r="AL38" s="845"/>
      <c r="AM38" s="285">
        <f>'1_1関係人口時系列'!AE38</f>
        <v>2210</v>
      </c>
      <c r="AN38" s="812">
        <f>'1_1関係人口時系列'!AY38</f>
        <v>2596</v>
      </c>
      <c r="AO38" s="285">
        <f>'1_1関係人口時系列'!BV38</f>
        <v>839</v>
      </c>
      <c r="AP38" s="812">
        <f>'1_1関係人口時系列'!CF38</f>
        <v>92</v>
      </c>
      <c r="AQ38" s="826">
        <f t="shared" si="6"/>
        <v>5737</v>
      </c>
      <c r="AR38" s="845"/>
      <c r="AS38" s="292">
        <f>'1_1関係人口時系列'!AF38</f>
        <v>2210</v>
      </c>
      <c r="AT38" s="285">
        <f>'1_1関係人口時系列'!AZ38</f>
        <v>2039</v>
      </c>
      <c r="AU38" s="285">
        <f>'1_1関係人口時系列'!BW38</f>
        <v>833</v>
      </c>
      <c r="AV38" s="812">
        <f>'1_1関係人口時系列'!CG38</f>
        <v>102</v>
      </c>
      <c r="AW38" s="826">
        <f t="shared" si="7"/>
        <v>5184</v>
      </c>
      <c r="AX38" s="845"/>
      <c r="AY38" s="292">
        <f>'1_1関係人口時系列'!AG38</f>
        <v>2210</v>
      </c>
      <c r="AZ38" s="285">
        <f>'1_1関係人口時系列'!BA38</f>
        <v>2596</v>
      </c>
      <c r="BA38" s="812">
        <f>'1_1関係人口時系列'!BX38</f>
        <v>823</v>
      </c>
      <c r="BB38" s="285">
        <f>'1_1関係人口時系列'!CH38</f>
        <v>100</v>
      </c>
      <c r="BC38" s="816">
        <f t="shared" si="8"/>
        <v>5729</v>
      </c>
    </row>
    <row r="39" spans="1:55">
      <c r="A39" s="125">
        <v>381</v>
      </c>
      <c r="B39" s="37" t="s">
        <v>47</v>
      </c>
      <c r="C39" s="292">
        <f>'1_1関係人口時系列'!Y39</f>
        <v>700</v>
      </c>
      <c r="D39" s="285">
        <f>'1_1関係人口時系列'!AS39</f>
        <v>329</v>
      </c>
      <c r="E39" s="812">
        <f>'1_1関係人口時系列'!BP39</f>
        <v>39</v>
      </c>
      <c r="F39" s="285">
        <f>'1_1関係人口時系列'!BZ39</f>
        <v>0</v>
      </c>
      <c r="G39" s="816">
        <f t="shared" si="0"/>
        <v>1068</v>
      </c>
      <c r="H39" s="845"/>
      <c r="I39" s="292">
        <f>'1_1関係人口時系列'!Z39</f>
        <v>661</v>
      </c>
      <c r="J39" s="285">
        <f>'1_1関係人口時系列'!AT39</f>
        <v>972</v>
      </c>
      <c r="K39" s="812">
        <f>'1_1関係人口時系列'!BQ39</f>
        <v>29</v>
      </c>
      <c r="L39" s="285">
        <f>'1_1関係人口時系列'!CA39</f>
        <v>0</v>
      </c>
      <c r="M39" s="816">
        <f t="shared" si="1"/>
        <v>1662</v>
      </c>
      <c r="N39" s="845"/>
      <c r="O39" s="292">
        <f>'1_1関係人口時系列'!AA39</f>
        <v>650</v>
      </c>
      <c r="P39" s="285">
        <f>'1_1関係人口時系列'!AU39</f>
        <v>995</v>
      </c>
      <c r="Q39" s="285">
        <f>'1_1関係人口時系列'!BR39</f>
        <v>19</v>
      </c>
      <c r="R39" s="285">
        <f>'1_1関係人口時系列'!CB39</f>
        <v>0</v>
      </c>
      <c r="S39" s="816">
        <f t="shared" si="2"/>
        <v>1664</v>
      </c>
      <c r="T39" s="845"/>
      <c r="U39" s="285">
        <f>'1_1関係人口時系列'!AB39</f>
        <v>641</v>
      </c>
      <c r="V39" s="812">
        <f>'1_1関係人口時系列'!AV39</f>
        <v>404</v>
      </c>
      <c r="W39" s="285">
        <f>'1_1関係人口時系列'!BS39</f>
        <v>9</v>
      </c>
      <c r="X39" s="812">
        <f>'1_1関係人口時系列'!CC39</f>
        <v>0</v>
      </c>
      <c r="Y39" s="826">
        <f t="shared" si="3"/>
        <v>1054</v>
      </c>
      <c r="Z39" s="845"/>
      <c r="AA39" s="292">
        <f>'1_1関係人口時系列'!AC39</f>
        <v>632</v>
      </c>
      <c r="AB39" s="285">
        <f>'1_1関係人口時系列'!AW39</f>
        <v>1120</v>
      </c>
      <c r="AC39" s="285">
        <f>'1_1関係人口時系列'!BT39</f>
        <v>0</v>
      </c>
      <c r="AD39" s="812">
        <f>'1_1関係人口時系列'!CD39</f>
        <v>0</v>
      </c>
      <c r="AE39" s="826">
        <f t="shared" si="4"/>
        <v>1752</v>
      </c>
      <c r="AF39" s="845"/>
      <c r="AG39" s="292">
        <f>'1_1関係人口時系列'!AD39</f>
        <v>623</v>
      </c>
      <c r="AH39" s="285">
        <f>'1_1関係人口時系列'!AX39</f>
        <v>1167</v>
      </c>
      <c r="AI39" s="285">
        <f>'1_1関係人口時系列'!BU39</f>
        <v>0</v>
      </c>
      <c r="AJ39" s="812">
        <f>'1_1関係人口時系列'!CE39</f>
        <v>0</v>
      </c>
      <c r="AK39" s="826">
        <f t="shared" si="5"/>
        <v>1790</v>
      </c>
      <c r="AL39" s="845"/>
      <c r="AM39" s="285">
        <f>'1_1関係人口時系列'!AE39</f>
        <v>617</v>
      </c>
      <c r="AN39" s="812">
        <f>'1_1関係人口時系列'!AY39</f>
        <v>1515</v>
      </c>
      <c r="AO39" s="285">
        <f>'1_1関係人口時系列'!BV39</f>
        <v>0</v>
      </c>
      <c r="AP39" s="812">
        <f>'1_1関係人口時系列'!CF39</f>
        <v>0</v>
      </c>
      <c r="AQ39" s="826">
        <f t="shared" si="6"/>
        <v>2132</v>
      </c>
      <c r="AR39" s="845"/>
      <c r="AS39" s="292">
        <f>'1_1関係人口時系列'!AF39</f>
        <v>618</v>
      </c>
      <c r="AT39" s="285">
        <f>'1_1関係人口時系列'!AZ39</f>
        <v>1267</v>
      </c>
      <c r="AU39" s="285">
        <f>'1_1関係人口時系列'!BW39</f>
        <v>0</v>
      </c>
      <c r="AV39" s="812">
        <f>'1_1関係人口時系列'!CG39</f>
        <v>0</v>
      </c>
      <c r="AW39" s="826">
        <f t="shared" si="7"/>
        <v>1885</v>
      </c>
      <c r="AX39" s="845"/>
      <c r="AY39" s="292">
        <f>'1_1関係人口時系列'!AG39</f>
        <v>617</v>
      </c>
      <c r="AZ39" s="285">
        <f>'1_1関係人口時系列'!BA39</f>
        <v>1515</v>
      </c>
      <c r="BA39" s="812">
        <f>'1_1関係人口時系列'!BX39</f>
        <v>0</v>
      </c>
      <c r="BB39" s="285">
        <f>'1_1関係人口時系列'!CH39</f>
        <v>0</v>
      </c>
      <c r="BC39" s="816">
        <f t="shared" si="8"/>
        <v>2132</v>
      </c>
    </row>
    <row r="40" spans="1:55">
      <c r="A40" s="125">
        <v>382</v>
      </c>
      <c r="B40" s="37" t="s">
        <v>48</v>
      </c>
      <c r="C40" s="292">
        <f>'1_1関係人口時系列'!Y40</f>
        <v>917</v>
      </c>
      <c r="D40" s="285">
        <f>'1_1関係人口時系列'!AS40</f>
        <v>1</v>
      </c>
      <c r="E40" s="812">
        <f>'1_1関係人口時系列'!BP40</f>
        <v>10</v>
      </c>
      <c r="F40" s="285">
        <f>'1_1関係人口時系列'!BZ40</f>
        <v>0</v>
      </c>
      <c r="G40" s="816">
        <f t="shared" si="0"/>
        <v>928</v>
      </c>
      <c r="H40" s="845"/>
      <c r="I40" s="292">
        <f>'1_1関係人口時系列'!Z40</f>
        <v>910</v>
      </c>
      <c r="J40" s="285">
        <f>'1_1関係人口時系列'!AT40</f>
        <v>1</v>
      </c>
      <c r="K40" s="812">
        <f>'1_1関係人口時系列'!BQ40</f>
        <v>19</v>
      </c>
      <c r="L40" s="285">
        <f>'1_1関係人口時系列'!CA40</f>
        <v>0</v>
      </c>
      <c r="M40" s="816">
        <f t="shared" si="1"/>
        <v>930</v>
      </c>
      <c r="N40" s="845"/>
      <c r="O40" s="292">
        <f>'1_1関係人口時系列'!AA40</f>
        <v>933</v>
      </c>
      <c r="P40" s="285">
        <f>'1_1関係人口時系列'!AU40</f>
        <v>1</v>
      </c>
      <c r="Q40" s="285">
        <f>'1_1関係人口時系列'!BR40</f>
        <v>28</v>
      </c>
      <c r="R40" s="285">
        <f>'1_1関係人口時系列'!CB40</f>
        <v>0</v>
      </c>
      <c r="S40" s="816">
        <f t="shared" si="2"/>
        <v>962</v>
      </c>
      <c r="T40" s="845"/>
      <c r="U40" s="285">
        <f>'1_1関係人口時系列'!AB40</f>
        <v>957</v>
      </c>
      <c r="V40" s="812">
        <f>'1_1関係人口時系列'!AV40</f>
        <v>1</v>
      </c>
      <c r="W40" s="285">
        <f>'1_1関係人口時系列'!BS40</f>
        <v>37</v>
      </c>
      <c r="X40" s="812">
        <f>'1_1関係人口時系列'!CC40</f>
        <v>0</v>
      </c>
      <c r="Y40" s="826">
        <f t="shared" si="3"/>
        <v>995</v>
      </c>
      <c r="Z40" s="845"/>
      <c r="AA40" s="292">
        <f>'1_1関係人口時系列'!AC40</f>
        <v>963</v>
      </c>
      <c r="AB40" s="285">
        <f>'1_1関係人口時系列'!AW40</f>
        <v>1</v>
      </c>
      <c r="AC40" s="285">
        <f>'1_1関係人口時系列'!BT40</f>
        <v>46</v>
      </c>
      <c r="AD40" s="812">
        <f>'1_1関係人口時系列'!CD40</f>
        <v>0</v>
      </c>
      <c r="AE40" s="826">
        <f t="shared" si="4"/>
        <v>1010</v>
      </c>
      <c r="AF40" s="845"/>
      <c r="AG40" s="292">
        <f>'1_1関係人口時系列'!AD40</f>
        <v>1001</v>
      </c>
      <c r="AH40" s="285">
        <f>'1_1関係人口時系列'!AX40</f>
        <v>1</v>
      </c>
      <c r="AI40" s="285">
        <f>'1_1関係人口時系列'!BU40</f>
        <v>46</v>
      </c>
      <c r="AJ40" s="812">
        <f>'1_1関係人口時系列'!CE40</f>
        <v>0</v>
      </c>
      <c r="AK40" s="826">
        <f t="shared" si="5"/>
        <v>1048</v>
      </c>
      <c r="AL40" s="845"/>
      <c r="AM40" s="285">
        <f>'1_1関係人口時系列'!AE40</f>
        <v>1019</v>
      </c>
      <c r="AN40" s="812">
        <f>'1_1関係人口時系列'!AY40</f>
        <v>0</v>
      </c>
      <c r="AO40" s="286">
        <f>'1_1関係人口時系列'!BV40</f>
        <v>45</v>
      </c>
      <c r="AP40" s="812">
        <f>'1_1関係人口時系列'!CF40</f>
        <v>0</v>
      </c>
      <c r="AQ40" s="826">
        <f t="shared" si="6"/>
        <v>1064</v>
      </c>
      <c r="AR40" s="845"/>
      <c r="AS40" s="292">
        <f>'1_1関係人口時系列'!AF40</f>
        <v>1018</v>
      </c>
      <c r="AT40" s="285">
        <f>'1_1関係人口時系列'!AZ40</f>
        <v>1</v>
      </c>
      <c r="AU40" s="285">
        <f>'1_1関係人口時系列'!BW40</f>
        <v>45</v>
      </c>
      <c r="AV40" s="812">
        <f>'1_1関係人口時系列'!CG40</f>
        <v>0</v>
      </c>
      <c r="AW40" s="826">
        <f t="shared" si="7"/>
        <v>1064</v>
      </c>
      <c r="AX40" s="845"/>
      <c r="AY40" s="292">
        <f>'1_1関係人口時系列'!AG40</f>
        <v>1018</v>
      </c>
      <c r="AZ40" s="285">
        <f>'1_1関係人口時系列'!BA40</f>
        <v>0</v>
      </c>
      <c r="BA40" s="812">
        <f>'1_1関係人口時系列'!BX40</f>
        <v>44</v>
      </c>
      <c r="BB40" s="285">
        <f>'1_1関係人口時系列'!CH40</f>
        <v>0</v>
      </c>
      <c r="BC40" s="816">
        <f t="shared" si="8"/>
        <v>1062</v>
      </c>
    </row>
    <row r="41" spans="1:55">
      <c r="A41" s="125"/>
      <c r="B41" s="43" t="s">
        <v>20</v>
      </c>
      <c r="C41" s="800">
        <f>'1_1関係人口時系列'!Y41</f>
        <v>5930</v>
      </c>
      <c r="D41" s="510">
        <f>'1_1関係人口時系列'!AS41</f>
        <v>3771</v>
      </c>
      <c r="E41" s="810">
        <f>'1_1関係人口時系列'!BP41</f>
        <v>778</v>
      </c>
      <c r="F41" s="510">
        <f>'1_1関係人口時系列'!BZ41</f>
        <v>863</v>
      </c>
      <c r="G41" s="817">
        <f t="shared" si="0"/>
        <v>11342</v>
      </c>
      <c r="H41" s="845"/>
      <c r="I41" s="800">
        <f>'1_1関係人口時系列'!Z41</f>
        <v>6133</v>
      </c>
      <c r="J41" s="510">
        <f>'1_1関係人口時系列'!AT41</f>
        <v>6742</v>
      </c>
      <c r="K41" s="810">
        <f>'1_1関係人口時系列'!BQ41</f>
        <v>775</v>
      </c>
      <c r="L41" s="510">
        <f>'1_1関係人口時系列'!CA41</f>
        <v>896</v>
      </c>
      <c r="M41" s="817">
        <f t="shared" si="1"/>
        <v>14546</v>
      </c>
      <c r="N41" s="845"/>
      <c r="O41" s="800">
        <f>'1_1関係人口時系列'!AA41</f>
        <v>5927</v>
      </c>
      <c r="P41" s="510">
        <f>'1_1関係人口時系列'!AU41</f>
        <v>9770</v>
      </c>
      <c r="Q41" s="510">
        <f>'1_1関係人口時系列'!BR41</f>
        <v>772</v>
      </c>
      <c r="R41" s="510">
        <f>'1_1関係人口時系列'!CB41</f>
        <v>1008</v>
      </c>
      <c r="S41" s="817">
        <f t="shared" si="2"/>
        <v>17477</v>
      </c>
      <c r="T41" s="845"/>
      <c r="U41" s="510">
        <f>'1_1関係人口時系列'!AB41</f>
        <v>5751</v>
      </c>
      <c r="V41" s="810">
        <f>'1_1関係人口時系列'!AV41</f>
        <v>10743</v>
      </c>
      <c r="W41" s="510">
        <f>'1_1関係人口時系列'!BS41</f>
        <v>768</v>
      </c>
      <c r="X41" s="810">
        <f>'1_1関係人口時系列'!CC41</f>
        <v>903</v>
      </c>
      <c r="Y41" s="1208">
        <f t="shared" si="3"/>
        <v>18165</v>
      </c>
      <c r="Z41" s="845"/>
      <c r="AA41" s="800">
        <f>'1_1関係人口時系列'!AC41</f>
        <v>5563</v>
      </c>
      <c r="AB41" s="510">
        <f>'1_1関係人口時系列'!AW41</f>
        <v>20298</v>
      </c>
      <c r="AC41" s="510">
        <f>'1_1関係人口時系列'!BT41</f>
        <v>766</v>
      </c>
      <c r="AD41" s="810">
        <f>'1_1関係人口時系列'!CD41</f>
        <v>937</v>
      </c>
      <c r="AE41" s="1208">
        <f t="shared" si="4"/>
        <v>27564</v>
      </c>
      <c r="AF41" s="845"/>
      <c r="AG41" s="800">
        <f>'1_1関係人口時系列'!AD41</f>
        <v>5401</v>
      </c>
      <c r="AH41" s="510">
        <f>'1_1関係人口時系列'!AX41</f>
        <v>42825</v>
      </c>
      <c r="AI41" s="510">
        <f>'1_1関係人口時系列'!BU41</f>
        <v>756</v>
      </c>
      <c r="AJ41" s="810">
        <f>'1_1関係人口時系列'!CE41</f>
        <v>546</v>
      </c>
      <c r="AK41" s="1208">
        <f t="shared" si="5"/>
        <v>49528</v>
      </c>
      <c r="AL41" s="845"/>
      <c r="AM41" s="510">
        <f>'1_1関係人口時系列'!AE41</f>
        <v>5274</v>
      </c>
      <c r="AN41" s="810">
        <f>'1_1関係人口時系列'!AY41</f>
        <v>52567</v>
      </c>
      <c r="AO41" s="285">
        <f>'1_1関係人口時系列'!BV41</f>
        <v>748</v>
      </c>
      <c r="AP41" s="810">
        <f>'1_1関係人口時系列'!CF41</f>
        <v>612</v>
      </c>
      <c r="AQ41" s="1208">
        <f t="shared" si="6"/>
        <v>59201</v>
      </c>
      <c r="AR41" s="845"/>
      <c r="AS41" s="800">
        <f>'1_1関係人口時系列'!AF41</f>
        <v>5275</v>
      </c>
      <c r="AT41" s="510">
        <f>'1_1関係人口時系列'!AZ41</f>
        <v>38563</v>
      </c>
      <c r="AU41" s="510">
        <f>'1_1関係人口時系列'!BW41</f>
        <v>743</v>
      </c>
      <c r="AV41" s="810">
        <f>'1_1関係人口時系列'!CG41</f>
        <v>859</v>
      </c>
      <c r="AW41" s="1208">
        <f t="shared" si="7"/>
        <v>45440</v>
      </c>
      <c r="AX41" s="845"/>
      <c r="AY41" s="800">
        <f>'1_1関係人口時系列'!AG41</f>
        <v>5279</v>
      </c>
      <c r="AZ41" s="510">
        <f>'1_1関係人口時系列'!BA41</f>
        <v>52567</v>
      </c>
      <c r="BA41" s="810">
        <f>'1_1関係人口時系列'!BX41</f>
        <v>734</v>
      </c>
      <c r="BB41" s="510">
        <f>'1_1関係人口時系列'!CH41</f>
        <v>672</v>
      </c>
      <c r="BC41" s="817">
        <f t="shared" si="8"/>
        <v>59252</v>
      </c>
    </row>
    <row r="42" spans="1:55">
      <c r="A42" s="125">
        <v>213</v>
      </c>
      <c r="B42" s="42" t="s">
        <v>49</v>
      </c>
      <c r="C42" s="292">
        <f>'1_1関係人口時系列'!Y42</f>
        <v>1327</v>
      </c>
      <c r="D42" s="285">
        <f>'1_1関係人口時系列'!AS42</f>
        <v>646</v>
      </c>
      <c r="E42" s="812">
        <f>'1_1関係人口時系列'!BP42</f>
        <v>174</v>
      </c>
      <c r="F42" s="285">
        <f>'1_1関係人口時系列'!BZ42</f>
        <v>160</v>
      </c>
      <c r="G42" s="816">
        <f t="shared" si="0"/>
        <v>2307</v>
      </c>
      <c r="H42" s="845"/>
      <c r="I42" s="292">
        <f>'1_1関係人口時系列'!Z42</f>
        <v>1307</v>
      </c>
      <c r="J42" s="285">
        <f>'1_1関係人口時系列'!AT42</f>
        <v>887</v>
      </c>
      <c r="K42" s="812">
        <f>'1_1関係人口時系列'!BQ42</f>
        <v>177</v>
      </c>
      <c r="L42" s="285">
        <f>'1_1関係人口時系列'!CA42</f>
        <v>169</v>
      </c>
      <c r="M42" s="816">
        <f t="shared" si="1"/>
        <v>2540</v>
      </c>
      <c r="N42" s="845"/>
      <c r="O42" s="292">
        <f>'1_1関係人口時系列'!AA42</f>
        <v>1307</v>
      </c>
      <c r="P42" s="285">
        <f>'1_1関係人口時系列'!AU42</f>
        <v>1289</v>
      </c>
      <c r="Q42" s="285">
        <f>'1_1関係人口時系列'!BR42</f>
        <v>180</v>
      </c>
      <c r="R42" s="285">
        <f>'1_1関係人口時系列'!CB42</f>
        <v>155</v>
      </c>
      <c r="S42" s="816">
        <f t="shared" si="2"/>
        <v>2931</v>
      </c>
      <c r="T42" s="845"/>
      <c r="U42" s="285">
        <f>'1_1関係人口時系列'!AB42</f>
        <v>1311</v>
      </c>
      <c r="V42" s="812">
        <f>'1_1関係人口時系列'!AV42</f>
        <v>1206</v>
      </c>
      <c r="W42" s="285">
        <f>'1_1関係人口時系列'!BS42</f>
        <v>183</v>
      </c>
      <c r="X42" s="812">
        <f>'1_1関係人口時系列'!CC42</f>
        <v>148</v>
      </c>
      <c r="Y42" s="826">
        <f t="shared" si="3"/>
        <v>2848</v>
      </c>
      <c r="Z42" s="845"/>
      <c r="AA42" s="292">
        <f>'1_1関係人口時系列'!AC42</f>
        <v>1315</v>
      </c>
      <c r="AB42" s="285">
        <f>'1_1関係人口時系列'!AW42</f>
        <v>2509</v>
      </c>
      <c r="AC42" s="285">
        <f>'1_1関係人口時系列'!BT42</f>
        <v>186</v>
      </c>
      <c r="AD42" s="812">
        <f>'1_1関係人口時系列'!CD42</f>
        <v>137</v>
      </c>
      <c r="AE42" s="826">
        <f t="shared" si="4"/>
        <v>4147</v>
      </c>
      <c r="AF42" s="845"/>
      <c r="AG42" s="292">
        <f>'1_1関係人口時系列'!AD42</f>
        <v>1319</v>
      </c>
      <c r="AH42" s="285">
        <f>'1_1関係人口時系列'!AX42</f>
        <v>4427</v>
      </c>
      <c r="AI42" s="285">
        <f>'1_1関係人口時系列'!BU42</f>
        <v>183</v>
      </c>
      <c r="AJ42" s="812">
        <f>'1_1関係人口時系列'!CE42</f>
        <v>84</v>
      </c>
      <c r="AK42" s="826">
        <f t="shared" si="5"/>
        <v>6013</v>
      </c>
      <c r="AL42" s="845"/>
      <c r="AM42" s="285">
        <f>'1_1関係人口時系列'!AE42</f>
        <v>1326</v>
      </c>
      <c r="AN42" s="812">
        <f>'1_1関係人口時系列'!AY42</f>
        <v>4809</v>
      </c>
      <c r="AO42" s="285">
        <f>'1_1関係人口時系列'!BV42</f>
        <v>181</v>
      </c>
      <c r="AP42" s="812">
        <f>'1_1関係人口時系列'!CF42</f>
        <v>86</v>
      </c>
      <c r="AQ42" s="826">
        <f t="shared" si="6"/>
        <v>6402</v>
      </c>
      <c r="AR42" s="845"/>
      <c r="AS42" s="292">
        <f>'1_1関係人口時系列'!AF42</f>
        <v>1326</v>
      </c>
      <c r="AT42" s="285">
        <f>'1_1関係人口時系列'!AZ42</f>
        <v>3915</v>
      </c>
      <c r="AU42" s="285">
        <f>'1_1関係人口時系列'!BW42</f>
        <v>180</v>
      </c>
      <c r="AV42" s="812">
        <f>'1_1関係人口時系列'!CG42</f>
        <v>120</v>
      </c>
      <c r="AW42" s="826">
        <f t="shared" si="7"/>
        <v>5541</v>
      </c>
      <c r="AX42" s="845"/>
      <c r="AY42" s="292">
        <f>'1_1関係人口時系列'!AG42</f>
        <v>1326</v>
      </c>
      <c r="AZ42" s="285">
        <f>'1_1関係人口時系列'!BA42</f>
        <v>4809</v>
      </c>
      <c r="BA42" s="812">
        <f>'1_1関係人口時系列'!BX42</f>
        <v>178</v>
      </c>
      <c r="BB42" s="285">
        <f>'1_1関係人口時系列'!CH42</f>
        <v>97</v>
      </c>
      <c r="BC42" s="816">
        <f t="shared" si="8"/>
        <v>6410</v>
      </c>
    </row>
    <row r="43" spans="1:55">
      <c r="A43" s="125">
        <v>215</v>
      </c>
      <c r="B43" s="37" t="s">
        <v>50</v>
      </c>
      <c r="C43" s="292">
        <f>'1_1関係人口時系列'!Y43</f>
        <v>2042</v>
      </c>
      <c r="D43" s="285">
        <f>'1_1関係人口時系列'!AS43</f>
        <v>623</v>
      </c>
      <c r="E43" s="812">
        <f>'1_1関係人口時系列'!BP43</f>
        <v>309</v>
      </c>
      <c r="F43" s="285">
        <f>'1_1関係人口時系列'!BZ43</f>
        <v>147</v>
      </c>
      <c r="G43" s="816">
        <f t="shared" si="0"/>
        <v>3121</v>
      </c>
      <c r="H43" s="845"/>
      <c r="I43" s="292">
        <f>'1_1関係人口時系列'!Z43</f>
        <v>2109</v>
      </c>
      <c r="J43" s="285">
        <f>'1_1関係人口時系列'!AT43</f>
        <v>1357</v>
      </c>
      <c r="K43" s="812">
        <f>'1_1関係人口時系列'!BQ43</f>
        <v>325</v>
      </c>
      <c r="L43" s="285">
        <f>'1_1関係人口時系列'!CA43</f>
        <v>128</v>
      </c>
      <c r="M43" s="816">
        <f t="shared" si="1"/>
        <v>3919</v>
      </c>
      <c r="N43" s="845"/>
      <c r="O43" s="292">
        <f>'1_1関係人口時系列'!AA43</f>
        <v>1953</v>
      </c>
      <c r="P43" s="285">
        <f>'1_1関係人口時系列'!AU43</f>
        <v>1481</v>
      </c>
      <c r="Q43" s="285">
        <f>'1_1関係人口時系列'!BR43</f>
        <v>341</v>
      </c>
      <c r="R43" s="285">
        <f>'1_1関係人口時系列'!CB43</f>
        <v>280</v>
      </c>
      <c r="S43" s="816">
        <f t="shared" si="2"/>
        <v>4055</v>
      </c>
      <c r="T43" s="845"/>
      <c r="U43" s="285">
        <f>'1_1関係人口時系列'!AB43</f>
        <v>1799</v>
      </c>
      <c r="V43" s="812">
        <f>'1_1関係人口時系列'!AV43</f>
        <v>1781</v>
      </c>
      <c r="W43" s="285">
        <f>'1_1関係人口時系列'!BS43</f>
        <v>356</v>
      </c>
      <c r="X43" s="812">
        <f>'1_1関係人口時系列'!CC43</f>
        <v>233</v>
      </c>
      <c r="Y43" s="826">
        <f t="shared" si="3"/>
        <v>4169</v>
      </c>
      <c r="Z43" s="845"/>
      <c r="AA43" s="292">
        <f>'1_1関係人口時系列'!AC43</f>
        <v>1645</v>
      </c>
      <c r="AB43" s="285">
        <f>'1_1関係人口時系列'!AW43</f>
        <v>3051</v>
      </c>
      <c r="AC43" s="285">
        <f>'1_1関係人口時系列'!BT43</f>
        <v>371</v>
      </c>
      <c r="AD43" s="812">
        <f>'1_1関係人口時系列'!CD43</f>
        <v>263</v>
      </c>
      <c r="AE43" s="826">
        <f t="shared" si="4"/>
        <v>5330</v>
      </c>
      <c r="AF43" s="845"/>
      <c r="AG43" s="292">
        <f>'1_1関係人口時系列'!AD43</f>
        <v>1491</v>
      </c>
      <c r="AH43" s="285">
        <f>'1_1関係人口時系列'!AX43</f>
        <v>3717</v>
      </c>
      <c r="AI43" s="285">
        <f>'1_1関係人口時系列'!BU43</f>
        <v>367</v>
      </c>
      <c r="AJ43" s="812">
        <f>'1_1関係人口時系列'!CE43</f>
        <v>177</v>
      </c>
      <c r="AK43" s="826">
        <f t="shared" si="5"/>
        <v>5752</v>
      </c>
      <c r="AL43" s="845"/>
      <c r="AM43" s="285">
        <f>'1_1関係人口時系列'!AE43</f>
        <v>1376</v>
      </c>
      <c r="AN43" s="812">
        <f>'1_1関係人口時系列'!AY43</f>
        <v>3746</v>
      </c>
      <c r="AO43" s="285">
        <f>'1_1関係人口時系列'!BV43</f>
        <v>363</v>
      </c>
      <c r="AP43" s="812">
        <f>'1_1関係人口時系列'!CF43</f>
        <v>177</v>
      </c>
      <c r="AQ43" s="826">
        <f t="shared" si="6"/>
        <v>5662</v>
      </c>
      <c r="AR43" s="845"/>
      <c r="AS43" s="292">
        <f>'1_1関係人口時系列'!AF43</f>
        <v>1376</v>
      </c>
      <c r="AT43" s="285">
        <f>'1_1関係人口時系列'!AZ43</f>
        <v>3505</v>
      </c>
      <c r="AU43" s="285">
        <f>'1_1関係人口時系列'!BW43</f>
        <v>360</v>
      </c>
      <c r="AV43" s="812">
        <f>'1_1関係人口時系列'!CG43</f>
        <v>244</v>
      </c>
      <c r="AW43" s="826">
        <f t="shared" si="7"/>
        <v>5485</v>
      </c>
      <c r="AX43" s="845"/>
      <c r="AY43" s="292">
        <f>'1_1関係人口時系列'!AG43</f>
        <v>1376</v>
      </c>
      <c r="AZ43" s="285">
        <f>'1_1関係人口時系列'!BA43</f>
        <v>3746</v>
      </c>
      <c r="BA43" s="812">
        <f>'1_1関係人口時系列'!BX43</f>
        <v>356</v>
      </c>
      <c r="BB43" s="285">
        <f>'1_1関係人口時系列'!CH43</f>
        <v>200</v>
      </c>
      <c r="BC43" s="816">
        <f t="shared" si="8"/>
        <v>5678</v>
      </c>
    </row>
    <row r="44" spans="1:55">
      <c r="A44" s="125">
        <v>218</v>
      </c>
      <c r="B44" s="37" t="s">
        <v>51</v>
      </c>
      <c r="C44" s="292">
        <f>'1_1関係人口時系列'!Y44</f>
        <v>766</v>
      </c>
      <c r="D44" s="285">
        <f>'1_1関係人口時系列'!AS44</f>
        <v>227</v>
      </c>
      <c r="E44" s="812">
        <f>'1_1関係人口時系列'!BP44</f>
        <v>39</v>
      </c>
      <c r="F44" s="285">
        <f>'1_1関係人口時系列'!BZ44</f>
        <v>160</v>
      </c>
      <c r="G44" s="816">
        <f t="shared" si="0"/>
        <v>1192</v>
      </c>
      <c r="H44" s="845"/>
      <c r="I44" s="292">
        <f>'1_1関係人口時系列'!Z44</f>
        <v>757</v>
      </c>
      <c r="J44" s="285">
        <f>'1_1関係人口時系列'!AT44</f>
        <v>1264</v>
      </c>
      <c r="K44" s="812">
        <f>'1_1関係人口時系列'!BQ44</f>
        <v>29</v>
      </c>
      <c r="L44" s="285">
        <f>'1_1関係人口時系列'!CA44</f>
        <v>124</v>
      </c>
      <c r="M44" s="816">
        <f t="shared" si="1"/>
        <v>2174</v>
      </c>
      <c r="N44" s="845"/>
      <c r="O44" s="292">
        <f>'1_1関係人口時系列'!AA44</f>
        <v>725</v>
      </c>
      <c r="P44" s="285">
        <f>'1_1関係人口時系列'!AU44</f>
        <v>1885</v>
      </c>
      <c r="Q44" s="285">
        <f>'1_1関係人口時系列'!BR44</f>
        <v>19</v>
      </c>
      <c r="R44" s="285">
        <f>'1_1関係人口時系列'!CB44</f>
        <v>127</v>
      </c>
      <c r="S44" s="816">
        <f t="shared" si="2"/>
        <v>2756</v>
      </c>
      <c r="T44" s="845"/>
      <c r="U44" s="285">
        <f>'1_1関係人口時系列'!AB44</f>
        <v>710</v>
      </c>
      <c r="V44" s="812">
        <f>'1_1関係人口時系列'!AV44</f>
        <v>2084</v>
      </c>
      <c r="W44" s="285">
        <f>'1_1関係人口時系列'!BS44</f>
        <v>9</v>
      </c>
      <c r="X44" s="812">
        <f>'1_1関係人口時系列'!CC44</f>
        <v>123</v>
      </c>
      <c r="Y44" s="826">
        <f t="shared" si="3"/>
        <v>2926</v>
      </c>
      <c r="Z44" s="845"/>
      <c r="AA44" s="292">
        <f>'1_1関係人口時系列'!AC44</f>
        <v>680</v>
      </c>
      <c r="AB44" s="285">
        <f>'1_1関係人口時系列'!AW44</f>
        <v>2731</v>
      </c>
      <c r="AC44" s="285">
        <f>'1_1関係人口時系列'!BT44</f>
        <v>0</v>
      </c>
      <c r="AD44" s="812">
        <f>'1_1関係人口時系列'!CD44</f>
        <v>116</v>
      </c>
      <c r="AE44" s="826">
        <f t="shared" si="4"/>
        <v>3527</v>
      </c>
      <c r="AF44" s="845"/>
      <c r="AG44" s="292">
        <f>'1_1関係人口時系列'!AD44</f>
        <v>660</v>
      </c>
      <c r="AH44" s="285">
        <f>'1_1関係人口時系列'!AX44</f>
        <v>2030</v>
      </c>
      <c r="AI44" s="285">
        <f>'1_1関係人口時系列'!BU44</f>
        <v>0</v>
      </c>
      <c r="AJ44" s="812">
        <f>'1_1関係人口時系列'!CE44</f>
        <v>82</v>
      </c>
      <c r="AK44" s="826">
        <f t="shared" si="5"/>
        <v>2772</v>
      </c>
      <c r="AL44" s="845"/>
      <c r="AM44" s="285">
        <f>'1_1関係人口時系列'!AE44</f>
        <v>649</v>
      </c>
      <c r="AN44" s="812">
        <f>'1_1関係人口時系列'!AY44</f>
        <v>2447</v>
      </c>
      <c r="AO44" s="285">
        <f>'1_1関係人口時系列'!BV44</f>
        <v>0</v>
      </c>
      <c r="AP44" s="812">
        <f>'1_1関係人口時系列'!CF44</f>
        <v>92</v>
      </c>
      <c r="AQ44" s="826">
        <f t="shared" si="6"/>
        <v>3188</v>
      </c>
      <c r="AR44" s="845"/>
      <c r="AS44" s="292">
        <f>'1_1関係人口時系列'!AF44</f>
        <v>649</v>
      </c>
      <c r="AT44" s="285">
        <f>'1_1関係人口時系列'!AZ44</f>
        <v>2402</v>
      </c>
      <c r="AU44" s="285">
        <f>'1_1関係人口時系列'!BW44</f>
        <v>0</v>
      </c>
      <c r="AV44" s="812">
        <f>'1_1関係人口時系列'!CG44</f>
        <v>145</v>
      </c>
      <c r="AW44" s="826">
        <f t="shared" si="7"/>
        <v>3196</v>
      </c>
      <c r="AX44" s="845"/>
      <c r="AY44" s="292">
        <f>'1_1関係人口時系列'!AG44</f>
        <v>649</v>
      </c>
      <c r="AZ44" s="285">
        <f>'1_1関係人口時系列'!BA44</f>
        <v>2447</v>
      </c>
      <c r="BA44" s="812">
        <f>'1_1関係人口時系列'!BX44</f>
        <v>0</v>
      </c>
      <c r="BB44" s="285">
        <f>'1_1関係人口時系列'!CH44</f>
        <v>106</v>
      </c>
      <c r="BC44" s="816">
        <f t="shared" si="8"/>
        <v>3202</v>
      </c>
    </row>
    <row r="45" spans="1:55">
      <c r="A45" s="125">
        <v>220</v>
      </c>
      <c r="B45" s="37" t="s">
        <v>52</v>
      </c>
      <c r="C45" s="292">
        <f>'1_1関係人口時系列'!Y45</f>
        <v>950</v>
      </c>
      <c r="D45" s="285">
        <f>'1_1関係人口時系列'!AS45</f>
        <v>818</v>
      </c>
      <c r="E45" s="812">
        <f>'1_1関係人口時系列'!BP45</f>
        <v>5</v>
      </c>
      <c r="F45" s="285">
        <f>'1_1関係人口時系列'!BZ45</f>
        <v>59</v>
      </c>
      <c r="G45" s="816">
        <f t="shared" si="0"/>
        <v>1832</v>
      </c>
      <c r="H45" s="845"/>
      <c r="I45" s="292">
        <f>'1_1関係人口時系列'!Z45</f>
        <v>1093</v>
      </c>
      <c r="J45" s="285">
        <f>'1_1関係人口時系列'!AT45</f>
        <v>2269</v>
      </c>
      <c r="K45" s="812">
        <f>'1_1関係人口時系列'!BQ45</f>
        <v>10</v>
      </c>
      <c r="L45" s="285">
        <f>'1_1関係人口時系列'!CA45</f>
        <v>59</v>
      </c>
      <c r="M45" s="816">
        <f t="shared" si="1"/>
        <v>3431</v>
      </c>
      <c r="N45" s="845"/>
      <c r="O45" s="292">
        <f>'1_1関係人口時系列'!AA45</f>
        <v>1051</v>
      </c>
      <c r="P45" s="285">
        <f>'1_1関係人口時系列'!AU45</f>
        <v>3449</v>
      </c>
      <c r="Q45" s="285">
        <f>'1_1関係人口時系列'!BR45</f>
        <v>14</v>
      </c>
      <c r="R45" s="285">
        <f>'1_1関係人口時系列'!CB45</f>
        <v>43</v>
      </c>
      <c r="S45" s="816">
        <f t="shared" si="2"/>
        <v>4557</v>
      </c>
      <c r="T45" s="845"/>
      <c r="U45" s="285">
        <f>'1_1関係人口時系列'!AB45</f>
        <v>1013</v>
      </c>
      <c r="V45" s="812">
        <f>'1_1関係人口時系列'!AV45</f>
        <v>3973</v>
      </c>
      <c r="W45" s="285">
        <f>'1_1関係人口時系列'!BS45</f>
        <v>19</v>
      </c>
      <c r="X45" s="812">
        <f>'1_1関係人口時系列'!CC45</f>
        <v>58</v>
      </c>
      <c r="Y45" s="826">
        <f t="shared" si="3"/>
        <v>5063</v>
      </c>
      <c r="Z45" s="845"/>
      <c r="AA45" s="292">
        <f>'1_1関係人口時系列'!AC45</f>
        <v>978</v>
      </c>
      <c r="AB45" s="285">
        <f>'1_1関係人口時系列'!AW45</f>
        <v>9564</v>
      </c>
      <c r="AC45" s="285">
        <f>'1_1関係人口時系列'!BT45</f>
        <v>23</v>
      </c>
      <c r="AD45" s="812">
        <f>'1_1関係人口時系列'!CD45</f>
        <v>127</v>
      </c>
      <c r="AE45" s="826">
        <f t="shared" si="4"/>
        <v>10692</v>
      </c>
      <c r="AF45" s="845"/>
      <c r="AG45" s="292">
        <f>'1_1関係人口時系列'!AD45</f>
        <v>959</v>
      </c>
      <c r="AH45" s="285">
        <f>'1_1関係人口時系列'!AX45</f>
        <v>26834</v>
      </c>
      <c r="AI45" s="285">
        <f>'1_1関係人口時系列'!BU45</f>
        <v>23</v>
      </c>
      <c r="AJ45" s="812">
        <f>'1_1関係人口時系列'!CE45</f>
        <v>89</v>
      </c>
      <c r="AK45" s="826">
        <f t="shared" si="5"/>
        <v>27905</v>
      </c>
      <c r="AL45" s="845"/>
      <c r="AM45" s="285">
        <f>'1_1関係人口時系列'!AE45</f>
        <v>927</v>
      </c>
      <c r="AN45" s="812">
        <f>'1_1関係人口時系列'!AY45</f>
        <v>32808</v>
      </c>
      <c r="AO45" s="285">
        <f>'1_1関係人口時系列'!BV45</f>
        <v>23</v>
      </c>
      <c r="AP45" s="812">
        <f>'1_1関係人口時系列'!CF45</f>
        <v>91</v>
      </c>
      <c r="AQ45" s="826">
        <f t="shared" si="6"/>
        <v>33849</v>
      </c>
      <c r="AR45" s="845"/>
      <c r="AS45" s="292">
        <f>'1_1関係人口時系列'!AF45</f>
        <v>928</v>
      </c>
      <c r="AT45" s="285">
        <f>'1_1関係人口時系列'!AZ45</f>
        <v>23069</v>
      </c>
      <c r="AU45" s="285">
        <f>'1_1関係人口時系列'!BW45</f>
        <v>23</v>
      </c>
      <c r="AV45" s="812">
        <f>'1_1関係人口時系列'!CG45</f>
        <v>125</v>
      </c>
      <c r="AW45" s="826">
        <f t="shared" si="7"/>
        <v>24145</v>
      </c>
      <c r="AX45" s="845"/>
      <c r="AY45" s="292">
        <f>'1_1関係人口時系列'!AG45</f>
        <v>932</v>
      </c>
      <c r="AZ45" s="285">
        <f>'1_1関係人口時系列'!BA45</f>
        <v>32808</v>
      </c>
      <c r="BA45" s="812">
        <f>'1_1関係人口時系列'!BX45</f>
        <v>22</v>
      </c>
      <c r="BB45" s="285">
        <f>'1_1関係人口時系列'!CH45</f>
        <v>101</v>
      </c>
      <c r="BC45" s="816">
        <f t="shared" si="8"/>
        <v>33863</v>
      </c>
    </row>
    <row r="46" spans="1:55">
      <c r="A46" s="125">
        <v>228</v>
      </c>
      <c r="B46" s="37" t="s">
        <v>53</v>
      </c>
      <c r="C46" s="292">
        <f>'1_1関係人口時系列'!Y46</f>
        <v>0</v>
      </c>
      <c r="D46" s="285">
        <f>'1_1関係人口時系列'!AS46</f>
        <v>98</v>
      </c>
      <c r="E46" s="812">
        <f>'1_1関係人口時系列'!BP46</f>
        <v>251</v>
      </c>
      <c r="F46" s="285">
        <f>'1_1関係人口時系列'!BZ46</f>
        <v>267</v>
      </c>
      <c r="G46" s="816">
        <f t="shared" si="0"/>
        <v>616</v>
      </c>
      <c r="H46" s="845"/>
      <c r="I46" s="292">
        <f>'1_1関係人口時系列'!Z46</f>
        <v>0</v>
      </c>
      <c r="J46" s="285">
        <f>'1_1関係人口時系列'!AT46</f>
        <v>142</v>
      </c>
      <c r="K46" s="812">
        <f>'1_1関係人口時系列'!BQ46</f>
        <v>234</v>
      </c>
      <c r="L46" s="285">
        <f>'1_1関係人口時系列'!CA46</f>
        <v>348</v>
      </c>
      <c r="M46" s="816">
        <f t="shared" si="1"/>
        <v>724</v>
      </c>
      <c r="N46" s="845"/>
      <c r="O46" s="292">
        <f>'1_1関係人口時系列'!AA46</f>
        <v>0</v>
      </c>
      <c r="P46" s="285">
        <f>'1_1関係人口時系列'!AU46</f>
        <v>347</v>
      </c>
      <c r="Q46" s="285">
        <f>'1_1関係人口時系列'!BR46</f>
        <v>218</v>
      </c>
      <c r="R46" s="285">
        <f>'1_1関係人口時系列'!CB46</f>
        <v>338</v>
      </c>
      <c r="S46" s="816">
        <f t="shared" si="2"/>
        <v>903</v>
      </c>
      <c r="T46" s="845"/>
      <c r="U46" s="285">
        <f>'1_1関係人口時系列'!AB46</f>
        <v>0</v>
      </c>
      <c r="V46" s="812">
        <f>'1_1関係人口時系列'!AV46</f>
        <v>275</v>
      </c>
      <c r="W46" s="285">
        <f>'1_1関係人口時系列'!BS46</f>
        <v>201</v>
      </c>
      <c r="X46" s="812">
        <f>'1_1関係人口時系列'!CC46</f>
        <v>320</v>
      </c>
      <c r="Y46" s="826">
        <f t="shared" si="3"/>
        <v>796</v>
      </c>
      <c r="Z46" s="845"/>
      <c r="AA46" s="292">
        <f>'1_1関係人口時系列'!AC46</f>
        <v>0</v>
      </c>
      <c r="AB46" s="285">
        <f>'1_1関係人口時系列'!AW46</f>
        <v>1246</v>
      </c>
      <c r="AC46" s="285">
        <f>'1_1関係人口時系列'!BT46</f>
        <v>186</v>
      </c>
      <c r="AD46" s="812">
        <f>'1_1関係人口時系列'!CD46</f>
        <v>265</v>
      </c>
      <c r="AE46" s="826">
        <f t="shared" si="4"/>
        <v>1697</v>
      </c>
      <c r="AF46" s="845"/>
      <c r="AG46" s="292">
        <f>'1_1関係人口時系列'!AD46</f>
        <v>0</v>
      </c>
      <c r="AH46" s="285">
        <f>'1_1関係人口時系列'!AX46</f>
        <v>4276</v>
      </c>
      <c r="AI46" s="285">
        <f>'1_1関係人口時系列'!BU46</f>
        <v>183</v>
      </c>
      <c r="AJ46" s="812">
        <f>'1_1関係人口時系列'!CE46</f>
        <v>94</v>
      </c>
      <c r="AK46" s="826">
        <f t="shared" si="5"/>
        <v>4553</v>
      </c>
      <c r="AL46" s="845"/>
      <c r="AM46" s="285">
        <f>'1_1関係人口時系列'!AE46</f>
        <v>0</v>
      </c>
      <c r="AN46" s="812">
        <f>'1_1関係人口時系列'!AY46</f>
        <v>5585</v>
      </c>
      <c r="AO46" s="285">
        <f>'1_1関係人口時系列'!BV46</f>
        <v>181</v>
      </c>
      <c r="AP46" s="812">
        <f>'1_1関係人口時系列'!CF46</f>
        <v>145</v>
      </c>
      <c r="AQ46" s="826">
        <f t="shared" si="6"/>
        <v>5911</v>
      </c>
      <c r="AR46" s="845"/>
      <c r="AS46" s="292">
        <f>'1_1関係人口時系列'!AF46</f>
        <v>0</v>
      </c>
      <c r="AT46" s="285">
        <f>'1_1関係人口時系列'!AZ46</f>
        <v>3702</v>
      </c>
      <c r="AU46" s="285">
        <f>'1_1関係人口時系列'!BW46</f>
        <v>180</v>
      </c>
      <c r="AV46" s="812">
        <f>'1_1関係人口時系列'!CG46</f>
        <v>193</v>
      </c>
      <c r="AW46" s="826">
        <f t="shared" si="7"/>
        <v>4075</v>
      </c>
      <c r="AX46" s="845"/>
      <c r="AY46" s="292">
        <f>'1_1関係人口時系列'!AG46</f>
        <v>0</v>
      </c>
      <c r="AZ46" s="285">
        <f>'1_1関係人口時系列'!BA46</f>
        <v>5585</v>
      </c>
      <c r="BA46" s="812">
        <f>'1_1関係人口時系列'!BX46</f>
        <v>178</v>
      </c>
      <c r="BB46" s="285">
        <f>'1_1関係人口時系列'!CH46</f>
        <v>144</v>
      </c>
      <c r="BC46" s="816">
        <f t="shared" si="8"/>
        <v>5907</v>
      </c>
    </row>
    <row r="47" spans="1:55">
      <c r="A47" s="125">
        <v>365</v>
      </c>
      <c r="B47" s="39" t="s">
        <v>54</v>
      </c>
      <c r="C47" s="293">
        <f>'1_1関係人口時系列'!Y47</f>
        <v>845</v>
      </c>
      <c r="D47" s="286">
        <f>'1_1関係人口時系列'!AS47</f>
        <v>1359</v>
      </c>
      <c r="E47" s="814">
        <f>'1_1関係人口時系列'!BP47</f>
        <v>0</v>
      </c>
      <c r="F47" s="286">
        <f>'1_1関係人口時系列'!BZ47</f>
        <v>70</v>
      </c>
      <c r="G47" s="819">
        <f t="shared" si="0"/>
        <v>2274</v>
      </c>
      <c r="H47" s="845"/>
      <c r="I47" s="293">
        <f>'1_1関係人口時系列'!Z47</f>
        <v>867</v>
      </c>
      <c r="J47" s="286">
        <f>'1_1関係人口時系列'!AT47</f>
        <v>823</v>
      </c>
      <c r="K47" s="814">
        <f>'1_1関係人口時系列'!BQ47</f>
        <v>0</v>
      </c>
      <c r="L47" s="286">
        <f>'1_1関係人口時系列'!CA47</f>
        <v>68</v>
      </c>
      <c r="M47" s="819">
        <f t="shared" si="1"/>
        <v>1758</v>
      </c>
      <c r="N47" s="845"/>
      <c r="O47" s="293">
        <f>'1_1関係人口時系列'!AA47</f>
        <v>891</v>
      </c>
      <c r="P47" s="286">
        <f>'1_1関係人口時系列'!AU47</f>
        <v>1319</v>
      </c>
      <c r="Q47" s="286">
        <f>'1_1関係人口時系列'!BR47</f>
        <v>0</v>
      </c>
      <c r="R47" s="286">
        <f>'1_1関係人口時系列'!CB47</f>
        <v>65</v>
      </c>
      <c r="S47" s="819">
        <f t="shared" si="2"/>
        <v>2275</v>
      </c>
      <c r="T47" s="845"/>
      <c r="U47" s="286">
        <f>'1_1関係人口時系列'!AB47</f>
        <v>918</v>
      </c>
      <c r="V47" s="814">
        <f>'1_1関係人口時系列'!AV47</f>
        <v>1424</v>
      </c>
      <c r="W47" s="286">
        <f>'1_1関係人口時系列'!BS47</f>
        <v>0</v>
      </c>
      <c r="X47" s="814">
        <f>'1_1関係人口時系列'!CC47</f>
        <v>21</v>
      </c>
      <c r="Y47" s="827">
        <f t="shared" si="3"/>
        <v>2363</v>
      </c>
      <c r="Z47" s="845"/>
      <c r="AA47" s="293">
        <f>'1_1関係人口時系列'!AC47</f>
        <v>945</v>
      </c>
      <c r="AB47" s="286">
        <f>'1_1関係人口時系列'!AW47</f>
        <v>1197</v>
      </c>
      <c r="AC47" s="286">
        <f>'1_1関係人口時系列'!BT47</f>
        <v>0</v>
      </c>
      <c r="AD47" s="814">
        <f>'1_1関係人口時系列'!CD47</f>
        <v>29</v>
      </c>
      <c r="AE47" s="827">
        <f t="shared" si="4"/>
        <v>2171</v>
      </c>
      <c r="AF47" s="845"/>
      <c r="AG47" s="293">
        <f>'1_1関係人口時系列'!AD47</f>
        <v>972</v>
      </c>
      <c r="AH47" s="286">
        <f>'1_1関係人口時系列'!AX47</f>
        <v>1541</v>
      </c>
      <c r="AI47" s="286">
        <f>'1_1関係人口時系列'!BU47</f>
        <v>0</v>
      </c>
      <c r="AJ47" s="814">
        <f>'1_1関係人口時系列'!CE47</f>
        <v>20</v>
      </c>
      <c r="AK47" s="827">
        <f t="shared" si="5"/>
        <v>2533</v>
      </c>
      <c r="AL47" s="845"/>
      <c r="AM47" s="286">
        <f>'1_1関係人口時系列'!AE47</f>
        <v>996</v>
      </c>
      <c r="AN47" s="814">
        <f>'1_1関係人口時系列'!AY47</f>
        <v>3172</v>
      </c>
      <c r="AO47" s="285">
        <f>'1_1関係人口時系列'!BV47</f>
        <v>0</v>
      </c>
      <c r="AP47" s="814">
        <f>'1_1関係人口時系列'!CF47</f>
        <v>21</v>
      </c>
      <c r="AQ47" s="827">
        <f t="shared" si="6"/>
        <v>4189</v>
      </c>
      <c r="AR47" s="845"/>
      <c r="AS47" s="293">
        <f>'1_1関係人口時系列'!AF47</f>
        <v>996</v>
      </c>
      <c r="AT47" s="286">
        <f>'1_1関係人口時系列'!AZ47</f>
        <v>1970</v>
      </c>
      <c r="AU47" s="286">
        <f>'1_1関係人口時系列'!BW47</f>
        <v>0</v>
      </c>
      <c r="AV47" s="814">
        <f>'1_1関係人口時系列'!CG47</f>
        <v>32</v>
      </c>
      <c r="AW47" s="827">
        <f t="shared" si="7"/>
        <v>2998</v>
      </c>
      <c r="AX47" s="845"/>
      <c r="AY47" s="293">
        <f>'1_1関係人口時系列'!AG47</f>
        <v>996</v>
      </c>
      <c r="AZ47" s="286">
        <f>'1_1関係人口時系列'!BA47</f>
        <v>3172</v>
      </c>
      <c r="BA47" s="814">
        <f>'1_1関係人口時系列'!BX47</f>
        <v>0</v>
      </c>
      <c r="BB47" s="286">
        <f>'1_1関係人口時系列'!CH47</f>
        <v>24</v>
      </c>
      <c r="BC47" s="819">
        <f t="shared" si="8"/>
        <v>4192</v>
      </c>
    </row>
    <row r="48" spans="1:55">
      <c r="A48" s="125"/>
      <c r="B48" s="41" t="s">
        <v>21</v>
      </c>
      <c r="C48" s="292">
        <f>'1_1関係人口時系列'!Y48</f>
        <v>7402</v>
      </c>
      <c r="D48" s="285">
        <f>'1_1関係人口時系列'!AS48</f>
        <v>2672</v>
      </c>
      <c r="E48" s="812">
        <f>'1_1関係人口時系列'!BP48</f>
        <v>1172</v>
      </c>
      <c r="F48" s="285">
        <f>'1_1関係人口時系列'!BZ48</f>
        <v>2995</v>
      </c>
      <c r="G48" s="816">
        <f t="shared" si="0"/>
        <v>14241</v>
      </c>
      <c r="H48" s="845"/>
      <c r="I48" s="292">
        <f>'1_1関係人口時系列'!Z48</f>
        <v>6927</v>
      </c>
      <c r="J48" s="285">
        <f>'1_1関係人口時系列'!AT48</f>
        <v>1966</v>
      </c>
      <c r="K48" s="812">
        <f>'1_1関係人口時系列'!BQ48</f>
        <v>1248</v>
      </c>
      <c r="L48" s="285">
        <f>'1_1関係人口時系列'!CA48</f>
        <v>2268</v>
      </c>
      <c r="M48" s="816">
        <f t="shared" si="1"/>
        <v>12409</v>
      </c>
      <c r="N48" s="845"/>
      <c r="O48" s="292">
        <f>'1_1関係人口時系列'!AA48</f>
        <v>6544</v>
      </c>
      <c r="P48" s="285">
        <f>'1_1関係人口時系列'!AU48</f>
        <v>1978</v>
      </c>
      <c r="Q48" s="285">
        <f>'1_1関係人口時系列'!BR48</f>
        <v>1320</v>
      </c>
      <c r="R48" s="285">
        <f>'1_1関係人口時系列'!CB48</f>
        <v>1913</v>
      </c>
      <c r="S48" s="816">
        <f t="shared" si="2"/>
        <v>11755</v>
      </c>
      <c r="T48" s="845"/>
      <c r="U48" s="285">
        <f>'1_1関係人口時系列'!AB48</f>
        <v>6157</v>
      </c>
      <c r="V48" s="812">
        <f>'1_1関係人口時系列'!AV48</f>
        <v>2296</v>
      </c>
      <c r="W48" s="285">
        <f>'1_1関係人口時系列'!BS48</f>
        <v>1391</v>
      </c>
      <c r="X48" s="812">
        <f>'1_1関係人口時系列'!CC48</f>
        <v>2435</v>
      </c>
      <c r="Y48" s="826">
        <f t="shared" si="3"/>
        <v>12279</v>
      </c>
      <c r="Z48" s="845"/>
      <c r="AA48" s="292">
        <f>'1_1関係人口時系列'!AC48</f>
        <v>5770</v>
      </c>
      <c r="AB48" s="285">
        <f>'1_1関係人口時系列'!AW48</f>
        <v>2935</v>
      </c>
      <c r="AC48" s="285">
        <f>'1_1関係人口時系列'!BT48</f>
        <v>1461</v>
      </c>
      <c r="AD48" s="812">
        <f>'1_1関係人口時系列'!CD48</f>
        <v>1649</v>
      </c>
      <c r="AE48" s="826">
        <f t="shared" si="4"/>
        <v>11815</v>
      </c>
      <c r="AF48" s="845"/>
      <c r="AG48" s="292">
        <f>'1_1関係人口時系列'!AD48</f>
        <v>5384</v>
      </c>
      <c r="AH48" s="285">
        <f>'1_1関係人口時系列'!AX48</f>
        <v>3716</v>
      </c>
      <c r="AI48" s="285">
        <f>'1_1関係人口時系列'!BU48</f>
        <v>1445</v>
      </c>
      <c r="AJ48" s="812">
        <f>'1_1関係人口時系列'!CE48</f>
        <v>831</v>
      </c>
      <c r="AK48" s="826">
        <f t="shared" si="5"/>
        <v>11376</v>
      </c>
      <c r="AL48" s="845"/>
      <c r="AM48" s="285">
        <f>'1_1関係人口時系列'!AE48</f>
        <v>5107</v>
      </c>
      <c r="AN48" s="812">
        <f>'1_1関係人口時系列'!AY48</f>
        <v>6156</v>
      </c>
      <c r="AO48" s="510">
        <f>'1_1関係人口時系列'!BV48</f>
        <v>1428</v>
      </c>
      <c r="AP48" s="812">
        <f>'1_1関係人口時系列'!CF48</f>
        <v>1187</v>
      </c>
      <c r="AQ48" s="826">
        <f t="shared" si="6"/>
        <v>13878</v>
      </c>
      <c r="AR48" s="845"/>
      <c r="AS48" s="292">
        <f>'1_1関係人口時系列'!AF48</f>
        <v>5108</v>
      </c>
      <c r="AT48" s="285">
        <f>'1_1関係人口時系列'!AZ48</f>
        <v>4270</v>
      </c>
      <c r="AU48" s="285">
        <f>'1_1関係人口時系列'!BW48</f>
        <v>1418</v>
      </c>
      <c r="AV48" s="812">
        <f>'1_1関係人口時系列'!CG48</f>
        <v>2281</v>
      </c>
      <c r="AW48" s="826">
        <f t="shared" si="7"/>
        <v>13077</v>
      </c>
      <c r="AX48" s="845"/>
      <c r="AY48" s="292">
        <f>'1_1関係人口時系列'!AG48</f>
        <v>5108</v>
      </c>
      <c r="AZ48" s="285">
        <f>'1_1関係人口時系列'!BA48</f>
        <v>6156</v>
      </c>
      <c r="BA48" s="812">
        <f>'1_1関係人口時系列'!BX48</f>
        <v>1401</v>
      </c>
      <c r="BB48" s="285">
        <f>'1_1関係人口時系列'!CH48</f>
        <v>1433</v>
      </c>
      <c r="BC48" s="816">
        <f t="shared" si="8"/>
        <v>14098</v>
      </c>
    </row>
    <row r="49" spans="1:55">
      <c r="A49" s="125">
        <v>201</v>
      </c>
      <c r="B49" s="42" t="s">
        <v>55</v>
      </c>
      <c r="C49" s="292">
        <f>'1_1関係人口時系列'!Y49</f>
        <v>6267</v>
      </c>
      <c r="D49" s="285">
        <f>'1_1関係人口時系列'!AS49</f>
        <v>35</v>
      </c>
      <c r="E49" s="812">
        <f>'1_1関係人口時系列'!BP49</f>
        <v>1172</v>
      </c>
      <c r="F49" s="285">
        <f>'1_1関係人口時系列'!BZ49</f>
        <v>2897</v>
      </c>
      <c r="G49" s="816">
        <f t="shared" si="0"/>
        <v>10371</v>
      </c>
      <c r="H49" s="845"/>
      <c r="I49" s="292">
        <f>'1_1関係人口時系列'!Z49</f>
        <v>5793</v>
      </c>
      <c r="J49" s="285">
        <f>'1_1関係人口時系列'!AT49</f>
        <v>58</v>
      </c>
      <c r="K49" s="812">
        <f>'1_1関係人口時系列'!BQ49</f>
        <v>1248</v>
      </c>
      <c r="L49" s="285">
        <f>'1_1関係人口時系列'!CA49</f>
        <v>2169</v>
      </c>
      <c r="M49" s="816">
        <f t="shared" si="1"/>
        <v>9268</v>
      </c>
      <c r="N49" s="845"/>
      <c r="O49" s="292">
        <f>'1_1関係人口時系列'!AA49</f>
        <v>5435</v>
      </c>
      <c r="P49" s="285">
        <f>'1_1関係人口時系列'!AU49</f>
        <v>43</v>
      </c>
      <c r="Q49" s="285">
        <f>'1_1関係人口時系列'!BR49</f>
        <v>1320</v>
      </c>
      <c r="R49" s="285">
        <f>'1_1関係人口時系列'!CB49</f>
        <v>1809</v>
      </c>
      <c r="S49" s="816">
        <f t="shared" si="2"/>
        <v>8607</v>
      </c>
      <c r="T49" s="845"/>
      <c r="U49" s="285">
        <f>'1_1関係人口時系列'!AB49</f>
        <v>5075</v>
      </c>
      <c r="V49" s="812">
        <f>'1_1関係人口時系列'!AV49</f>
        <v>132</v>
      </c>
      <c r="W49" s="285">
        <f>'1_1関係人口時系列'!BS49</f>
        <v>1391</v>
      </c>
      <c r="X49" s="812">
        <f>'1_1関係人口時系列'!CC49</f>
        <v>2340</v>
      </c>
      <c r="Y49" s="826">
        <f t="shared" si="3"/>
        <v>8938</v>
      </c>
      <c r="Z49" s="845"/>
      <c r="AA49" s="292">
        <f>'1_1関係人口時系列'!AC49</f>
        <v>4715</v>
      </c>
      <c r="AB49" s="285">
        <f>'1_1関係人口時系列'!AW49</f>
        <v>264</v>
      </c>
      <c r="AC49" s="285">
        <f>'1_1関係人口時系列'!BT49</f>
        <v>1461</v>
      </c>
      <c r="AD49" s="812">
        <f>'1_1関係人口時系列'!CD49</f>
        <v>1583</v>
      </c>
      <c r="AE49" s="826">
        <f t="shared" si="4"/>
        <v>8023</v>
      </c>
      <c r="AF49" s="845"/>
      <c r="AG49" s="292">
        <f>'1_1関係人口時系列'!AD49</f>
        <v>4355</v>
      </c>
      <c r="AH49" s="285">
        <f>'1_1関係人口時系列'!AX49</f>
        <v>629</v>
      </c>
      <c r="AI49" s="285">
        <f>'1_1関係人口時系列'!BU49</f>
        <v>1445</v>
      </c>
      <c r="AJ49" s="812">
        <f>'1_1関係人口時系列'!CE49</f>
        <v>738</v>
      </c>
      <c r="AK49" s="826">
        <f t="shared" si="5"/>
        <v>7167</v>
      </c>
      <c r="AL49" s="845"/>
      <c r="AM49" s="285">
        <f>'1_1関係人口時系列'!AE49</f>
        <v>4085</v>
      </c>
      <c r="AN49" s="812">
        <f>'1_1関係人口時系列'!AY49</f>
        <v>1882</v>
      </c>
      <c r="AO49" s="285">
        <f>'1_1関係人口時系列'!BV49</f>
        <v>1428</v>
      </c>
      <c r="AP49" s="812">
        <f>'1_1関係人口時系列'!CF49</f>
        <v>1090</v>
      </c>
      <c r="AQ49" s="826">
        <f t="shared" si="6"/>
        <v>8485</v>
      </c>
      <c r="AR49" s="845"/>
      <c r="AS49" s="292">
        <f>'1_1関係人口時系列'!AF49</f>
        <v>4085</v>
      </c>
      <c r="AT49" s="285">
        <f>'1_1関係人口時系列'!AZ49</f>
        <v>925</v>
      </c>
      <c r="AU49" s="285">
        <f>'1_1関係人口時系列'!BW49</f>
        <v>1418</v>
      </c>
      <c r="AV49" s="812">
        <f>'1_1関係人口時系列'!CG49</f>
        <v>2174</v>
      </c>
      <c r="AW49" s="826">
        <f t="shared" si="7"/>
        <v>8602</v>
      </c>
      <c r="AX49" s="845"/>
      <c r="AY49" s="292">
        <f>'1_1関係人口時系列'!AG49</f>
        <v>4085</v>
      </c>
      <c r="AZ49" s="285">
        <f>'1_1関係人口時系列'!BA49</f>
        <v>1882</v>
      </c>
      <c r="BA49" s="812">
        <f>'1_1関係人口時系列'!BX49</f>
        <v>1401</v>
      </c>
      <c r="BB49" s="285">
        <f>'1_1関係人口時系列'!CH49</f>
        <v>1334</v>
      </c>
      <c r="BC49" s="816">
        <f t="shared" si="8"/>
        <v>8702</v>
      </c>
    </row>
    <row r="50" spans="1:55">
      <c r="A50" s="125">
        <v>442</v>
      </c>
      <c r="B50" s="37" t="s">
        <v>56</v>
      </c>
      <c r="C50" s="292">
        <f>'1_1関係人口時系列'!Y50</f>
        <v>592</v>
      </c>
      <c r="D50" s="285">
        <f>'1_1関係人口時系列'!AS50</f>
        <v>2323</v>
      </c>
      <c r="E50" s="812">
        <f>'1_1関係人口時系列'!BP50</f>
        <v>0</v>
      </c>
      <c r="F50" s="285">
        <f>'1_1関係人口時系列'!BZ50</f>
        <v>5</v>
      </c>
      <c r="G50" s="816">
        <f t="shared" si="0"/>
        <v>2920</v>
      </c>
      <c r="H50" s="845"/>
      <c r="I50" s="292">
        <f>'1_1関係人口時系列'!Z50</f>
        <v>598</v>
      </c>
      <c r="J50" s="285">
        <f>'1_1関係人口時系列'!AT50</f>
        <v>1189</v>
      </c>
      <c r="K50" s="812">
        <f>'1_1関係人口時系列'!BQ50</f>
        <v>0</v>
      </c>
      <c r="L50" s="285">
        <f>'1_1関係人口時系列'!CA50</f>
        <v>5</v>
      </c>
      <c r="M50" s="816">
        <f t="shared" si="1"/>
        <v>1792</v>
      </c>
      <c r="N50" s="845"/>
      <c r="O50" s="292">
        <f>'1_1関係人口時系列'!AA50</f>
        <v>577</v>
      </c>
      <c r="P50" s="285">
        <f>'1_1関係人口時系列'!AU50</f>
        <v>1229</v>
      </c>
      <c r="Q50" s="285">
        <f>'1_1関係人口時系列'!BR50</f>
        <v>0</v>
      </c>
      <c r="R50" s="285">
        <f>'1_1関係人口時系列'!CB50</f>
        <v>5</v>
      </c>
      <c r="S50" s="816">
        <f t="shared" si="2"/>
        <v>1811</v>
      </c>
      <c r="T50" s="845"/>
      <c r="U50" s="285">
        <f>'1_1関係人口時系列'!AB50</f>
        <v>555</v>
      </c>
      <c r="V50" s="812">
        <f>'1_1関係人口時系列'!AV50</f>
        <v>1753</v>
      </c>
      <c r="W50" s="285">
        <f>'1_1関係人口時系列'!BS50</f>
        <v>0</v>
      </c>
      <c r="X50" s="812">
        <f>'1_1関係人口時系列'!CC50</f>
        <v>4</v>
      </c>
      <c r="Y50" s="826">
        <f t="shared" si="3"/>
        <v>2312</v>
      </c>
      <c r="Z50" s="845"/>
      <c r="AA50" s="292">
        <f>'1_1関係人口時系列'!AC50</f>
        <v>533</v>
      </c>
      <c r="AB50" s="285">
        <f>'1_1関係人口時系列'!AW50</f>
        <v>2033</v>
      </c>
      <c r="AC50" s="285">
        <f>'1_1関係人口時系列'!BT50</f>
        <v>0</v>
      </c>
      <c r="AD50" s="812">
        <f>'1_1関係人口時系列'!CD50</f>
        <v>4</v>
      </c>
      <c r="AE50" s="826">
        <f t="shared" si="4"/>
        <v>2570</v>
      </c>
      <c r="AF50" s="845"/>
      <c r="AG50" s="292">
        <f>'1_1関係人口時系列'!AD50</f>
        <v>511</v>
      </c>
      <c r="AH50" s="285">
        <f>'1_1関係人口時系列'!AX50</f>
        <v>2423</v>
      </c>
      <c r="AI50" s="285">
        <f>'1_1関係人口時系列'!BU50</f>
        <v>0</v>
      </c>
      <c r="AJ50" s="812">
        <f>'1_1関係人口時系列'!CE50</f>
        <v>5</v>
      </c>
      <c r="AK50" s="826">
        <f t="shared" si="5"/>
        <v>2939</v>
      </c>
      <c r="AL50" s="845"/>
      <c r="AM50" s="285">
        <f>'1_1関係人口時系列'!AE50</f>
        <v>504</v>
      </c>
      <c r="AN50" s="812">
        <f>'1_1関係人口時系列'!AY50</f>
        <v>3057</v>
      </c>
      <c r="AO50" s="285">
        <f>'1_1関係人口時系列'!BV50</f>
        <v>0</v>
      </c>
      <c r="AP50" s="812">
        <f>'1_1関係人口時系列'!CF50</f>
        <v>4</v>
      </c>
      <c r="AQ50" s="826">
        <f t="shared" si="6"/>
        <v>3565</v>
      </c>
      <c r="AR50" s="845"/>
      <c r="AS50" s="292">
        <f>'1_1関係人口時系列'!AF50</f>
        <v>505</v>
      </c>
      <c r="AT50" s="285">
        <f>'1_1関係人口時系列'!AZ50</f>
        <v>2505</v>
      </c>
      <c r="AU50" s="285">
        <f>'1_1関係人口時系列'!BW50</f>
        <v>0</v>
      </c>
      <c r="AV50" s="812">
        <f>'1_1関係人口時系列'!CG50</f>
        <v>6</v>
      </c>
      <c r="AW50" s="826">
        <f t="shared" si="7"/>
        <v>3016</v>
      </c>
      <c r="AX50" s="845"/>
      <c r="AY50" s="292">
        <f>'1_1関係人口時系列'!AG50</f>
        <v>505</v>
      </c>
      <c r="AZ50" s="285">
        <f>'1_1関係人口時系列'!BA50</f>
        <v>3057</v>
      </c>
      <c r="BA50" s="812">
        <f>'1_1関係人口時系列'!BX50</f>
        <v>0</v>
      </c>
      <c r="BB50" s="285">
        <f>'1_1関係人口時系列'!CH50</f>
        <v>5</v>
      </c>
      <c r="BC50" s="816">
        <f t="shared" si="8"/>
        <v>3567</v>
      </c>
    </row>
    <row r="51" spans="1:55">
      <c r="A51" s="125">
        <v>443</v>
      </c>
      <c r="B51" s="37" t="s">
        <v>57</v>
      </c>
      <c r="C51" s="292">
        <f>'1_1関係人口時系列'!Y51</f>
        <v>0</v>
      </c>
      <c r="D51" s="285">
        <f>'1_1関係人口時系列'!AS51</f>
        <v>126</v>
      </c>
      <c r="E51" s="812">
        <f>'1_1関係人口時系列'!BP51</f>
        <v>0</v>
      </c>
      <c r="F51" s="285">
        <f>'1_1関係人口時系列'!BZ51</f>
        <v>12</v>
      </c>
      <c r="G51" s="816">
        <f t="shared" si="0"/>
        <v>138</v>
      </c>
      <c r="H51" s="845"/>
      <c r="I51" s="292">
        <f>'1_1関係人口時系列'!Z51</f>
        <v>0</v>
      </c>
      <c r="J51" s="285">
        <f>'1_1関係人口時系列'!AT51</f>
        <v>183</v>
      </c>
      <c r="K51" s="812">
        <f>'1_1関係人口時系列'!BQ51</f>
        <v>0</v>
      </c>
      <c r="L51" s="285">
        <f>'1_1関係人口時系列'!CA51</f>
        <v>12</v>
      </c>
      <c r="M51" s="816">
        <f t="shared" si="1"/>
        <v>195</v>
      </c>
      <c r="N51" s="845"/>
      <c r="O51" s="292">
        <f>'1_1関係人口時系列'!AA51</f>
        <v>0</v>
      </c>
      <c r="P51" s="285">
        <f>'1_1関係人口時系列'!AU51</f>
        <v>254</v>
      </c>
      <c r="Q51" s="285">
        <f>'1_1関係人口時系列'!BR51</f>
        <v>0</v>
      </c>
      <c r="R51" s="285">
        <f>'1_1関係人口時系列'!CB51</f>
        <v>13</v>
      </c>
      <c r="S51" s="816">
        <f t="shared" si="2"/>
        <v>267</v>
      </c>
      <c r="T51" s="845"/>
      <c r="U51" s="285">
        <f>'1_1関係人口時系列'!AB51</f>
        <v>0</v>
      </c>
      <c r="V51" s="812">
        <f>'1_1関係人口時系列'!AV51</f>
        <v>163</v>
      </c>
      <c r="W51" s="285">
        <f>'1_1関係人口時系列'!BS51</f>
        <v>0</v>
      </c>
      <c r="X51" s="812">
        <f>'1_1関係人口時系列'!CC51</f>
        <v>12</v>
      </c>
      <c r="Y51" s="826">
        <f t="shared" si="3"/>
        <v>175</v>
      </c>
      <c r="Z51" s="845"/>
      <c r="AA51" s="292">
        <f>'1_1関係人口時系列'!AC51</f>
        <v>0</v>
      </c>
      <c r="AB51" s="285">
        <f>'1_1関係人口時系列'!AW51</f>
        <v>384</v>
      </c>
      <c r="AC51" s="285">
        <f>'1_1関係人口時系列'!BT51</f>
        <v>0</v>
      </c>
      <c r="AD51" s="812">
        <f>'1_1関係人口時系列'!CD51</f>
        <v>12</v>
      </c>
      <c r="AE51" s="826">
        <f t="shared" si="4"/>
        <v>396</v>
      </c>
      <c r="AF51" s="845"/>
      <c r="AG51" s="292">
        <f>'1_1関係人口時系列'!AD51</f>
        <v>0</v>
      </c>
      <c r="AH51" s="285">
        <f>'1_1関係人口時系列'!AX51</f>
        <v>381</v>
      </c>
      <c r="AI51" s="285">
        <f>'1_1関係人口時系列'!BU51</f>
        <v>0</v>
      </c>
      <c r="AJ51" s="812">
        <f>'1_1関係人口時系列'!CE51</f>
        <v>13</v>
      </c>
      <c r="AK51" s="826">
        <f t="shared" si="5"/>
        <v>394</v>
      </c>
      <c r="AL51" s="845"/>
      <c r="AM51" s="285">
        <f>'1_1関係人口時系列'!AE51</f>
        <v>0</v>
      </c>
      <c r="AN51" s="812">
        <f>'1_1関係人口時系列'!AY51</f>
        <v>440</v>
      </c>
      <c r="AO51" s="285">
        <f>'1_1関係人口時系列'!BV51</f>
        <v>0</v>
      </c>
      <c r="AP51" s="812">
        <f>'1_1関係人口時系列'!CF51</f>
        <v>13</v>
      </c>
      <c r="AQ51" s="826">
        <f t="shared" si="6"/>
        <v>453</v>
      </c>
      <c r="AR51" s="845"/>
      <c r="AS51" s="292">
        <f>'1_1関係人口時系列'!AF51</f>
        <v>0</v>
      </c>
      <c r="AT51" s="285">
        <f>'1_1関係人口時系列'!AZ51</f>
        <v>402</v>
      </c>
      <c r="AU51" s="285">
        <f>'1_1関係人口時系列'!BW51</f>
        <v>0</v>
      </c>
      <c r="AV51" s="812">
        <f>'1_1関係人口時系列'!CG51</f>
        <v>13</v>
      </c>
      <c r="AW51" s="826">
        <f t="shared" si="7"/>
        <v>415</v>
      </c>
      <c r="AX51" s="845"/>
      <c r="AY51" s="292">
        <f>'1_1関係人口時系列'!AG51</f>
        <v>0</v>
      </c>
      <c r="AZ51" s="285">
        <f>'1_1関係人口時系列'!BA51</f>
        <v>440</v>
      </c>
      <c r="BA51" s="812">
        <f>'1_1関係人口時系列'!BX51</f>
        <v>0</v>
      </c>
      <c r="BB51" s="285">
        <f>'1_1関係人口時系列'!CH51</f>
        <v>13</v>
      </c>
      <c r="BC51" s="816">
        <f t="shared" si="8"/>
        <v>453</v>
      </c>
    </row>
    <row r="52" spans="1:55">
      <c r="A52" s="125">
        <v>446</v>
      </c>
      <c r="B52" s="37" t="s">
        <v>58</v>
      </c>
      <c r="C52" s="292">
        <f>'1_1関係人口時系列'!Y52</f>
        <v>543</v>
      </c>
      <c r="D52" s="285">
        <f>'1_1関係人口時系列'!AS52</f>
        <v>188</v>
      </c>
      <c r="E52" s="812">
        <f>'1_1関係人口時系列'!BP52</f>
        <v>0</v>
      </c>
      <c r="F52" s="285">
        <f>'1_1関係人口時系列'!BZ52</f>
        <v>81</v>
      </c>
      <c r="G52" s="816">
        <f t="shared" si="0"/>
        <v>812</v>
      </c>
      <c r="H52" s="845"/>
      <c r="I52" s="292">
        <f>'1_1関係人口時系列'!Z52</f>
        <v>536</v>
      </c>
      <c r="J52" s="285">
        <f>'1_1関係人口時系列'!AT52</f>
        <v>536</v>
      </c>
      <c r="K52" s="812">
        <f>'1_1関係人口時系列'!BQ52</f>
        <v>0</v>
      </c>
      <c r="L52" s="285">
        <f>'1_1関係人口時系列'!CA52</f>
        <v>82</v>
      </c>
      <c r="M52" s="816">
        <f t="shared" si="1"/>
        <v>1154</v>
      </c>
      <c r="N52" s="845"/>
      <c r="O52" s="292">
        <f>'1_1関係人口時系列'!AA52</f>
        <v>532</v>
      </c>
      <c r="P52" s="285">
        <f>'1_1関係人口時系列'!AU52</f>
        <v>452</v>
      </c>
      <c r="Q52" s="285">
        <f>'1_1関係人口時系列'!BR52</f>
        <v>0</v>
      </c>
      <c r="R52" s="285">
        <f>'1_1関係人口時系列'!CB52</f>
        <v>86</v>
      </c>
      <c r="S52" s="816">
        <f t="shared" si="2"/>
        <v>1070</v>
      </c>
      <c r="T52" s="845"/>
      <c r="U52" s="285">
        <f>'1_1関係人口時系列'!AB52</f>
        <v>527</v>
      </c>
      <c r="V52" s="812">
        <f>'1_1関係人口時系列'!AV52</f>
        <v>248</v>
      </c>
      <c r="W52" s="285">
        <f>'1_1関係人口時系列'!BS52</f>
        <v>0</v>
      </c>
      <c r="X52" s="812">
        <f>'1_1関係人口時系列'!CC52</f>
        <v>79</v>
      </c>
      <c r="Y52" s="826">
        <f t="shared" si="3"/>
        <v>854</v>
      </c>
      <c r="Z52" s="845"/>
      <c r="AA52" s="292">
        <f>'1_1関係人口時系列'!AC52</f>
        <v>522</v>
      </c>
      <c r="AB52" s="285">
        <f>'1_1関係人口時系列'!AW52</f>
        <v>254</v>
      </c>
      <c r="AC52" s="285">
        <f>'1_1関係人口時系列'!BT52</f>
        <v>0</v>
      </c>
      <c r="AD52" s="812">
        <f>'1_1関係人口時系列'!CD52</f>
        <v>50</v>
      </c>
      <c r="AE52" s="826">
        <f t="shared" si="4"/>
        <v>826</v>
      </c>
      <c r="AF52" s="845"/>
      <c r="AG52" s="292">
        <f>'1_1関係人口時系列'!AD52</f>
        <v>518</v>
      </c>
      <c r="AH52" s="285">
        <f>'1_1関係人口時系列'!AX52</f>
        <v>283</v>
      </c>
      <c r="AI52" s="285">
        <f>'1_1関係人口時系列'!BU52</f>
        <v>0</v>
      </c>
      <c r="AJ52" s="812">
        <f>'1_1関係人口時系列'!CE52</f>
        <v>75</v>
      </c>
      <c r="AK52" s="826">
        <f t="shared" si="5"/>
        <v>876</v>
      </c>
      <c r="AL52" s="845"/>
      <c r="AM52" s="285">
        <f>'1_1関係人口時系列'!AE52</f>
        <v>518</v>
      </c>
      <c r="AN52" s="812">
        <f>'1_1関係人口時系列'!AY52</f>
        <v>777</v>
      </c>
      <c r="AO52" s="286">
        <f>'1_1関係人口時系列'!BV52</f>
        <v>0</v>
      </c>
      <c r="AP52" s="812">
        <f>'1_1関係人口時系列'!CF52</f>
        <v>80</v>
      </c>
      <c r="AQ52" s="826">
        <f t="shared" si="6"/>
        <v>1375</v>
      </c>
      <c r="AR52" s="845"/>
      <c r="AS52" s="292">
        <f>'1_1関係人口時系列'!AF52</f>
        <v>518</v>
      </c>
      <c r="AT52" s="285">
        <f>'1_1関係人口時系列'!AZ52</f>
        <v>438</v>
      </c>
      <c r="AU52" s="285">
        <f>'1_1関係人口時系列'!BW52</f>
        <v>0</v>
      </c>
      <c r="AV52" s="812">
        <f>'1_1関係人口時系列'!CG52</f>
        <v>88</v>
      </c>
      <c r="AW52" s="826">
        <f t="shared" si="7"/>
        <v>1044</v>
      </c>
      <c r="AX52" s="845"/>
      <c r="AY52" s="292">
        <f>'1_1関係人口時系列'!AG52</f>
        <v>518</v>
      </c>
      <c r="AZ52" s="285">
        <f>'1_1関係人口時系列'!BA52</f>
        <v>777</v>
      </c>
      <c r="BA52" s="812">
        <f>'1_1関係人口時系列'!BX52</f>
        <v>0</v>
      </c>
      <c r="BB52" s="285">
        <f>'1_1関係人口時系列'!CH52</f>
        <v>81</v>
      </c>
      <c r="BC52" s="816">
        <f t="shared" si="8"/>
        <v>1376</v>
      </c>
    </row>
    <row r="53" spans="1:55">
      <c r="A53" s="125"/>
      <c r="B53" s="43" t="s">
        <v>22</v>
      </c>
      <c r="C53" s="800">
        <f>'1_1関係人口時系列'!Y53</f>
        <v>7477</v>
      </c>
      <c r="D53" s="510">
        <f>'1_1関係人口時系列'!AS53</f>
        <v>4146</v>
      </c>
      <c r="E53" s="810">
        <f>'1_1関係人口時系列'!BP53</f>
        <v>1042</v>
      </c>
      <c r="F53" s="510">
        <f>'1_1関係人口時系列'!BZ53</f>
        <v>1104</v>
      </c>
      <c r="G53" s="817">
        <f t="shared" si="0"/>
        <v>13769</v>
      </c>
      <c r="H53" s="845"/>
      <c r="I53" s="800">
        <f>'1_1関係人口時系列'!Z53</f>
        <v>7466</v>
      </c>
      <c r="J53" s="510">
        <f>'1_1関係人口時系列'!AT53</f>
        <v>9396</v>
      </c>
      <c r="K53" s="810">
        <f>'1_1関係人口時系列'!BQ53</f>
        <v>942</v>
      </c>
      <c r="L53" s="510">
        <f>'1_1関係人口時系列'!CA53</f>
        <v>1059</v>
      </c>
      <c r="M53" s="817">
        <f t="shared" si="1"/>
        <v>18863</v>
      </c>
      <c r="N53" s="845"/>
      <c r="O53" s="800">
        <f>'1_1関係人口時系列'!AA53</f>
        <v>7314</v>
      </c>
      <c r="P53" s="510">
        <f>'1_1関係人口時系列'!AU53</f>
        <v>9511</v>
      </c>
      <c r="Q53" s="510">
        <f>'1_1関係人口時系列'!BR53</f>
        <v>841</v>
      </c>
      <c r="R53" s="510">
        <f>'1_1関係人口時系列'!CB53</f>
        <v>1105</v>
      </c>
      <c r="S53" s="817">
        <f t="shared" si="2"/>
        <v>18771</v>
      </c>
      <c r="T53" s="845"/>
      <c r="U53" s="510">
        <f>'1_1関係人口時系列'!AB53</f>
        <v>7134</v>
      </c>
      <c r="V53" s="810">
        <f>'1_1関係人口時系列'!AV53</f>
        <v>9459</v>
      </c>
      <c r="W53" s="510">
        <f>'1_1関係人口時系列'!BS53</f>
        <v>745</v>
      </c>
      <c r="X53" s="810">
        <f>'1_1関係人口時系列'!CC53</f>
        <v>1035</v>
      </c>
      <c r="Y53" s="1208">
        <f t="shared" si="3"/>
        <v>18373</v>
      </c>
      <c r="Z53" s="845"/>
      <c r="AA53" s="800">
        <f>'1_1関係人口時系列'!AC53</f>
        <v>6953</v>
      </c>
      <c r="AB53" s="510">
        <f>'1_1関係人口時系列'!AW53</f>
        <v>11920</v>
      </c>
      <c r="AC53" s="510">
        <f>'1_1関係人口時系列'!BT53</f>
        <v>650</v>
      </c>
      <c r="AD53" s="810">
        <f>'1_1関係人口時系列'!CD53</f>
        <v>1044</v>
      </c>
      <c r="AE53" s="1208">
        <f t="shared" si="4"/>
        <v>20567</v>
      </c>
      <c r="AF53" s="845"/>
      <c r="AG53" s="800">
        <f>'1_1関係人口時系列'!AD53</f>
        <v>6768</v>
      </c>
      <c r="AH53" s="510">
        <f>'1_1関係人口時系列'!AX53</f>
        <v>15029</v>
      </c>
      <c r="AI53" s="510">
        <f>'1_1関係人口時系列'!BU53</f>
        <v>643</v>
      </c>
      <c r="AJ53" s="810">
        <f>'1_1関係人口時系列'!CE53</f>
        <v>725</v>
      </c>
      <c r="AK53" s="1208">
        <f t="shared" si="5"/>
        <v>23165</v>
      </c>
      <c r="AL53" s="845"/>
      <c r="AM53" s="510">
        <f>'1_1関係人口時系列'!AE53</f>
        <v>6630</v>
      </c>
      <c r="AN53" s="810">
        <f>'1_1関係人口時系列'!AY53</f>
        <v>20541</v>
      </c>
      <c r="AO53" s="285">
        <f>'1_1関係人口時系列'!BV53</f>
        <v>635</v>
      </c>
      <c r="AP53" s="810">
        <f>'1_1関係人口時系列'!CF53</f>
        <v>831</v>
      </c>
      <c r="AQ53" s="1208">
        <f t="shared" si="6"/>
        <v>28637</v>
      </c>
      <c r="AR53" s="845"/>
      <c r="AS53" s="800">
        <f>'1_1関係人口時系列'!AF53</f>
        <v>6626</v>
      </c>
      <c r="AT53" s="510">
        <f>'1_1関係人口時系列'!AZ53</f>
        <v>15830</v>
      </c>
      <c r="AU53" s="510">
        <f>'1_1関係人口時系列'!BW53</f>
        <v>631</v>
      </c>
      <c r="AV53" s="810">
        <f>'1_1関係人口時系列'!CG53</f>
        <v>1139</v>
      </c>
      <c r="AW53" s="1208">
        <f t="shared" si="7"/>
        <v>24226</v>
      </c>
      <c r="AX53" s="845"/>
      <c r="AY53" s="800">
        <f>'1_1関係人口時系列'!AG53</f>
        <v>6627</v>
      </c>
      <c r="AZ53" s="510">
        <f>'1_1関係人口時系列'!BA53</f>
        <v>20541</v>
      </c>
      <c r="BA53" s="810">
        <f>'1_1関係人口時系列'!BX53</f>
        <v>622</v>
      </c>
      <c r="BB53" s="510">
        <f>'1_1関係人口時系列'!CH53</f>
        <v>898</v>
      </c>
      <c r="BC53" s="817">
        <f t="shared" si="8"/>
        <v>28688</v>
      </c>
    </row>
    <row r="54" spans="1:55">
      <c r="A54" s="125">
        <v>208</v>
      </c>
      <c r="B54" s="37" t="s">
        <v>59</v>
      </c>
      <c r="C54" s="292">
        <f>'1_1関係人口時系列'!Y54</f>
        <v>388</v>
      </c>
      <c r="D54" s="285">
        <f>'1_1関係人口時系列'!AS54</f>
        <v>10</v>
      </c>
      <c r="E54" s="812">
        <f>'1_1関係人口時系列'!BP54</f>
        <v>299</v>
      </c>
      <c r="F54" s="285">
        <f>'1_1関係人口時系列'!BZ54</f>
        <v>179</v>
      </c>
      <c r="G54" s="816">
        <f t="shared" si="0"/>
        <v>876</v>
      </c>
      <c r="H54" s="845"/>
      <c r="I54" s="292">
        <f>'1_1関係人口時系列'!Z54</f>
        <v>371</v>
      </c>
      <c r="J54" s="285">
        <f>'1_1関係人口時系列'!AT54</f>
        <v>495</v>
      </c>
      <c r="K54" s="812">
        <f>'1_1関係人口時系列'!BQ54</f>
        <v>234</v>
      </c>
      <c r="L54" s="285">
        <f>'1_1関係人口時系列'!CA54</f>
        <v>172</v>
      </c>
      <c r="M54" s="816">
        <f t="shared" si="1"/>
        <v>1272</v>
      </c>
      <c r="N54" s="845"/>
      <c r="O54" s="292">
        <f>'1_1関係人口時系列'!AA54</f>
        <v>407</v>
      </c>
      <c r="P54" s="285">
        <f>'1_1関係人口時系列'!AU54</f>
        <v>541</v>
      </c>
      <c r="Q54" s="285">
        <f>'1_1関係人口時系列'!BR54</f>
        <v>170</v>
      </c>
      <c r="R54" s="285">
        <f>'1_1関係人口時系列'!CB54</f>
        <v>206</v>
      </c>
      <c r="S54" s="816">
        <f t="shared" si="2"/>
        <v>1324</v>
      </c>
      <c r="T54" s="845"/>
      <c r="U54" s="285">
        <f>'1_1関係人口時系列'!AB54</f>
        <v>441</v>
      </c>
      <c r="V54" s="812">
        <f>'1_1関係人口時系列'!AV54</f>
        <v>476</v>
      </c>
      <c r="W54" s="285">
        <f>'1_1関係人口時系列'!BS54</f>
        <v>108</v>
      </c>
      <c r="X54" s="812">
        <f>'1_1関係人口時系列'!CC54</f>
        <v>197</v>
      </c>
      <c r="Y54" s="826">
        <f t="shared" si="3"/>
        <v>1222</v>
      </c>
      <c r="Z54" s="845"/>
      <c r="AA54" s="292">
        <f>'1_1関係人口時系列'!AC54</f>
        <v>475</v>
      </c>
      <c r="AB54" s="285">
        <f>'1_1関係人口時系列'!AW54</f>
        <v>265</v>
      </c>
      <c r="AC54" s="285">
        <f>'1_1関係人口時系列'!BT54</f>
        <v>46</v>
      </c>
      <c r="AD54" s="812">
        <f>'1_1関係人口時系列'!CD54</f>
        <v>208</v>
      </c>
      <c r="AE54" s="826">
        <f t="shared" si="4"/>
        <v>994</v>
      </c>
      <c r="AF54" s="845"/>
      <c r="AG54" s="292">
        <f>'1_1関係人口時系列'!AD54</f>
        <v>509</v>
      </c>
      <c r="AH54" s="285">
        <f>'1_1関係人口時系列'!AX54</f>
        <v>1108</v>
      </c>
      <c r="AI54" s="285">
        <f>'1_1関係人口時系列'!BU54</f>
        <v>46</v>
      </c>
      <c r="AJ54" s="812">
        <f>'1_1関係人口時系列'!CE54</f>
        <v>169</v>
      </c>
      <c r="AK54" s="826">
        <f t="shared" si="5"/>
        <v>1832</v>
      </c>
      <c r="AL54" s="845"/>
      <c r="AM54" s="285">
        <f>'1_1関係人口時系列'!AE54</f>
        <v>536</v>
      </c>
      <c r="AN54" s="812">
        <f>'1_1関係人口時系列'!AY54</f>
        <v>1397</v>
      </c>
      <c r="AO54" s="285">
        <f>'1_1関係人口時系列'!BV54</f>
        <v>45</v>
      </c>
      <c r="AP54" s="812">
        <f>'1_1関係人口時系列'!CF54</f>
        <v>175</v>
      </c>
      <c r="AQ54" s="826">
        <f t="shared" si="6"/>
        <v>2153</v>
      </c>
      <c r="AR54" s="845"/>
      <c r="AS54" s="292">
        <f>'1_1関係人口時系列'!AF54</f>
        <v>536</v>
      </c>
      <c r="AT54" s="285">
        <f>'1_1関係人口時系列'!AZ54</f>
        <v>923</v>
      </c>
      <c r="AU54" s="285">
        <f>'1_1関係人口時系列'!BW54</f>
        <v>45</v>
      </c>
      <c r="AV54" s="812">
        <f>'1_1関係人口時系列'!CG54</f>
        <v>198</v>
      </c>
      <c r="AW54" s="826">
        <f t="shared" si="7"/>
        <v>1702</v>
      </c>
      <c r="AX54" s="845"/>
      <c r="AY54" s="292">
        <f>'1_1関係人口時系列'!AG54</f>
        <v>536</v>
      </c>
      <c r="AZ54" s="285">
        <f>'1_1関係人口時系列'!BA54</f>
        <v>1397</v>
      </c>
      <c r="BA54" s="812">
        <f>'1_1関係人口時系列'!BX54</f>
        <v>44</v>
      </c>
      <c r="BB54" s="285">
        <f>'1_1関係人口時系列'!CH54</f>
        <v>180</v>
      </c>
      <c r="BC54" s="816">
        <f t="shared" si="8"/>
        <v>2157</v>
      </c>
    </row>
    <row r="55" spans="1:55">
      <c r="A55" s="125">
        <v>212</v>
      </c>
      <c r="B55" s="37" t="s">
        <v>60</v>
      </c>
      <c r="C55" s="292">
        <f>'1_1関係人口時系列'!Y55</f>
        <v>1098</v>
      </c>
      <c r="D55" s="285">
        <f>'1_1関係人口時系列'!AS55</f>
        <v>67</v>
      </c>
      <c r="E55" s="812">
        <f>'1_1関係人口時系列'!BP55</f>
        <v>212</v>
      </c>
      <c r="F55" s="285">
        <f>'1_1関係人口時系列'!BZ55</f>
        <v>534</v>
      </c>
      <c r="G55" s="816">
        <f t="shared" si="0"/>
        <v>1911</v>
      </c>
      <c r="H55" s="845"/>
      <c r="I55" s="292">
        <f>'1_1関係人口時系列'!Z55</f>
        <v>1120</v>
      </c>
      <c r="J55" s="285">
        <f>'1_1関係人口時系列'!AT55</f>
        <v>251</v>
      </c>
      <c r="K55" s="812">
        <f>'1_1関係人口時系列'!BQ55</f>
        <v>158</v>
      </c>
      <c r="L55" s="285">
        <f>'1_1関係人口時系列'!CA55</f>
        <v>516</v>
      </c>
      <c r="M55" s="816">
        <f t="shared" si="1"/>
        <v>2045</v>
      </c>
      <c r="N55" s="845"/>
      <c r="O55" s="292">
        <f>'1_1関係人口時系列'!AA55</f>
        <v>1094</v>
      </c>
      <c r="P55" s="285">
        <f>'1_1関係人口時系列'!AU55</f>
        <v>183</v>
      </c>
      <c r="Q55" s="285">
        <f>'1_1関係人口時系列'!BR55</f>
        <v>104</v>
      </c>
      <c r="R55" s="285">
        <f>'1_1関係人口時系列'!CB55</f>
        <v>514</v>
      </c>
      <c r="S55" s="816">
        <f t="shared" si="2"/>
        <v>1895</v>
      </c>
      <c r="T55" s="845"/>
      <c r="U55" s="285">
        <f>'1_1関係人口時系列'!AB55</f>
        <v>1060</v>
      </c>
      <c r="V55" s="812">
        <f>'1_1関係人口時系列'!AV55</f>
        <v>336</v>
      </c>
      <c r="W55" s="285">
        <f>'1_1関係人口時系列'!BS55</f>
        <v>52</v>
      </c>
      <c r="X55" s="812">
        <f>'1_1関係人口時系列'!CC55</f>
        <v>461</v>
      </c>
      <c r="Y55" s="826">
        <f t="shared" si="3"/>
        <v>1909</v>
      </c>
      <c r="Z55" s="845"/>
      <c r="AA55" s="292">
        <f>'1_1関係人口時系列'!AC55</f>
        <v>1032</v>
      </c>
      <c r="AB55" s="285">
        <f>'1_1関係人口時系列'!AW55</f>
        <v>886</v>
      </c>
      <c r="AC55" s="285">
        <f>'1_1関係人口時系列'!BT55</f>
        <v>0</v>
      </c>
      <c r="AD55" s="812">
        <f>'1_1関係人口時系列'!CD55</f>
        <v>472</v>
      </c>
      <c r="AE55" s="826">
        <f t="shared" si="4"/>
        <v>2390</v>
      </c>
      <c r="AF55" s="845"/>
      <c r="AG55" s="292">
        <f>'1_1関係人口時系列'!AD55</f>
        <v>991</v>
      </c>
      <c r="AH55" s="285">
        <f>'1_1関係人口時系列'!AX55</f>
        <v>3323</v>
      </c>
      <c r="AI55" s="285">
        <f>'1_1関係人口時系列'!BU55</f>
        <v>0</v>
      </c>
      <c r="AJ55" s="812">
        <f>'1_1関係人口時系列'!CE55</f>
        <v>330</v>
      </c>
      <c r="AK55" s="826">
        <f t="shared" si="5"/>
        <v>4644</v>
      </c>
      <c r="AL55" s="845"/>
      <c r="AM55" s="285">
        <f>'1_1関係人口時系列'!AE55</f>
        <v>961</v>
      </c>
      <c r="AN55" s="812">
        <f>'1_1関係人口時系列'!AY55</f>
        <v>5961</v>
      </c>
      <c r="AO55" s="285">
        <f>'1_1関係人口時系列'!BV55</f>
        <v>0</v>
      </c>
      <c r="AP55" s="812">
        <f>'1_1関係人口時系列'!CF55</f>
        <v>401</v>
      </c>
      <c r="AQ55" s="826">
        <f t="shared" si="6"/>
        <v>7323</v>
      </c>
      <c r="AR55" s="845"/>
      <c r="AS55" s="292">
        <f>'1_1関係人口時系列'!AF55</f>
        <v>961</v>
      </c>
      <c r="AT55" s="285">
        <f>'1_1関係人口時系列'!AZ55</f>
        <v>3390</v>
      </c>
      <c r="AU55" s="285">
        <f>'1_1関係人口時系列'!BW55</f>
        <v>0</v>
      </c>
      <c r="AV55" s="812">
        <f>'1_1関係人口時系列'!CG55</f>
        <v>638</v>
      </c>
      <c r="AW55" s="826">
        <f t="shared" si="7"/>
        <v>4989</v>
      </c>
      <c r="AX55" s="845"/>
      <c r="AY55" s="292">
        <f>'1_1関係人口時系列'!AG55</f>
        <v>961</v>
      </c>
      <c r="AZ55" s="285">
        <f>'1_1関係人口時系列'!BA55</f>
        <v>5961</v>
      </c>
      <c r="BA55" s="812">
        <f>'1_1関係人口時系列'!BX55</f>
        <v>0</v>
      </c>
      <c r="BB55" s="285">
        <f>'1_1関係人口時系列'!CH55</f>
        <v>456</v>
      </c>
      <c r="BC55" s="816">
        <f t="shared" si="8"/>
        <v>7378</v>
      </c>
    </row>
    <row r="56" spans="1:55">
      <c r="A56" s="125">
        <v>227</v>
      </c>
      <c r="B56" s="37" t="s">
        <v>61</v>
      </c>
      <c r="C56" s="292">
        <f>'1_1関係人口時系列'!Y56</f>
        <v>2431</v>
      </c>
      <c r="D56" s="285">
        <f>'1_1関係人口時系列'!AS56</f>
        <v>2955</v>
      </c>
      <c r="E56" s="812">
        <f>'1_1関係人口時系列'!BP56</f>
        <v>174</v>
      </c>
      <c r="F56" s="285">
        <f>'1_1関係人口時系列'!BZ56</f>
        <v>156</v>
      </c>
      <c r="G56" s="816">
        <f t="shared" si="0"/>
        <v>5716</v>
      </c>
      <c r="H56" s="845"/>
      <c r="I56" s="292">
        <f>'1_1関係人口時系列'!Z56</f>
        <v>2418</v>
      </c>
      <c r="J56" s="285">
        <f>'1_1関係人口時系列'!AT56</f>
        <v>1622</v>
      </c>
      <c r="K56" s="812">
        <f>'1_1関係人口時系列'!BQ56</f>
        <v>153</v>
      </c>
      <c r="L56" s="285">
        <f>'1_1関係人口時系列'!CA56</f>
        <v>141</v>
      </c>
      <c r="M56" s="816">
        <f t="shared" si="1"/>
        <v>4334</v>
      </c>
      <c r="N56" s="845"/>
      <c r="O56" s="292">
        <f>'1_1関係人口時系列'!AA56</f>
        <v>2332</v>
      </c>
      <c r="P56" s="285">
        <f>'1_1関係人口時系列'!AU56</f>
        <v>1464</v>
      </c>
      <c r="Q56" s="285">
        <f>'1_1関係人口時系列'!BR56</f>
        <v>132</v>
      </c>
      <c r="R56" s="285">
        <f>'1_1関係人口時系列'!CB56</f>
        <v>133</v>
      </c>
      <c r="S56" s="816">
        <f t="shared" si="2"/>
        <v>4061</v>
      </c>
      <c r="T56" s="845"/>
      <c r="U56" s="285">
        <f>'1_1関係人口時系列'!AB56</f>
        <v>2239</v>
      </c>
      <c r="V56" s="812">
        <f>'1_1関係人口時系列'!AV56</f>
        <v>1019</v>
      </c>
      <c r="W56" s="285">
        <f>'1_1関係人口時系列'!BS56</f>
        <v>112</v>
      </c>
      <c r="X56" s="812">
        <f>'1_1関係人口時系列'!CC56</f>
        <v>127</v>
      </c>
      <c r="Y56" s="826">
        <f t="shared" si="3"/>
        <v>3497</v>
      </c>
      <c r="Z56" s="845"/>
      <c r="AA56" s="292">
        <f>'1_1関係人口時系列'!AC56</f>
        <v>2146</v>
      </c>
      <c r="AB56" s="285">
        <f>'1_1関係人口時系列'!AW56</f>
        <v>1868</v>
      </c>
      <c r="AC56" s="285">
        <f>'1_1関係人口時系列'!BT56</f>
        <v>93</v>
      </c>
      <c r="AD56" s="812">
        <f>'1_1関係人口時系列'!CD56</f>
        <v>126</v>
      </c>
      <c r="AE56" s="826">
        <f t="shared" si="4"/>
        <v>4233</v>
      </c>
      <c r="AF56" s="845"/>
      <c r="AG56" s="292">
        <f>'1_1関係人口時系列'!AD56</f>
        <v>2056</v>
      </c>
      <c r="AH56" s="285">
        <f>'1_1関係人口時系列'!AX56</f>
        <v>1622</v>
      </c>
      <c r="AI56" s="285">
        <f>'1_1関係人口時系列'!BU56</f>
        <v>92</v>
      </c>
      <c r="AJ56" s="812">
        <f>'1_1関係人口時系列'!CE56</f>
        <v>100</v>
      </c>
      <c r="AK56" s="826">
        <f t="shared" si="5"/>
        <v>3870</v>
      </c>
      <c r="AL56" s="845"/>
      <c r="AM56" s="285">
        <f>'1_1関係人口時系列'!AE56</f>
        <v>1986</v>
      </c>
      <c r="AN56" s="812">
        <f>'1_1関係人口時系列'!AY56</f>
        <v>1773</v>
      </c>
      <c r="AO56" s="285">
        <f>'1_1関係人口時系列'!BV56</f>
        <v>91</v>
      </c>
      <c r="AP56" s="812">
        <f>'1_1関係人口時系列'!CF56</f>
        <v>108</v>
      </c>
      <c r="AQ56" s="826">
        <f t="shared" si="6"/>
        <v>3958</v>
      </c>
      <c r="AR56" s="845"/>
      <c r="AS56" s="292">
        <f>'1_1関係人口時系列'!AF56</f>
        <v>1987</v>
      </c>
      <c r="AT56" s="285">
        <f>'1_1関係人口時系列'!AZ56</f>
        <v>1754</v>
      </c>
      <c r="AU56" s="285">
        <f>'1_1関係人口時系列'!BW56</f>
        <v>90</v>
      </c>
      <c r="AV56" s="812">
        <f>'1_1関係人口時系列'!CG56</f>
        <v>111</v>
      </c>
      <c r="AW56" s="826">
        <f t="shared" si="7"/>
        <v>3942</v>
      </c>
      <c r="AX56" s="845"/>
      <c r="AY56" s="292">
        <f>'1_1関係人口時系列'!AG56</f>
        <v>1987</v>
      </c>
      <c r="AZ56" s="285">
        <f>'1_1関係人口時系列'!BA56</f>
        <v>1773</v>
      </c>
      <c r="BA56" s="812">
        <f>'1_1関係人口時系列'!BX56</f>
        <v>89</v>
      </c>
      <c r="BB56" s="285">
        <f>'1_1関係人口時系列'!CH56</f>
        <v>107</v>
      </c>
      <c r="BC56" s="816">
        <f t="shared" si="8"/>
        <v>3956</v>
      </c>
    </row>
    <row r="57" spans="1:55">
      <c r="A57" s="125">
        <v>229</v>
      </c>
      <c r="B57" s="37" t="s">
        <v>62</v>
      </c>
      <c r="C57" s="292">
        <f>'1_1関係人口時系列'!Y57</f>
        <v>1376</v>
      </c>
      <c r="D57" s="285">
        <f>'1_1関係人口時系列'!AS57</f>
        <v>195</v>
      </c>
      <c r="E57" s="812">
        <f>'1_1関係人口時系列'!BP57</f>
        <v>207</v>
      </c>
      <c r="F57" s="285">
        <f>'1_1関係人口時系列'!BZ57</f>
        <v>63</v>
      </c>
      <c r="G57" s="816">
        <f t="shared" si="0"/>
        <v>1841</v>
      </c>
      <c r="H57" s="845"/>
      <c r="I57" s="292">
        <f>'1_1関係人口時系列'!Z57</f>
        <v>1420</v>
      </c>
      <c r="J57" s="285">
        <f>'1_1関係人口時系列'!AT57</f>
        <v>995</v>
      </c>
      <c r="K57" s="812">
        <f>'1_1関係人口時系列'!BQ57</f>
        <v>172</v>
      </c>
      <c r="L57" s="285">
        <f>'1_1関係人口時系列'!CA57</f>
        <v>60</v>
      </c>
      <c r="M57" s="816">
        <f t="shared" si="1"/>
        <v>2647</v>
      </c>
      <c r="N57" s="845"/>
      <c r="O57" s="292">
        <f>'1_1関係人口時系列'!AA57</f>
        <v>1429</v>
      </c>
      <c r="P57" s="285">
        <f>'1_1関係人口時系列'!AU57</f>
        <v>1135</v>
      </c>
      <c r="Q57" s="285">
        <f>'1_1関係人口時系列'!BR57</f>
        <v>137</v>
      </c>
      <c r="R57" s="285">
        <f>'1_1関係人口時系列'!CB57</f>
        <v>80</v>
      </c>
      <c r="S57" s="816">
        <f t="shared" si="2"/>
        <v>2781</v>
      </c>
      <c r="T57" s="845"/>
      <c r="U57" s="285">
        <f>'1_1関係人口時系列'!AB57</f>
        <v>1419</v>
      </c>
      <c r="V57" s="812">
        <f>'1_1関係人口時系列'!AV57</f>
        <v>973</v>
      </c>
      <c r="W57" s="285">
        <f>'1_1関係人口時系列'!BS57</f>
        <v>103</v>
      </c>
      <c r="X57" s="812">
        <f>'1_1関係人口時系列'!CC57</f>
        <v>84</v>
      </c>
      <c r="Y57" s="826">
        <f t="shared" si="3"/>
        <v>2579</v>
      </c>
      <c r="Z57" s="845"/>
      <c r="AA57" s="292">
        <f>'1_1関係人口時系列'!AC57</f>
        <v>1410</v>
      </c>
      <c r="AB57" s="285">
        <f>'1_1関係人口時系列'!AW57</f>
        <v>1101</v>
      </c>
      <c r="AC57" s="285">
        <f>'1_1関係人口時系列'!BT57</f>
        <v>70</v>
      </c>
      <c r="AD57" s="812">
        <f>'1_1関係人口時系列'!CD57</f>
        <v>74</v>
      </c>
      <c r="AE57" s="826">
        <f t="shared" si="4"/>
        <v>2655</v>
      </c>
      <c r="AF57" s="845"/>
      <c r="AG57" s="292">
        <f>'1_1関係人口時系列'!AD57</f>
        <v>1401</v>
      </c>
      <c r="AH57" s="285">
        <f>'1_1関係人口時系列'!AX57</f>
        <v>3002</v>
      </c>
      <c r="AI57" s="285">
        <f>'1_1関係人口時系列'!BU57</f>
        <v>69</v>
      </c>
      <c r="AJ57" s="812">
        <f>'1_1関係人口時系列'!CE57</f>
        <v>37</v>
      </c>
      <c r="AK57" s="826">
        <f t="shared" si="5"/>
        <v>4509</v>
      </c>
      <c r="AL57" s="845"/>
      <c r="AM57" s="285">
        <f>'1_1関係人口時系列'!AE57</f>
        <v>1394</v>
      </c>
      <c r="AN57" s="812">
        <f>'1_1関係人口時系列'!AY57</f>
        <v>5711</v>
      </c>
      <c r="AO57" s="285">
        <f>'1_1関係人口時系列'!BV57</f>
        <v>68</v>
      </c>
      <c r="AP57" s="812">
        <f>'1_1関係人口時系列'!CF57</f>
        <v>48</v>
      </c>
      <c r="AQ57" s="826">
        <f t="shared" si="6"/>
        <v>7221</v>
      </c>
      <c r="AR57" s="845"/>
      <c r="AS57" s="292">
        <f>'1_1関係人口時系列'!AF57</f>
        <v>1394</v>
      </c>
      <c r="AT57" s="285">
        <f>'1_1関係人口時系列'!AZ57</f>
        <v>3271</v>
      </c>
      <c r="AU57" s="285">
        <f>'1_1関係人口時系列'!BW57</f>
        <v>68</v>
      </c>
      <c r="AV57" s="812">
        <f>'1_1関係人口時系列'!CG57</f>
        <v>66</v>
      </c>
      <c r="AW57" s="826">
        <f t="shared" si="7"/>
        <v>4799</v>
      </c>
      <c r="AX57" s="845"/>
      <c r="AY57" s="292">
        <f>'1_1関係人口時系列'!AG57</f>
        <v>1394</v>
      </c>
      <c r="AZ57" s="285">
        <f>'1_1関係人口時系列'!BA57</f>
        <v>5711</v>
      </c>
      <c r="BA57" s="812">
        <f>'1_1関係人口時系列'!BX57</f>
        <v>67</v>
      </c>
      <c r="BB57" s="285">
        <f>'1_1関係人口時系列'!CH57</f>
        <v>50</v>
      </c>
      <c r="BC57" s="816">
        <f t="shared" si="8"/>
        <v>7222</v>
      </c>
    </row>
    <row r="58" spans="1:55">
      <c r="A58" s="125">
        <v>464</v>
      </c>
      <c r="B58" s="37" t="s">
        <v>63</v>
      </c>
      <c r="C58" s="292">
        <f>'1_1関係人口時系列'!Y58</f>
        <v>756</v>
      </c>
      <c r="D58" s="285">
        <f>'1_1関係人口時系列'!AS58</f>
        <v>3</v>
      </c>
      <c r="E58" s="812">
        <f>'1_1関係人口時系列'!BP58</f>
        <v>92</v>
      </c>
      <c r="F58" s="285">
        <f>'1_1関係人口時系列'!BZ58</f>
        <v>38</v>
      </c>
      <c r="G58" s="816">
        <f t="shared" si="0"/>
        <v>889</v>
      </c>
      <c r="H58" s="845"/>
      <c r="I58" s="292">
        <f>'1_1関係人口時系列'!Z58</f>
        <v>723</v>
      </c>
      <c r="J58" s="285">
        <f>'1_1関係人口時系列'!AT58</f>
        <v>4498</v>
      </c>
      <c r="K58" s="812">
        <f>'1_1関係人口時系列'!BQ58</f>
        <v>182</v>
      </c>
      <c r="L58" s="285">
        <f>'1_1関係人口時系列'!CA58</f>
        <v>35</v>
      </c>
      <c r="M58" s="816">
        <f t="shared" si="1"/>
        <v>5438</v>
      </c>
      <c r="N58" s="845"/>
      <c r="O58" s="292">
        <f>'1_1関係人口時系列'!AA58</f>
        <v>680</v>
      </c>
      <c r="P58" s="285">
        <f>'1_1関係人口時系列'!AU58</f>
        <v>4418</v>
      </c>
      <c r="Q58" s="285">
        <f>'1_1関係人口時系列'!BR58</f>
        <v>270</v>
      </c>
      <c r="R58" s="285">
        <f>'1_1関係人口時系列'!CB58</f>
        <v>34</v>
      </c>
      <c r="S58" s="816">
        <f t="shared" si="2"/>
        <v>5402</v>
      </c>
      <c r="T58" s="845"/>
      <c r="U58" s="285">
        <f>'1_1関係人口時系列'!AB58</f>
        <v>644</v>
      </c>
      <c r="V58" s="812">
        <f>'1_1関係人口時系列'!AV58</f>
        <v>3375</v>
      </c>
      <c r="W58" s="285">
        <f>'1_1関係人口時系列'!BS58</f>
        <v>356</v>
      </c>
      <c r="X58" s="812">
        <f>'1_1関係人口時系列'!CC58</f>
        <v>31</v>
      </c>
      <c r="Y58" s="826">
        <f t="shared" si="3"/>
        <v>4406</v>
      </c>
      <c r="Z58" s="845"/>
      <c r="AA58" s="292">
        <f>'1_1関係人口時系列'!AC58</f>
        <v>608</v>
      </c>
      <c r="AB58" s="285">
        <f>'1_1関係人口時系列'!AW58</f>
        <v>3038</v>
      </c>
      <c r="AC58" s="285">
        <f>'1_1関係人口時系列'!BT58</f>
        <v>441</v>
      </c>
      <c r="AD58" s="812">
        <f>'1_1関係人口時系列'!CD58</f>
        <v>32</v>
      </c>
      <c r="AE58" s="826">
        <f t="shared" si="4"/>
        <v>4119</v>
      </c>
      <c r="AF58" s="845"/>
      <c r="AG58" s="292">
        <f>'1_1関係人口時系列'!AD58</f>
        <v>572</v>
      </c>
      <c r="AH58" s="285">
        <f>'1_1関係人口時系列'!AX58</f>
        <v>3280</v>
      </c>
      <c r="AI58" s="285">
        <f>'1_1関係人口時系列'!BU58</f>
        <v>436</v>
      </c>
      <c r="AJ58" s="812">
        <f>'1_1関係人口時系列'!CE58</f>
        <v>28</v>
      </c>
      <c r="AK58" s="826">
        <f t="shared" si="5"/>
        <v>4316</v>
      </c>
      <c r="AL58" s="845"/>
      <c r="AM58" s="285">
        <f>'1_1関係人口時系列'!AE58</f>
        <v>545</v>
      </c>
      <c r="AN58" s="812">
        <f>'1_1関係人口時系列'!AY58</f>
        <v>2666</v>
      </c>
      <c r="AO58" s="285">
        <f>'1_1関係人口時系列'!BV58</f>
        <v>431</v>
      </c>
      <c r="AP58" s="812">
        <f>'1_1関係人口時系列'!CF58</f>
        <v>26</v>
      </c>
      <c r="AQ58" s="826">
        <f t="shared" si="6"/>
        <v>3668</v>
      </c>
      <c r="AR58" s="845"/>
      <c r="AS58" s="292">
        <f>'1_1関係人口時系列'!AF58</f>
        <v>545</v>
      </c>
      <c r="AT58" s="285">
        <f>'1_1関係人口時系列'!AZ58</f>
        <v>2995</v>
      </c>
      <c r="AU58" s="285">
        <f>'1_1関係人口時系列'!BW58</f>
        <v>428</v>
      </c>
      <c r="AV58" s="812">
        <f>'1_1関係人口時系列'!CG58</f>
        <v>27</v>
      </c>
      <c r="AW58" s="826">
        <f t="shared" si="7"/>
        <v>3995</v>
      </c>
      <c r="AX58" s="845"/>
      <c r="AY58" s="292">
        <f>'1_1関係人口時系列'!AG58</f>
        <v>545</v>
      </c>
      <c r="AZ58" s="285">
        <f>'1_1関係人口時系列'!BA58</f>
        <v>2666</v>
      </c>
      <c r="BA58" s="812">
        <f>'1_1関係人口時系列'!BX58</f>
        <v>422</v>
      </c>
      <c r="BB58" s="285">
        <f>'1_1関係人口時系列'!CH58</f>
        <v>27</v>
      </c>
      <c r="BC58" s="816">
        <f t="shared" si="8"/>
        <v>3660</v>
      </c>
    </row>
    <row r="59" spans="1:55">
      <c r="A59" s="125">
        <v>481</v>
      </c>
      <c r="B59" s="37" t="s">
        <v>64</v>
      </c>
      <c r="C59" s="292">
        <f>'1_1関係人口時系列'!Y59</f>
        <v>688</v>
      </c>
      <c r="D59" s="285">
        <f>'1_1関係人口時系列'!AS59</f>
        <v>864</v>
      </c>
      <c r="E59" s="812">
        <f>'1_1関係人口時系列'!BP59</f>
        <v>0</v>
      </c>
      <c r="F59" s="285">
        <f>'1_1関係人口時系列'!BZ59</f>
        <v>11</v>
      </c>
      <c r="G59" s="816">
        <f t="shared" si="0"/>
        <v>1563</v>
      </c>
      <c r="H59" s="845"/>
      <c r="I59" s="292">
        <f>'1_1関係人口時系列'!Z59</f>
        <v>693</v>
      </c>
      <c r="J59" s="285">
        <f>'1_1関係人口時系列'!AT59</f>
        <v>1416</v>
      </c>
      <c r="K59" s="812">
        <f>'1_1関係人口時系列'!BQ59</f>
        <v>0</v>
      </c>
      <c r="L59" s="285">
        <f>'1_1関係人口時系列'!CA59</f>
        <v>11</v>
      </c>
      <c r="M59" s="816">
        <f t="shared" si="1"/>
        <v>2120</v>
      </c>
      <c r="N59" s="845"/>
      <c r="O59" s="292">
        <f>'1_1関係人口時系列'!AA59</f>
        <v>704</v>
      </c>
      <c r="P59" s="285">
        <f>'1_1関係人口時系列'!AU59</f>
        <v>1264</v>
      </c>
      <c r="Q59" s="285">
        <f>'1_1関係人口時系列'!BR59</f>
        <v>0</v>
      </c>
      <c r="R59" s="285">
        <f>'1_1関係人口時系列'!CB59</f>
        <v>11</v>
      </c>
      <c r="S59" s="816">
        <f t="shared" si="2"/>
        <v>1979</v>
      </c>
      <c r="T59" s="845"/>
      <c r="U59" s="285">
        <f>'1_1関係人口時系列'!AB59</f>
        <v>709</v>
      </c>
      <c r="V59" s="812">
        <f>'1_1関係人口時系列'!AV59</f>
        <v>3012</v>
      </c>
      <c r="W59" s="285">
        <f>'1_1関係人口時系列'!BS59</f>
        <v>0</v>
      </c>
      <c r="X59" s="812">
        <f>'1_1関係人口時系列'!CC59</f>
        <v>10</v>
      </c>
      <c r="Y59" s="826">
        <f t="shared" si="3"/>
        <v>3731</v>
      </c>
      <c r="Z59" s="845"/>
      <c r="AA59" s="292">
        <f>'1_1関係人口時系列'!AC59</f>
        <v>715</v>
      </c>
      <c r="AB59" s="285">
        <f>'1_1関係人口時系列'!AW59</f>
        <v>4476</v>
      </c>
      <c r="AC59" s="285">
        <f>'1_1関係人口時系列'!BT59</f>
        <v>0</v>
      </c>
      <c r="AD59" s="812">
        <f>'1_1関係人口時系列'!CD59</f>
        <v>9</v>
      </c>
      <c r="AE59" s="826">
        <f t="shared" si="4"/>
        <v>5200</v>
      </c>
      <c r="AF59" s="845"/>
      <c r="AG59" s="292">
        <f>'1_1関係人口時系列'!AD59</f>
        <v>721</v>
      </c>
      <c r="AH59" s="285">
        <f>'1_1関係人口時系列'!AX59</f>
        <v>2362</v>
      </c>
      <c r="AI59" s="285">
        <f>'1_1関係人口時系列'!BU59</f>
        <v>0</v>
      </c>
      <c r="AJ59" s="812">
        <f>'1_1関係人口時系列'!CE59</f>
        <v>4</v>
      </c>
      <c r="AK59" s="826">
        <f t="shared" si="5"/>
        <v>3087</v>
      </c>
      <c r="AL59" s="845"/>
      <c r="AM59" s="285">
        <f>'1_1関係人口時系列'!AE59</f>
        <v>729</v>
      </c>
      <c r="AN59" s="812">
        <f>'1_1関係人口時系列'!AY59</f>
        <v>2742</v>
      </c>
      <c r="AO59" s="285">
        <f>'1_1関係人口時系列'!BV59</f>
        <v>0</v>
      </c>
      <c r="AP59" s="812">
        <f>'1_1関係人口時系列'!CF59</f>
        <v>6</v>
      </c>
      <c r="AQ59" s="826">
        <f t="shared" si="6"/>
        <v>3477</v>
      </c>
      <c r="AR59" s="845"/>
      <c r="AS59" s="292">
        <f>'1_1関係人口時系列'!AF59</f>
        <v>723</v>
      </c>
      <c r="AT59" s="285">
        <f>'1_1関係人口時系列'!AZ59</f>
        <v>3194</v>
      </c>
      <c r="AU59" s="285">
        <f>'1_1関係人口時系列'!BW59</f>
        <v>0</v>
      </c>
      <c r="AV59" s="812">
        <f>'1_1関係人口時系列'!CG59</f>
        <v>8</v>
      </c>
      <c r="AW59" s="826">
        <f t="shared" si="7"/>
        <v>3925</v>
      </c>
      <c r="AX59" s="845"/>
      <c r="AY59" s="292">
        <f>'1_1関係人口時系列'!AG59</f>
        <v>723</v>
      </c>
      <c r="AZ59" s="285">
        <f>'1_1関係人口時系列'!BA59</f>
        <v>2742</v>
      </c>
      <c r="BA59" s="812">
        <f>'1_1関係人口時系列'!BX59</f>
        <v>0</v>
      </c>
      <c r="BB59" s="285">
        <f>'1_1関係人口時系列'!CH59</f>
        <v>6</v>
      </c>
      <c r="BC59" s="816">
        <f t="shared" si="8"/>
        <v>3471</v>
      </c>
    </row>
    <row r="60" spans="1:55">
      <c r="A60" s="125">
        <v>501</v>
      </c>
      <c r="B60" s="39" t="s">
        <v>65</v>
      </c>
      <c r="C60" s="293">
        <f>'1_1関係人口時系列'!Y60</f>
        <v>740</v>
      </c>
      <c r="D60" s="286">
        <f>'1_1関係人口時系列'!AS60</f>
        <v>52</v>
      </c>
      <c r="E60" s="814">
        <f>'1_1関係人口時系列'!BP60</f>
        <v>58</v>
      </c>
      <c r="F60" s="286">
        <f>'1_1関係人口時系列'!BZ60</f>
        <v>123</v>
      </c>
      <c r="G60" s="819">
        <f t="shared" si="0"/>
        <v>973</v>
      </c>
      <c r="H60" s="845"/>
      <c r="I60" s="293">
        <f>'1_1関係人口時系列'!Z60</f>
        <v>721</v>
      </c>
      <c r="J60" s="286">
        <f>'1_1関係人口時系列'!AT60</f>
        <v>119</v>
      </c>
      <c r="K60" s="814">
        <f>'1_1関係人口時系列'!BQ60</f>
        <v>43</v>
      </c>
      <c r="L60" s="286">
        <f>'1_1関係人口時系列'!CA60</f>
        <v>124</v>
      </c>
      <c r="M60" s="819">
        <f t="shared" si="1"/>
        <v>1007</v>
      </c>
      <c r="N60" s="845"/>
      <c r="O60" s="293">
        <f>'1_1関係人口時系列'!AA60</f>
        <v>668</v>
      </c>
      <c r="P60" s="286">
        <f>'1_1関係人口時系列'!AU60</f>
        <v>506</v>
      </c>
      <c r="Q60" s="286">
        <f>'1_1関係人口時系列'!BR60</f>
        <v>28</v>
      </c>
      <c r="R60" s="286">
        <f>'1_1関係人口時系列'!CB60</f>
        <v>127</v>
      </c>
      <c r="S60" s="819">
        <f t="shared" si="2"/>
        <v>1329</v>
      </c>
      <c r="T60" s="845"/>
      <c r="U60" s="286">
        <f>'1_1関係人口時系列'!AB60</f>
        <v>622</v>
      </c>
      <c r="V60" s="814">
        <f>'1_1関係人口時系列'!AV60</f>
        <v>268</v>
      </c>
      <c r="W60" s="286">
        <f>'1_1関係人口時系列'!BS60</f>
        <v>14</v>
      </c>
      <c r="X60" s="814">
        <f>'1_1関係人口時系列'!CC60</f>
        <v>125</v>
      </c>
      <c r="Y60" s="827">
        <f t="shared" si="3"/>
        <v>1029</v>
      </c>
      <c r="Z60" s="845"/>
      <c r="AA60" s="293">
        <f>'1_1関係人口時系列'!AC60</f>
        <v>567</v>
      </c>
      <c r="AB60" s="286">
        <f>'1_1関係人口時系列'!AW60</f>
        <v>286</v>
      </c>
      <c r="AC60" s="286">
        <f>'1_1関係人口時系列'!BT60</f>
        <v>0</v>
      </c>
      <c r="AD60" s="814">
        <f>'1_1関係人口時系列'!CD60</f>
        <v>123</v>
      </c>
      <c r="AE60" s="827">
        <f t="shared" si="4"/>
        <v>976</v>
      </c>
      <c r="AF60" s="845"/>
      <c r="AG60" s="293">
        <f>'1_1関係人口時系列'!AD60</f>
        <v>518</v>
      </c>
      <c r="AH60" s="286">
        <f>'1_1関係人口時系列'!AX60</f>
        <v>332</v>
      </c>
      <c r="AI60" s="286">
        <f>'1_1関係人口時系列'!BU60</f>
        <v>0</v>
      </c>
      <c r="AJ60" s="814">
        <f>'1_1関係人口時系列'!CE60</f>
        <v>57</v>
      </c>
      <c r="AK60" s="827">
        <f t="shared" si="5"/>
        <v>907</v>
      </c>
      <c r="AL60" s="845"/>
      <c r="AM60" s="286">
        <f>'1_1関係人口時系列'!AE60</f>
        <v>479</v>
      </c>
      <c r="AN60" s="814">
        <f>'1_1関係人口時系列'!AY60</f>
        <v>291</v>
      </c>
      <c r="AO60" s="285">
        <f>'1_1関係人口時系列'!BV60</f>
        <v>0</v>
      </c>
      <c r="AP60" s="814">
        <f>'1_1関係人口時系列'!CF60</f>
        <v>67</v>
      </c>
      <c r="AQ60" s="827">
        <f t="shared" si="6"/>
        <v>837</v>
      </c>
      <c r="AR60" s="845"/>
      <c r="AS60" s="293">
        <f>'1_1関係人口時系列'!AF60</f>
        <v>480</v>
      </c>
      <c r="AT60" s="286">
        <f>'1_1関係人口時系列'!AZ60</f>
        <v>303</v>
      </c>
      <c r="AU60" s="286">
        <f>'1_1関係人口時系列'!BW60</f>
        <v>0</v>
      </c>
      <c r="AV60" s="814">
        <f>'1_1関係人口時系列'!CG60</f>
        <v>91</v>
      </c>
      <c r="AW60" s="827">
        <f t="shared" si="7"/>
        <v>874</v>
      </c>
      <c r="AX60" s="845"/>
      <c r="AY60" s="293">
        <f>'1_1関係人口時系列'!AG60</f>
        <v>481</v>
      </c>
      <c r="AZ60" s="286">
        <f>'1_1関係人口時系列'!BA60</f>
        <v>291</v>
      </c>
      <c r="BA60" s="814">
        <f>'1_1関係人口時系列'!BX60</f>
        <v>0</v>
      </c>
      <c r="BB60" s="286">
        <f>'1_1関係人口時系列'!CH60</f>
        <v>72</v>
      </c>
      <c r="BC60" s="819">
        <f t="shared" si="8"/>
        <v>844</v>
      </c>
    </row>
    <row r="61" spans="1:55">
      <c r="A61" s="125"/>
      <c r="B61" s="939" t="s">
        <v>23</v>
      </c>
      <c r="C61" s="292">
        <f>'1_1関係人口時系列'!Y61</f>
        <v>6747</v>
      </c>
      <c r="D61" s="285">
        <f>'1_1関係人口時系列'!AS61</f>
        <v>4022</v>
      </c>
      <c r="E61" s="812">
        <f>'1_1関係人口時系列'!BP61</f>
        <v>512</v>
      </c>
      <c r="F61" s="285">
        <f>'1_1関係人口時系列'!BZ61</f>
        <v>3487</v>
      </c>
      <c r="G61" s="816">
        <f t="shared" si="0"/>
        <v>14768</v>
      </c>
      <c r="H61" s="845"/>
      <c r="I61" s="292">
        <f>'1_1関係人口時系列'!Z61</f>
        <v>6519</v>
      </c>
      <c r="J61" s="285">
        <f>'1_1関係人口時系列'!AT61</f>
        <v>6416</v>
      </c>
      <c r="K61" s="812">
        <f>'1_1関係人口時系列'!BQ61</f>
        <v>439</v>
      </c>
      <c r="L61" s="285">
        <f>'1_1関係人口時系列'!CA61</f>
        <v>3483</v>
      </c>
      <c r="M61" s="816">
        <f t="shared" si="1"/>
        <v>16857</v>
      </c>
      <c r="N61" s="845"/>
      <c r="O61" s="292">
        <f>'1_1関係人口時系列'!AA61</f>
        <v>6354</v>
      </c>
      <c r="P61" s="285">
        <f>'1_1関係人口時系列'!AU61</f>
        <v>7323</v>
      </c>
      <c r="Q61" s="285">
        <f>'1_1関係人口時系列'!BR61</f>
        <v>368</v>
      </c>
      <c r="R61" s="285">
        <f>'1_1関係人口時系列'!CB61</f>
        <v>3603</v>
      </c>
      <c r="S61" s="816">
        <f t="shared" si="2"/>
        <v>17648</v>
      </c>
      <c r="T61" s="845"/>
      <c r="U61" s="285">
        <f>'1_1関係人口時系列'!AB61</f>
        <v>6206</v>
      </c>
      <c r="V61" s="812">
        <f>'1_1関係人口時系列'!AV61</f>
        <v>9183</v>
      </c>
      <c r="W61" s="285">
        <f>'1_1関係人口時系列'!BS61</f>
        <v>301</v>
      </c>
      <c r="X61" s="812">
        <f>'1_1関係人口時系列'!CC61</f>
        <v>3344</v>
      </c>
      <c r="Y61" s="826">
        <f t="shared" si="3"/>
        <v>19034</v>
      </c>
      <c r="Z61" s="845"/>
      <c r="AA61" s="292">
        <f>'1_1関係人口時系列'!AC61</f>
        <v>6052</v>
      </c>
      <c r="AB61" s="285">
        <f>'1_1関係人口時系列'!AW61</f>
        <v>15674</v>
      </c>
      <c r="AC61" s="285">
        <f>'1_1関係人口時系列'!BT61</f>
        <v>232</v>
      </c>
      <c r="AD61" s="812">
        <f>'1_1関係人口時系列'!CD61</f>
        <v>3227</v>
      </c>
      <c r="AE61" s="826">
        <f t="shared" si="4"/>
        <v>25185</v>
      </c>
      <c r="AF61" s="845"/>
      <c r="AG61" s="292">
        <f>'1_1関係人口時系列'!AD61</f>
        <v>5901</v>
      </c>
      <c r="AH61" s="285">
        <f>'1_1関係人口時系列'!AX61</f>
        <v>18717</v>
      </c>
      <c r="AI61" s="285">
        <f>'1_1関係人口時系列'!BU61</f>
        <v>230</v>
      </c>
      <c r="AJ61" s="812">
        <f>'1_1関係人口時系列'!CE61</f>
        <v>1785</v>
      </c>
      <c r="AK61" s="826">
        <f t="shared" si="5"/>
        <v>26633</v>
      </c>
      <c r="AL61" s="845"/>
      <c r="AM61" s="285">
        <f>'1_1関係人口時系列'!AE61</f>
        <v>5786</v>
      </c>
      <c r="AN61" s="812">
        <f>'1_1関係人口時系列'!AY61</f>
        <v>19318</v>
      </c>
      <c r="AO61" s="510">
        <f>'1_1関係人口時系列'!BV61</f>
        <v>226</v>
      </c>
      <c r="AP61" s="812">
        <f>'1_1関係人口時系列'!CF61</f>
        <v>1940</v>
      </c>
      <c r="AQ61" s="826">
        <f t="shared" si="6"/>
        <v>27270</v>
      </c>
      <c r="AR61" s="845"/>
      <c r="AS61" s="292">
        <f>'1_1関係人口時系列'!AF61</f>
        <v>5791</v>
      </c>
      <c r="AT61" s="285">
        <f>'1_1関係人口時系列'!AZ61</f>
        <v>17904</v>
      </c>
      <c r="AU61" s="285">
        <f>'1_1関係人口時系列'!BW61</f>
        <v>226</v>
      </c>
      <c r="AV61" s="812">
        <f>'1_1関係人口時系列'!CG61</f>
        <v>2755</v>
      </c>
      <c r="AW61" s="826">
        <f t="shared" si="7"/>
        <v>26676</v>
      </c>
      <c r="AX61" s="845"/>
      <c r="AY61" s="292">
        <f>'1_1関係人口時系列'!AG61</f>
        <v>5784</v>
      </c>
      <c r="AZ61" s="285">
        <f>'1_1関係人口時系列'!BA61</f>
        <v>19318</v>
      </c>
      <c r="BA61" s="812">
        <f>'1_1関係人口時系列'!BX61</f>
        <v>222</v>
      </c>
      <c r="BB61" s="285">
        <f>'1_1関係人口時系列'!CH61</f>
        <v>2160</v>
      </c>
      <c r="BC61" s="816">
        <f t="shared" si="8"/>
        <v>27484</v>
      </c>
    </row>
    <row r="62" spans="1:55">
      <c r="A62" s="125">
        <v>209</v>
      </c>
      <c r="B62" s="45" t="s">
        <v>66</v>
      </c>
      <c r="C62" s="292">
        <f>'1_1関係人口時系列'!Y62</f>
        <v>2857</v>
      </c>
      <c r="D62" s="285">
        <f>'1_1関係人口時系列'!AS62</f>
        <v>809</v>
      </c>
      <c r="E62" s="812">
        <f>'1_1関係人口時系列'!BP62</f>
        <v>314</v>
      </c>
      <c r="F62" s="285">
        <f>'1_1関係人口時系列'!BZ62</f>
        <v>1974</v>
      </c>
      <c r="G62" s="816">
        <f t="shared" si="0"/>
        <v>5954</v>
      </c>
      <c r="H62" s="845"/>
      <c r="I62" s="292">
        <f>'1_1関係人口時系列'!Z62</f>
        <v>2744</v>
      </c>
      <c r="J62" s="285">
        <f>'1_1関係人口時系列'!AT62</f>
        <v>465</v>
      </c>
      <c r="K62" s="812">
        <f>'1_1関係人口時系列'!BQ62</f>
        <v>263</v>
      </c>
      <c r="L62" s="285">
        <f>'1_1関係人口時系列'!CA62</f>
        <v>1913</v>
      </c>
      <c r="M62" s="816">
        <f t="shared" si="1"/>
        <v>5385</v>
      </c>
      <c r="N62" s="845"/>
      <c r="O62" s="292">
        <f>'1_1関係人口時系列'!AA62</f>
        <v>2694</v>
      </c>
      <c r="P62" s="285">
        <f>'1_1関係人口時系列'!AU62</f>
        <v>601</v>
      </c>
      <c r="Q62" s="285">
        <f>'1_1関係人口時系列'!BR62</f>
        <v>213</v>
      </c>
      <c r="R62" s="285">
        <f>'1_1関係人口時系列'!CB62</f>
        <v>1979</v>
      </c>
      <c r="S62" s="816">
        <f t="shared" si="2"/>
        <v>5487</v>
      </c>
      <c r="T62" s="845"/>
      <c r="U62" s="285">
        <f>'1_1関係人口時系列'!AB62</f>
        <v>2648</v>
      </c>
      <c r="V62" s="812">
        <f>'1_1関係人口時系列'!AV62</f>
        <v>657</v>
      </c>
      <c r="W62" s="285">
        <f>'1_1関係人口時系列'!BS62</f>
        <v>164</v>
      </c>
      <c r="X62" s="812">
        <f>'1_1関係人口時系列'!CC62</f>
        <v>1858</v>
      </c>
      <c r="Y62" s="826">
        <f t="shared" si="3"/>
        <v>5327</v>
      </c>
      <c r="Z62" s="845"/>
      <c r="AA62" s="292">
        <f>'1_1関係人口時系列'!AC62</f>
        <v>2599</v>
      </c>
      <c r="AB62" s="285">
        <f>'1_1関係人口時系列'!AW62</f>
        <v>2284</v>
      </c>
      <c r="AC62" s="285">
        <f>'1_1関係人口時系列'!BT62</f>
        <v>116</v>
      </c>
      <c r="AD62" s="812">
        <f>'1_1関係人口時系列'!CD62</f>
        <v>1856</v>
      </c>
      <c r="AE62" s="826">
        <f t="shared" si="4"/>
        <v>6855</v>
      </c>
      <c r="AF62" s="845"/>
      <c r="AG62" s="292">
        <f>'1_1関係人口時系列'!AD62</f>
        <v>2547</v>
      </c>
      <c r="AH62" s="285">
        <f>'1_1関係人口時系列'!AX62</f>
        <v>3102</v>
      </c>
      <c r="AI62" s="285">
        <f>'1_1関係人口時系列'!BU62</f>
        <v>115</v>
      </c>
      <c r="AJ62" s="812">
        <f>'1_1関係人口時系列'!CE62</f>
        <v>987</v>
      </c>
      <c r="AK62" s="826">
        <f t="shared" si="5"/>
        <v>6751</v>
      </c>
      <c r="AL62" s="845"/>
      <c r="AM62" s="285">
        <f>'1_1関係人口時系列'!AE62</f>
        <v>2512</v>
      </c>
      <c r="AN62" s="812">
        <f>'1_1関係人口時系列'!AY62</f>
        <v>4243</v>
      </c>
      <c r="AO62" s="285">
        <f>'1_1関係人口時系列'!BV62</f>
        <v>113</v>
      </c>
      <c r="AP62" s="812">
        <f>'1_1関係人口時系列'!CF62</f>
        <v>1096</v>
      </c>
      <c r="AQ62" s="826">
        <f t="shared" si="6"/>
        <v>7964</v>
      </c>
      <c r="AR62" s="845"/>
      <c r="AS62" s="292">
        <f>'1_1関係人口時系列'!AF62</f>
        <v>2518</v>
      </c>
      <c r="AT62" s="285">
        <f>'1_1関係人口時系列'!AZ62</f>
        <v>3210</v>
      </c>
      <c r="AU62" s="285">
        <f>'1_1関係人口時系列'!BW62</f>
        <v>113</v>
      </c>
      <c r="AV62" s="812">
        <f>'1_1関係人口時系列'!CG62</f>
        <v>1541</v>
      </c>
      <c r="AW62" s="826">
        <f t="shared" si="7"/>
        <v>7382</v>
      </c>
      <c r="AX62" s="845"/>
      <c r="AY62" s="292">
        <f>'1_1関係人口時系列'!AG62</f>
        <v>2513</v>
      </c>
      <c r="AZ62" s="285">
        <f>'1_1関係人口時系列'!BA62</f>
        <v>4243</v>
      </c>
      <c r="BA62" s="812">
        <f>'1_1関係人口時系列'!BX62</f>
        <v>111</v>
      </c>
      <c r="BB62" s="285">
        <f>'1_1関係人口時系列'!CH62</f>
        <v>1208</v>
      </c>
      <c r="BC62" s="816">
        <f t="shared" si="8"/>
        <v>8075</v>
      </c>
    </row>
    <row r="63" spans="1:55">
      <c r="A63" s="125">
        <v>222</v>
      </c>
      <c r="B63" s="37" t="s">
        <v>67</v>
      </c>
      <c r="C63" s="292">
        <f>'1_1関係人口時系列'!Y63</f>
        <v>954</v>
      </c>
      <c r="D63" s="285">
        <f>'1_1関係人口時系列'!AS63</f>
        <v>246</v>
      </c>
      <c r="E63" s="812">
        <f>'1_1関係人口時系列'!BP63</f>
        <v>92</v>
      </c>
      <c r="F63" s="285">
        <f>'1_1関係人口時系列'!BZ63</f>
        <v>275</v>
      </c>
      <c r="G63" s="816">
        <f t="shared" si="0"/>
        <v>1567</v>
      </c>
      <c r="H63" s="845"/>
      <c r="I63" s="292">
        <f>'1_1関係人口時系列'!Z63</f>
        <v>926</v>
      </c>
      <c r="J63" s="285">
        <f>'1_1関係人口時系列'!AT63</f>
        <v>1366</v>
      </c>
      <c r="K63" s="812">
        <f>'1_1関係人口時系列'!BQ63</f>
        <v>86</v>
      </c>
      <c r="L63" s="285">
        <f>'1_1関係人口時系列'!CA63</f>
        <v>368</v>
      </c>
      <c r="M63" s="816">
        <f t="shared" si="1"/>
        <v>2746</v>
      </c>
      <c r="N63" s="845"/>
      <c r="O63" s="292">
        <f>'1_1関係人口時系列'!AA63</f>
        <v>890</v>
      </c>
      <c r="P63" s="285">
        <f>'1_1関係人口時系列'!AU63</f>
        <v>1627</v>
      </c>
      <c r="Q63" s="285">
        <f>'1_1関係人口時系列'!BR63</f>
        <v>80</v>
      </c>
      <c r="R63" s="285">
        <f>'1_1関係人口時系列'!CB63</f>
        <v>397</v>
      </c>
      <c r="S63" s="816">
        <f t="shared" si="2"/>
        <v>2994</v>
      </c>
      <c r="T63" s="845"/>
      <c r="U63" s="285">
        <f>'1_1関係人口時系列'!AB63</f>
        <v>859</v>
      </c>
      <c r="V63" s="812">
        <f>'1_1関係人口時系列'!AV63</f>
        <v>2466</v>
      </c>
      <c r="W63" s="285">
        <f>'1_1関係人口時系列'!BS63</f>
        <v>75</v>
      </c>
      <c r="X63" s="812">
        <f>'1_1関係人口時系列'!CC63</f>
        <v>338</v>
      </c>
      <c r="Y63" s="826">
        <f t="shared" si="3"/>
        <v>3738</v>
      </c>
      <c r="Z63" s="845"/>
      <c r="AA63" s="292">
        <f>'1_1関係人口時系列'!AC63</f>
        <v>825</v>
      </c>
      <c r="AB63" s="285">
        <f>'1_1関係人口時系列'!AW63</f>
        <v>3370</v>
      </c>
      <c r="AC63" s="285">
        <f>'1_1関係人口時系列'!BT63</f>
        <v>70</v>
      </c>
      <c r="AD63" s="812">
        <f>'1_1関係人口時系列'!CD63</f>
        <v>302</v>
      </c>
      <c r="AE63" s="826">
        <f t="shared" si="4"/>
        <v>4567</v>
      </c>
      <c r="AF63" s="845"/>
      <c r="AG63" s="292">
        <f>'1_1関係人口時系列'!AD63</f>
        <v>797</v>
      </c>
      <c r="AH63" s="285">
        <f>'1_1関係人口時系列'!AX63</f>
        <v>3575</v>
      </c>
      <c r="AI63" s="285">
        <f>'1_1関係人口時系列'!BU63</f>
        <v>69</v>
      </c>
      <c r="AJ63" s="812">
        <f>'1_1関係人口時系列'!CE63</f>
        <v>81</v>
      </c>
      <c r="AK63" s="826">
        <f t="shared" si="5"/>
        <v>4522</v>
      </c>
      <c r="AL63" s="845"/>
      <c r="AM63" s="285">
        <f>'1_1関係人口時系列'!AE63</f>
        <v>770</v>
      </c>
      <c r="AN63" s="812">
        <f>'1_1関係人口時系列'!AY63</f>
        <v>2951</v>
      </c>
      <c r="AO63" s="285">
        <f>'1_1関係人口時系列'!BV63</f>
        <v>68</v>
      </c>
      <c r="AP63" s="812">
        <f>'1_1関係人口時系列'!CF63</f>
        <v>101</v>
      </c>
      <c r="AQ63" s="826">
        <f t="shared" si="6"/>
        <v>3890</v>
      </c>
      <c r="AR63" s="845"/>
      <c r="AS63" s="292">
        <f>'1_1関係人口時系列'!AF63</f>
        <v>770</v>
      </c>
      <c r="AT63" s="285">
        <f>'1_1関係人口時系列'!AZ63</f>
        <v>3299</v>
      </c>
      <c r="AU63" s="285">
        <f>'1_1関係人口時系列'!BW63</f>
        <v>68</v>
      </c>
      <c r="AV63" s="812">
        <f>'1_1関係人口時系列'!CG63</f>
        <v>253</v>
      </c>
      <c r="AW63" s="826">
        <f t="shared" si="7"/>
        <v>4390</v>
      </c>
      <c r="AX63" s="845"/>
      <c r="AY63" s="292">
        <f>'1_1関係人口時系列'!AG63</f>
        <v>769</v>
      </c>
      <c r="AZ63" s="285">
        <f>'1_1関係人口時系列'!BA63</f>
        <v>2951</v>
      </c>
      <c r="BA63" s="812">
        <f>'1_1関係人口時系列'!BX63</f>
        <v>67</v>
      </c>
      <c r="BB63" s="285">
        <f>'1_1関係人口時系列'!CH63</f>
        <v>145</v>
      </c>
      <c r="BC63" s="816">
        <f t="shared" si="8"/>
        <v>3932</v>
      </c>
    </row>
    <row r="64" spans="1:55">
      <c r="A64" s="125">
        <v>225</v>
      </c>
      <c r="B64" s="37" t="s">
        <v>68</v>
      </c>
      <c r="C64" s="292">
        <f>'1_1関係人口時系列'!Y64</f>
        <v>1075</v>
      </c>
      <c r="D64" s="285">
        <f>'1_1関係人口時系列'!AS64</f>
        <v>1824</v>
      </c>
      <c r="E64" s="812">
        <f>'1_1関係人口時系列'!BP64</f>
        <v>68</v>
      </c>
      <c r="F64" s="285">
        <f>'1_1関係人口時系列'!BZ64</f>
        <v>238</v>
      </c>
      <c r="G64" s="816">
        <f t="shared" si="0"/>
        <v>3205</v>
      </c>
      <c r="H64" s="845"/>
      <c r="I64" s="292">
        <f>'1_1関係人口時系列'!Z64</f>
        <v>1048</v>
      </c>
      <c r="J64" s="285">
        <f>'1_1関係人口時系列'!AT64</f>
        <v>3546</v>
      </c>
      <c r="K64" s="812">
        <f>'1_1関係人口時系列'!BQ64</f>
        <v>62</v>
      </c>
      <c r="L64" s="285">
        <f>'1_1関係人口時系列'!CA64</f>
        <v>204</v>
      </c>
      <c r="M64" s="816">
        <f t="shared" si="1"/>
        <v>4860</v>
      </c>
      <c r="N64" s="845"/>
      <c r="O64" s="292">
        <f>'1_1関係人口時系列'!AA64</f>
        <v>1000</v>
      </c>
      <c r="P64" s="285">
        <f>'1_1関係人口時系列'!AU64</f>
        <v>4366</v>
      </c>
      <c r="Q64" s="285">
        <f>'1_1関係人口時系列'!BR64</f>
        <v>57</v>
      </c>
      <c r="R64" s="285">
        <f>'1_1関係人口時系列'!CB64</f>
        <v>203</v>
      </c>
      <c r="S64" s="816">
        <f t="shared" si="2"/>
        <v>5626</v>
      </c>
      <c r="T64" s="845"/>
      <c r="U64" s="285">
        <f>'1_1関係人口時系列'!AB64</f>
        <v>957</v>
      </c>
      <c r="V64" s="812">
        <f>'1_1関係人口時系列'!AV64</f>
        <v>4305</v>
      </c>
      <c r="W64" s="285">
        <f>'1_1関係人口時系列'!BS64</f>
        <v>52</v>
      </c>
      <c r="X64" s="812">
        <f>'1_1関係人口時系列'!CC64</f>
        <v>188</v>
      </c>
      <c r="Y64" s="826">
        <f t="shared" si="3"/>
        <v>5502</v>
      </c>
      <c r="Z64" s="845"/>
      <c r="AA64" s="292">
        <f>'1_1関係人口時系列'!AC64</f>
        <v>914</v>
      </c>
      <c r="AB64" s="285">
        <f>'1_1関係人口時系列'!AW64</f>
        <v>5780</v>
      </c>
      <c r="AC64" s="285">
        <f>'1_1関係人口時系列'!BT64</f>
        <v>46</v>
      </c>
      <c r="AD64" s="812">
        <f>'1_1関係人口時系列'!CD64</f>
        <v>210</v>
      </c>
      <c r="AE64" s="826">
        <f t="shared" si="4"/>
        <v>6950</v>
      </c>
      <c r="AF64" s="845"/>
      <c r="AG64" s="292">
        <f>'1_1関係人口時系列'!AD64</f>
        <v>871</v>
      </c>
      <c r="AH64" s="285">
        <f>'1_1関係人口時系列'!AX64</f>
        <v>4785</v>
      </c>
      <c r="AI64" s="285">
        <f>'1_1関係人口時系列'!BU64</f>
        <v>46</v>
      </c>
      <c r="AJ64" s="812">
        <f>'1_1関係人口時系列'!CE64</f>
        <v>98</v>
      </c>
      <c r="AK64" s="826">
        <f t="shared" si="5"/>
        <v>5800</v>
      </c>
      <c r="AL64" s="845"/>
      <c r="AM64" s="285">
        <f>'1_1関係人口時系列'!AE64</f>
        <v>843</v>
      </c>
      <c r="AN64" s="812">
        <f>'1_1関係人口時系列'!AY64</f>
        <v>4353</v>
      </c>
      <c r="AO64" s="285">
        <f>'1_1関係人口時系列'!BV64</f>
        <v>45</v>
      </c>
      <c r="AP64" s="812">
        <f>'1_1関係人口時系列'!CF64</f>
        <v>122</v>
      </c>
      <c r="AQ64" s="826">
        <f t="shared" si="6"/>
        <v>5363</v>
      </c>
      <c r="AR64" s="845"/>
      <c r="AS64" s="292">
        <f>'1_1関係人口時系列'!AF64</f>
        <v>843</v>
      </c>
      <c r="AT64" s="285">
        <f>'1_1関係人口時系列'!AZ64</f>
        <v>4973</v>
      </c>
      <c r="AU64" s="285">
        <f>'1_1関係人口時系列'!BW64</f>
        <v>45</v>
      </c>
      <c r="AV64" s="812">
        <f>'1_1関係人口時系列'!CG64</f>
        <v>176</v>
      </c>
      <c r="AW64" s="826">
        <f t="shared" si="7"/>
        <v>6037</v>
      </c>
      <c r="AX64" s="845"/>
      <c r="AY64" s="292">
        <f>'1_1関係人口時系列'!AG64</f>
        <v>843</v>
      </c>
      <c r="AZ64" s="285">
        <f>'1_1関係人口時系列'!BA64</f>
        <v>4353</v>
      </c>
      <c r="BA64" s="812">
        <f>'1_1関係人口時系列'!BX64</f>
        <v>44</v>
      </c>
      <c r="BB64" s="285">
        <f>'1_1関係人口時系列'!CH64</f>
        <v>132</v>
      </c>
      <c r="BC64" s="816">
        <f t="shared" si="8"/>
        <v>5372</v>
      </c>
    </row>
    <row r="65" spans="1:56">
      <c r="A65" s="125">
        <v>585</v>
      </c>
      <c r="B65" s="37" t="s">
        <v>69</v>
      </c>
      <c r="C65" s="292">
        <f>'1_1関係人口時系列'!Y65</f>
        <v>1137</v>
      </c>
      <c r="D65" s="285">
        <f>'1_1関係人口時系列'!AS65</f>
        <v>1135</v>
      </c>
      <c r="E65" s="812">
        <f>'1_1関係人口時系列'!BP65</f>
        <v>19</v>
      </c>
      <c r="F65" s="285">
        <f>'1_1関係人口時系列'!BZ65</f>
        <v>552</v>
      </c>
      <c r="G65" s="816">
        <f t="shared" si="0"/>
        <v>2843</v>
      </c>
      <c r="H65" s="845"/>
      <c r="I65" s="292">
        <f>'1_1関係人口時系列'!Z65</f>
        <v>1101</v>
      </c>
      <c r="J65" s="285">
        <f>'1_1関係人口時系列'!AT65</f>
        <v>1031</v>
      </c>
      <c r="K65" s="812">
        <f>'1_1関係人口時系列'!BQ65</f>
        <v>14</v>
      </c>
      <c r="L65" s="285">
        <f>'1_1関係人口時系列'!CA65</f>
        <v>571</v>
      </c>
      <c r="M65" s="816">
        <f t="shared" si="1"/>
        <v>2717</v>
      </c>
      <c r="N65" s="845"/>
      <c r="O65" s="292">
        <f>'1_1関係人口時系列'!AA65</f>
        <v>1068</v>
      </c>
      <c r="P65" s="285">
        <f>'1_1関係人口時系列'!AU65</f>
        <v>719</v>
      </c>
      <c r="Q65" s="285">
        <f>'1_1関係人口時系列'!BR65</f>
        <v>9</v>
      </c>
      <c r="R65" s="285">
        <f>'1_1関係人口時系列'!CB65</f>
        <v>580</v>
      </c>
      <c r="S65" s="816">
        <f t="shared" si="2"/>
        <v>2376</v>
      </c>
      <c r="T65" s="845"/>
      <c r="U65" s="285">
        <f>'1_1関係人口時系列'!AB65</f>
        <v>1039</v>
      </c>
      <c r="V65" s="812">
        <f>'1_1関係人口時系列'!AV65</f>
        <v>1288</v>
      </c>
      <c r="W65" s="285">
        <f>'1_1関係人口時系列'!BS65</f>
        <v>5</v>
      </c>
      <c r="X65" s="812">
        <f>'1_1関係人口時系列'!CC65</f>
        <v>556</v>
      </c>
      <c r="Y65" s="826">
        <f t="shared" si="3"/>
        <v>2888</v>
      </c>
      <c r="Z65" s="845"/>
      <c r="AA65" s="292">
        <f>'1_1関係人口時系列'!AC65</f>
        <v>1008</v>
      </c>
      <c r="AB65" s="285">
        <f>'1_1関係人口時系列'!AW65</f>
        <v>3022</v>
      </c>
      <c r="AC65" s="285">
        <f>'1_1関係人口時系列'!BT65</f>
        <v>0</v>
      </c>
      <c r="AD65" s="812">
        <f>'1_1関係人口時系列'!CD65</f>
        <v>476</v>
      </c>
      <c r="AE65" s="826">
        <f t="shared" si="4"/>
        <v>4506</v>
      </c>
      <c r="AF65" s="845"/>
      <c r="AG65" s="292">
        <f>'1_1関係人口時系列'!AD65</f>
        <v>977</v>
      </c>
      <c r="AH65" s="285">
        <f>'1_1関係人口時系列'!AX65</f>
        <v>4648</v>
      </c>
      <c r="AI65" s="285">
        <f>'1_1関係人口時系列'!BU65</f>
        <v>0</v>
      </c>
      <c r="AJ65" s="812">
        <f>'1_1関係人口時系列'!CE65</f>
        <v>389</v>
      </c>
      <c r="AK65" s="826">
        <f t="shared" si="5"/>
        <v>6014</v>
      </c>
      <c r="AL65" s="845"/>
      <c r="AM65" s="285">
        <f>'1_1関係人口時系列'!AE65</f>
        <v>950</v>
      </c>
      <c r="AN65" s="812">
        <f>'1_1関係人口時系列'!AY65</f>
        <v>5618</v>
      </c>
      <c r="AO65" s="285">
        <f>'1_1関係人口時系列'!BV65</f>
        <v>0</v>
      </c>
      <c r="AP65" s="812">
        <f>'1_1関係人口時系列'!CF65</f>
        <v>385</v>
      </c>
      <c r="AQ65" s="826">
        <f t="shared" si="6"/>
        <v>6953</v>
      </c>
      <c r="AR65" s="845"/>
      <c r="AS65" s="292">
        <f>'1_1関係人口時系列'!AF65</f>
        <v>949</v>
      </c>
      <c r="AT65" s="285">
        <f>'1_1関係人口時系列'!AZ65</f>
        <v>4429</v>
      </c>
      <c r="AU65" s="285">
        <f>'1_1関係人口時系列'!BW65</f>
        <v>0</v>
      </c>
      <c r="AV65" s="812">
        <f>'1_1関係人口時系列'!CG65</f>
        <v>445</v>
      </c>
      <c r="AW65" s="826">
        <f t="shared" si="7"/>
        <v>5823</v>
      </c>
      <c r="AX65" s="845"/>
      <c r="AY65" s="292">
        <f>'1_1関係人口時系列'!AG65</f>
        <v>949</v>
      </c>
      <c r="AZ65" s="285">
        <f>'1_1関係人口時系列'!BA65</f>
        <v>5618</v>
      </c>
      <c r="BA65" s="812">
        <f>'1_1関係人口時系列'!BX65</f>
        <v>0</v>
      </c>
      <c r="BB65" s="285">
        <f>'1_1関係人口時系列'!CH65</f>
        <v>406</v>
      </c>
      <c r="BC65" s="816">
        <f t="shared" si="8"/>
        <v>6973</v>
      </c>
    </row>
    <row r="66" spans="1:56">
      <c r="A66" s="125">
        <v>586</v>
      </c>
      <c r="B66" s="37" t="s">
        <v>70</v>
      </c>
      <c r="C66" s="292">
        <f>'1_1関係人口時系列'!Y66</f>
        <v>724</v>
      </c>
      <c r="D66" s="285">
        <f>'1_1関係人口時系列'!AS66</f>
        <v>8</v>
      </c>
      <c r="E66" s="812">
        <f>'1_1関係人口時系列'!BP66</f>
        <v>19</v>
      </c>
      <c r="F66" s="285">
        <f>'1_1関係人口時系列'!BZ66</f>
        <v>448</v>
      </c>
      <c r="G66" s="816">
        <f t="shared" si="0"/>
        <v>1199</v>
      </c>
      <c r="H66" s="845"/>
      <c r="I66" s="292">
        <f>'1_1関係人口時系列'!Z66</f>
        <v>700</v>
      </c>
      <c r="J66" s="285">
        <f>'1_1関係人口時系列'!AT66</f>
        <v>8</v>
      </c>
      <c r="K66" s="812">
        <f>'1_1関係人口時系列'!BQ66</f>
        <v>14</v>
      </c>
      <c r="L66" s="285">
        <f>'1_1関係人口時系列'!CA66</f>
        <v>427</v>
      </c>
      <c r="M66" s="816">
        <f t="shared" si="1"/>
        <v>1149</v>
      </c>
      <c r="N66" s="845"/>
      <c r="O66" s="292">
        <f>'1_1関係人口時系列'!AA66</f>
        <v>702</v>
      </c>
      <c r="P66" s="285">
        <f>'1_1関係人口時系列'!AU66</f>
        <v>10</v>
      </c>
      <c r="Q66" s="285">
        <f>'1_1関係人口時系列'!BR66</f>
        <v>9</v>
      </c>
      <c r="R66" s="285">
        <f>'1_1関係人口時系列'!CB66</f>
        <v>444</v>
      </c>
      <c r="S66" s="816">
        <f t="shared" si="2"/>
        <v>1165</v>
      </c>
      <c r="T66" s="845"/>
      <c r="U66" s="285">
        <f>'1_1関係人口時系列'!AB66</f>
        <v>703</v>
      </c>
      <c r="V66" s="812">
        <f>'1_1関係人口時系列'!AV66</f>
        <v>467</v>
      </c>
      <c r="W66" s="285">
        <f>'1_1関係人口時系列'!BS66</f>
        <v>5</v>
      </c>
      <c r="X66" s="812">
        <f>'1_1関係人口時系列'!CC66</f>
        <v>404</v>
      </c>
      <c r="Y66" s="826">
        <f t="shared" si="3"/>
        <v>1579</v>
      </c>
      <c r="Z66" s="845"/>
      <c r="AA66" s="292">
        <f>'1_1関係人口時系列'!AC66</f>
        <v>706</v>
      </c>
      <c r="AB66" s="285">
        <f>'1_1関係人口時系列'!AW66</f>
        <v>1218</v>
      </c>
      <c r="AC66" s="285">
        <f>'1_1関係人口時系列'!BT66</f>
        <v>0</v>
      </c>
      <c r="AD66" s="812">
        <f>'1_1関係人口時系列'!CD66</f>
        <v>383</v>
      </c>
      <c r="AE66" s="826">
        <f t="shared" si="4"/>
        <v>2307</v>
      </c>
      <c r="AF66" s="845"/>
      <c r="AG66" s="292">
        <f>'1_1関係人口時系列'!AD66</f>
        <v>709</v>
      </c>
      <c r="AH66" s="285">
        <f>'1_1関係人口時系列'!AX66</f>
        <v>2607</v>
      </c>
      <c r="AI66" s="285">
        <f>'1_1関係人口時系列'!BU66</f>
        <v>0</v>
      </c>
      <c r="AJ66" s="812">
        <f>'1_1関係人口時系列'!CE66</f>
        <v>230</v>
      </c>
      <c r="AK66" s="826">
        <f t="shared" si="5"/>
        <v>3546</v>
      </c>
      <c r="AL66" s="845"/>
      <c r="AM66" s="285">
        <f>'1_1関係人口時系列'!AE66</f>
        <v>711</v>
      </c>
      <c r="AN66" s="812">
        <f>'1_1関係人口時系列'!AY66</f>
        <v>2153</v>
      </c>
      <c r="AO66" s="286">
        <f>'1_1関係人口時系列'!BV66</f>
        <v>0</v>
      </c>
      <c r="AP66" s="812">
        <f>'1_1関係人口時系列'!CF66</f>
        <v>236</v>
      </c>
      <c r="AQ66" s="826">
        <f t="shared" si="6"/>
        <v>3100</v>
      </c>
      <c r="AR66" s="845"/>
      <c r="AS66" s="292">
        <f>'1_1関係人口時系列'!AF66</f>
        <v>711</v>
      </c>
      <c r="AT66" s="285">
        <f>'1_1関係人口時系列'!AZ66</f>
        <v>1993</v>
      </c>
      <c r="AU66" s="285">
        <f>'1_1関係人口時系列'!BW66</f>
        <v>0</v>
      </c>
      <c r="AV66" s="812">
        <f>'1_1関係人口時系列'!CG66</f>
        <v>340</v>
      </c>
      <c r="AW66" s="826">
        <f t="shared" si="7"/>
        <v>3044</v>
      </c>
      <c r="AX66" s="845"/>
      <c r="AY66" s="292">
        <f>'1_1関係人口時系列'!AG66</f>
        <v>710</v>
      </c>
      <c r="AZ66" s="285">
        <f>'1_1関係人口時系列'!BA66</f>
        <v>2153</v>
      </c>
      <c r="BA66" s="812">
        <f>'1_1関係人口時系列'!BX66</f>
        <v>0</v>
      </c>
      <c r="BB66" s="285">
        <f>'1_1関係人口時系列'!CH66</f>
        <v>269</v>
      </c>
      <c r="BC66" s="816">
        <f t="shared" si="8"/>
        <v>3132</v>
      </c>
    </row>
    <row r="67" spans="1:56">
      <c r="A67" s="125"/>
      <c r="B67" s="938" t="s">
        <v>24</v>
      </c>
      <c r="C67" s="800">
        <f>'1_1関係人口時系列'!Y67</f>
        <v>3914</v>
      </c>
      <c r="D67" s="510">
        <f>'1_1関係人口時系列'!AS67</f>
        <v>513</v>
      </c>
      <c r="E67" s="810">
        <f>'1_1関係人口時系列'!BP67</f>
        <v>116</v>
      </c>
      <c r="F67" s="510">
        <f>'1_1関係人口時系列'!BZ67</f>
        <v>353</v>
      </c>
      <c r="G67" s="817">
        <f t="shared" si="0"/>
        <v>4896</v>
      </c>
      <c r="H67" s="845"/>
      <c r="I67" s="800">
        <f>'1_1関係人口時系列'!Z67</f>
        <v>3788</v>
      </c>
      <c r="J67" s="510">
        <f>'1_1関係人口時系列'!AT67</f>
        <v>3425</v>
      </c>
      <c r="K67" s="810">
        <f>'1_1関係人口時系列'!BQ67</f>
        <v>182</v>
      </c>
      <c r="L67" s="510">
        <f>'1_1関係人口時系列'!CA67</f>
        <v>364</v>
      </c>
      <c r="M67" s="817">
        <f t="shared" si="1"/>
        <v>7759</v>
      </c>
      <c r="N67" s="845"/>
      <c r="O67" s="800">
        <f>'1_1関係人口時系列'!AA67</f>
        <v>3659</v>
      </c>
      <c r="P67" s="510">
        <f>'1_1関係人口時系列'!AU67</f>
        <v>2204</v>
      </c>
      <c r="Q67" s="510">
        <f>'1_1関係人口時系列'!BR67</f>
        <v>246</v>
      </c>
      <c r="R67" s="510">
        <f>'1_1関係人口時系列'!CB67</f>
        <v>403</v>
      </c>
      <c r="S67" s="817">
        <f t="shared" si="2"/>
        <v>6512</v>
      </c>
      <c r="T67" s="845"/>
      <c r="U67" s="510">
        <f>'1_1関係人口時系列'!AB67</f>
        <v>3514</v>
      </c>
      <c r="V67" s="810">
        <f>'1_1関係人口時系列'!AV67</f>
        <v>1970</v>
      </c>
      <c r="W67" s="510">
        <f>'1_1関係人口時系列'!BS67</f>
        <v>309</v>
      </c>
      <c r="X67" s="810">
        <f>'1_1関係人口時系列'!CC67</f>
        <v>376</v>
      </c>
      <c r="Y67" s="1208">
        <f t="shared" si="3"/>
        <v>6169</v>
      </c>
      <c r="Z67" s="845"/>
      <c r="AA67" s="800">
        <f>'1_1関係人口時系列'!AC67</f>
        <v>3383</v>
      </c>
      <c r="AB67" s="510">
        <f>'1_1関係人口時系列'!AW67</f>
        <v>2479</v>
      </c>
      <c r="AC67" s="510">
        <f>'1_1関係人口時系列'!BT67</f>
        <v>371</v>
      </c>
      <c r="AD67" s="810">
        <f>'1_1関係人口時系列'!CD67</f>
        <v>359</v>
      </c>
      <c r="AE67" s="1208">
        <f t="shared" si="4"/>
        <v>6592</v>
      </c>
      <c r="AF67" s="845"/>
      <c r="AG67" s="800">
        <f>'1_1関係人口時系列'!AD67</f>
        <v>3256</v>
      </c>
      <c r="AH67" s="510">
        <f>'1_1関係人口時系列'!AX67</f>
        <v>3495</v>
      </c>
      <c r="AI67" s="510">
        <f>'1_1関係人口時系列'!BU67</f>
        <v>367</v>
      </c>
      <c r="AJ67" s="810">
        <f>'1_1関係人口時系列'!CE67</f>
        <v>235</v>
      </c>
      <c r="AK67" s="1208">
        <f t="shared" si="5"/>
        <v>7353</v>
      </c>
      <c r="AL67" s="845"/>
      <c r="AM67" s="510">
        <f>'1_1関係人口時系列'!AE67</f>
        <v>3161</v>
      </c>
      <c r="AN67" s="810">
        <f>'1_1関係人口時系列'!AY67</f>
        <v>4002</v>
      </c>
      <c r="AO67" s="285">
        <f>'1_1関係人口時系列'!BV67</f>
        <v>363</v>
      </c>
      <c r="AP67" s="810">
        <f>'1_1関係人口時系列'!CF67</f>
        <v>298</v>
      </c>
      <c r="AQ67" s="1208">
        <f t="shared" si="6"/>
        <v>7824</v>
      </c>
      <c r="AR67" s="845"/>
      <c r="AS67" s="800">
        <f>'1_1関係人口時系列'!AF67</f>
        <v>3169</v>
      </c>
      <c r="AT67" s="510">
        <f>'1_1関係人口時系列'!AZ67</f>
        <v>3325</v>
      </c>
      <c r="AU67" s="510">
        <f>'1_1関係人口時系列'!BW67</f>
        <v>361</v>
      </c>
      <c r="AV67" s="810">
        <f>'1_1関係人口時系列'!CG67</f>
        <v>346</v>
      </c>
      <c r="AW67" s="1208">
        <f t="shared" si="7"/>
        <v>7201</v>
      </c>
      <c r="AX67" s="845"/>
      <c r="AY67" s="800">
        <f>'1_1関係人口時系列'!AG67</f>
        <v>3165</v>
      </c>
      <c r="AZ67" s="510">
        <f>'1_1関係人口時系列'!BA67</f>
        <v>4002</v>
      </c>
      <c r="BA67" s="810">
        <f>'1_1関係人口時系列'!BX67</f>
        <v>356</v>
      </c>
      <c r="BB67" s="510">
        <f>'1_1関係人口時系列'!CH67</f>
        <v>293</v>
      </c>
      <c r="BC67" s="817">
        <f t="shared" si="8"/>
        <v>7816</v>
      </c>
    </row>
    <row r="68" spans="1:56">
      <c r="A68" s="125">
        <v>221</v>
      </c>
      <c r="B68" s="37" t="s">
        <v>323</v>
      </c>
      <c r="C68" s="292">
        <f>'1_1関係人口時系列'!Y68</f>
        <v>1566</v>
      </c>
      <c r="D68" s="285">
        <f>'1_1関係人口時系列'!AS68</f>
        <v>294</v>
      </c>
      <c r="E68" s="812">
        <f>'1_1関係人口時系列'!BP68</f>
        <v>34</v>
      </c>
      <c r="F68" s="285">
        <f>'1_1関係人口時系列'!BZ68</f>
        <v>204</v>
      </c>
      <c r="G68" s="816">
        <f t="shared" si="0"/>
        <v>2098</v>
      </c>
      <c r="H68" s="845"/>
      <c r="I68" s="292">
        <f>'1_1関係人口時系列'!Z68</f>
        <v>1520</v>
      </c>
      <c r="J68" s="285">
        <f>'1_1関係人口時系列'!AT68</f>
        <v>915</v>
      </c>
      <c r="K68" s="812">
        <f>'1_1関係人口時系列'!BQ68</f>
        <v>67</v>
      </c>
      <c r="L68" s="285">
        <f>'1_1関係人口時系列'!CA68</f>
        <v>209</v>
      </c>
      <c r="M68" s="816">
        <f t="shared" si="1"/>
        <v>2711</v>
      </c>
      <c r="N68" s="845"/>
      <c r="O68" s="292">
        <f>'1_1関係人口時系列'!AA68</f>
        <v>1475</v>
      </c>
      <c r="P68" s="285">
        <f>'1_1関係人口時系列'!AU68</f>
        <v>1112</v>
      </c>
      <c r="Q68" s="285">
        <f>'1_1関係人口時系列'!BR68</f>
        <v>99</v>
      </c>
      <c r="R68" s="285">
        <f>'1_1関係人口時系列'!CB68</f>
        <v>231</v>
      </c>
      <c r="S68" s="816">
        <f t="shared" si="2"/>
        <v>2917</v>
      </c>
      <c r="T68" s="845"/>
      <c r="U68" s="285">
        <f>'1_1関係人口時系列'!AB68</f>
        <v>1430</v>
      </c>
      <c r="V68" s="812">
        <f>'1_1関係人口時系列'!AV68</f>
        <v>1239</v>
      </c>
      <c r="W68" s="285">
        <f>'1_1関係人口時系列'!BS68</f>
        <v>131</v>
      </c>
      <c r="X68" s="812">
        <f>'1_1関係人口時系列'!CC68</f>
        <v>203</v>
      </c>
      <c r="Y68" s="826">
        <f t="shared" si="3"/>
        <v>3003</v>
      </c>
      <c r="Z68" s="845"/>
      <c r="AA68" s="292">
        <f>'1_1関係人口時系列'!AC68</f>
        <v>1390</v>
      </c>
      <c r="AB68" s="285">
        <f>'1_1関係人口時系列'!AW68</f>
        <v>1026</v>
      </c>
      <c r="AC68" s="285">
        <f>'1_1関係人口時系列'!BT68</f>
        <v>162</v>
      </c>
      <c r="AD68" s="812">
        <f>'1_1関係人口時系列'!CD68</f>
        <v>191</v>
      </c>
      <c r="AE68" s="826">
        <f t="shared" si="4"/>
        <v>2769</v>
      </c>
      <c r="AF68" s="845"/>
      <c r="AG68" s="292">
        <f>'1_1関係人口時系列'!AD68</f>
        <v>1342</v>
      </c>
      <c r="AH68" s="285">
        <f>'1_1関係人口時系列'!AX68</f>
        <v>1383</v>
      </c>
      <c r="AI68" s="285">
        <f>'1_1関係人口時系列'!BU68</f>
        <v>161</v>
      </c>
      <c r="AJ68" s="812">
        <f>'1_1関係人口時系列'!CE68</f>
        <v>129</v>
      </c>
      <c r="AK68" s="826">
        <f t="shared" si="5"/>
        <v>3015</v>
      </c>
      <c r="AL68" s="845"/>
      <c r="AM68" s="285">
        <f>'1_1関係人口時系列'!AE68</f>
        <v>1310</v>
      </c>
      <c r="AN68" s="812">
        <f>'1_1関係人口時系列'!AY68</f>
        <v>1533</v>
      </c>
      <c r="AO68" s="285">
        <f>'1_1関係人口時系列'!BV68</f>
        <v>159</v>
      </c>
      <c r="AP68" s="812">
        <f>'1_1関係人口時系列'!CF68</f>
        <v>157</v>
      </c>
      <c r="AQ68" s="826">
        <f t="shared" si="6"/>
        <v>3159</v>
      </c>
      <c r="AR68" s="845"/>
      <c r="AS68" s="292">
        <f>'1_1関係人口時系列'!AF68</f>
        <v>1317</v>
      </c>
      <c r="AT68" s="285">
        <f>'1_1関係人口時系列'!AZ68</f>
        <v>1314</v>
      </c>
      <c r="AU68" s="285">
        <f>'1_1関係人口時系列'!BW68</f>
        <v>158</v>
      </c>
      <c r="AV68" s="812">
        <f>'1_1関係人口時系列'!CG68</f>
        <v>181</v>
      </c>
      <c r="AW68" s="826">
        <f t="shared" si="7"/>
        <v>2970</v>
      </c>
      <c r="AX68" s="845"/>
      <c r="AY68" s="292">
        <f>'1_1関係人口時系列'!AG68</f>
        <v>1316</v>
      </c>
      <c r="AZ68" s="285">
        <f>'1_1関係人口時系列'!BA68</f>
        <v>1533</v>
      </c>
      <c r="BA68" s="812">
        <f>'1_1関係人口時系列'!BX68</f>
        <v>156</v>
      </c>
      <c r="BB68" s="285">
        <f>'1_1関係人口時系列'!CH68</f>
        <v>156</v>
      </c>
      <c r="BC68" s="816">
        <f t="shared" si="8"/>
        <v>3161</v>
      </c>
    </row>
    <row r="69" spans="1:56">
      <c r="A69" s="125">
        <v>223</v>
      </c>
      <c r="B69" s="39" t="s">
        <v>71</v>
      </c>
      <c r="C69" s="293">
        <f>'1_1関係人口時系列'!Y69</f>
        <v>2348</v>
      </c>
      <c r="D69" s="286">
        <f>'1_1関係人口時系列'!AS69</f>
        <v>219</v>
      </c>
      <c r="E69" s="814">
        <f>'1_1関係人口時系列'!BP69</f>
        <v>82</v>
      </c>
      <c r="F69" s="286">
        <f>'1_1関係人口時系列'!BZ69</f>
        <v>149</v>
      </c>
      <c r="G69" s="819">
        <f t="shared" ref="G69:G73" si="9">SUM(C69:F69)</f>
        <v>2798</v>
      </c>
      <c r="H69" s="845"/>
      <c r="I69" s="293">
        <f>'1_1関係人口時系列'!Z69</f>
        <v>2268</v>
      </c>
      <c r="J69" s="286">
        <f>'1_1関係人口時系列'!AT69</f>
        <v>2510</v>
      </c>
      <c r="K69" s="814">
        <f>'1_1関係人口時系列'!BQ69</f>
        <v>115</v>
      </c>
      <c r="L69" s="286">
        <f>'1_1関係人口時系列'!CA69</f>
        <v>155</v>
      </c>
      <c r="M69" s="819">
        <f t="shared" ref="M69:M73" si="10">SUM(I69:L69)</f>
        <v>5048</v>
      </c>
      <c r="N69" s="845"/>
      <c r="O69" s="293">
        <f>'1_1関係人口時系列'!AA69</f>
        <v>2184</v>
      </c>
      <c r="P69" s="286">
        <f>'1_1関係人口時系列'!AU69</f>
        <v>1092</v>
      </c>
      <c r="Q69" s="286">
        <f>'1_1関係人口時系列'!BR69</f>
        <v>147</v>
      </c>
      <c r="R69" s="286">
        <f>'1_1関係人口時系列'!CB69</f>
        <v>172</v>
      </c>
      <c r="S69" s="819">
        <f t="shared" ref="S69:S73" si="11">SUM(O69:R69)</f>
        <v>3595</v>
      </c>
      <c r="T69" s="845"/>
      <c r="U69" s="286">
        <f>'1_1関係人口時系列'!AB69</f>
        <v>2084</v>
      </c>
      <c r="V69" s="814">
        <f>'1_1関係人口時系列'!AV69</f>
        <v>731</v>
      </c>
      <c r="W69" s="286">
        <f>'1_1関係人口時系列'!BS69</f>
        <v>178</v>
      </c>
      <c r="X69" s="814">
        <f>'1_1関係人口時系列'!CC69</f>
        <v>173</v>
      </c>
      <c r="Y69" s="827">
        <f t="shared" ref="Y69:Y73" si="12">SUM(U69:X69)</f>
        <v>3166</v>
      </c>
      <c r="Z69" s="845"/>
      <c r="AA69" s="293">
        <f>'1_1関係人口時系列'!AC69</f>
        <v>1993</v>
      </c>
      <c r="AB69" s="286">
        <f>'1_1関係人口時系列'!AW69</f>
        <v>1453</v>
      </c>
      <c r="AC69" s="286">
        <f>'1_1関係人口時系列'!BT69</f>
        <v>209</v>
      </c>
      <c r="AD69" s="814">
        <f>'1_1関係人口時系列'!CD69</f>
        <v>168</v>
      </c>
      <c r="AE69" s="827">
        <f t="shared" ref="AE69:AE73" si="13">SUM(AA69:AD69)</f>
        <v>3823</v>
      </c>
      <c r="AF69" s="845"/>
      <c r="AG69" s="293">
        <f>'1_1関係人口時系列'!AD69</f>
        <v>1914</v>
      </c>
      <c r="AH69" s="286">
        <f>'1_1関係人口時系列'!AX69</f>
        <v>2112</v>
      </c>
      <c r="AI69" s="286">
        <f>'1_1関係人口時系列'!BU69</f>
        <v>206</v>
      </c>
      <c r="AJ69" s="814">
        <f>'1_1関係人口時系列'!CE69</f>
        <v>106</v>
      </c>
      <c r="AK69" s="827">
        <f t="shared" ref="AK69:AK73" si="14">SUM(AG69:AJ69)</f>
        <v>4338</v>
      </c>
      <c r="AL69" s="845"/>
      <c r="AM69" s="286">
        <f>'1_1関係人口時系列'!AE69</f>
        <v>1851</v>
      </c>
      <c r="AN69" s="814">
        <f>'1_1関係人口時系列'!AY69</f>
        <v>2469</v>
      </c>
      <c r="AO69" s="285">
        <f>'1_1関係人口時系列'!BV69</f>
        <v>204</v>
      </c>
      <c r="AP69" s="814">
        <f>'1_1関係人口時系列'!CF69</f>
        <v>141</v>
      </c>
      <c r="AQ69" s="827">
        <f t="shared" ref="AQ69:AQ73" si="15">SUM(AM69:AP69)</f>
        <v>4665</v>
      </c>
      <c r="AR69" s="845"/>
      <c r="AS69" s="293">
        <f>'1_1関係人口時系列'!AF69</f>
        <v>1852</v>
      </c>
      <c r="AT69" s="286">
        <f>'1_1関係人口時系列'!AZ69</f>
        <v>2011</v>
      </c>
      <c r="AU69" s="286">
        <f>'1_1関係人口時系列'!BW69</f>
        <v>203</v>
      </c>
      <c r="AV69" s="814">
        <f>'1_1関係人口時系列'!CG69</f>
        <v>165</v>
      </c>
      <c r="AW69" s="827">
        <f t="shared" ref="AW69:AW73" si="16">SUM(AS69:AV69)</f>
        <v>4231</v>
      </c>
      <c r="AX69" s="845"/>
      <c r="AY69" s="293">
        <f>'1_1関係人口時系列'!AG69</f>
        <v>1849</v>
      </c>
      <c r="AZ69" s="286">
        <f>'1_1関係人口時系列'!BA69</f>
        <v>2469</v>
      </c>
      <c r="BA69" s="814">
        <f>'1_1関係人口時系列'!BX69</f>
        <v>200</v>
      </c>
      <c r="BB69" s="286">
        <f>'1_1関係人口時系列'!CH69</f>
        <v>137</v>
      </c>
      <c r="BC69" s="819">
        <f t="shared" ref="BC69:BC73" si="17">SUM(AY69:BB69)</f>
        <v>4655</v>
      </c>
    </row>
    <row r="70" spans="1:56">
      <c r="A70" s="125"/>
      <c r="B70" s="47" t="s">
        <v>25</v>
      </c>
      <c r="C70" s="800">
        <f>'1_1関係人口時系列'!Y70</f>
        <v>6189</v>
      </c>
      <c r="D70" s="510">
        <f>'1_1関係人口時系列'!AS70</f>
        <v>10074</v>
      </c>
      <c r="E70" s="810">
        <f>'1_1関係人口時系列'!BP70</f>
        <v>959</v>
      </c>
      <c r="F70" s="510">
        <f>'1_1関係人口時系列'!BZ70</f>
        <v>2297</v>
      </c>
      <c r="G70" s="817">
        <f t="shared" si="9"/>
        <v>19519</v>
      </c>
      <c r="H70" s="845"/>
      <c r="I70" s="292">
        <f>'1_1関係人口時系列'!Z70</f>
        <v>6119</v>
      </c>
      <c r="J70" s="285">
        <f>'1_1関係人口時系列'!AT70</f>
        <v>11711</v>
      </c>
      <c r="K70" s="812">
        <f>'1_1関係人口時系列'!BQ70</f>
        <v>923</v>
      </c>
      <c r="L70" s="285">
        <f>'1_1関係人口時系列'!CA70</f>
        <v>2185</v>
      </c>
      <c r="M70" s="816">
        <f t="shared" si="10"/>
        <v>20938</v>
      </c>
      <c r="N70" s="845"/>
      <c r="O70" s="292">
        <f>'1_1関係人口時系列'!AA70</f>
        <v>5915</v>
      </c>
      <c r="P70" s="285">
        <f>'1_1関係人口時系列'!AU70</f>
        <v>14044</v>
      </c>
      <c r="Q70" s="285">
        <f>'1_1関係人口時系列'!BR70</f>
        <v>885</v>
      </c>
      <c r="R70" s="285">
        <f>'1_1関係人口時系列'!CB70</f>
        <v>2297</v>
      </c>
      <c r="S70" s="816">
        <f t="shared" si="11"/>
        <v>23141</v>
      </c>
      <c r="T70" s="845"/>
      <c r="U70" s="285">
        <f>'1_1関係人口時系列'!AB70</f>
        <v>5723</v>
      </c>
      <c r="V70" s="812">
        <f>'1_1関係人口時系列'!AV70</f>
        <v>20784</v>
      </c>
      <c r="W70" s="285">
        <f>'1_1関係人口時系列'!BS70</f>
        <v>848</v>
      </c>
      <c r="X70" s="812">
        <f>'1_1関係人口時系列'!CC70</f>
        <v>2097</v>
      </c>
      <c r="Y70" s="826">
        <f t="shared" si="12"/>
        <v>29452</v>
      </c>
      <c r="Z70" s="845"/>
      <c r="AA70" s="292">
        <f>'1_1関係人口時系列'!AC70</f>
        <v>5511</v>
      </c>
      <c r="AB70" s="285">
        <f>'1_1関係人口時系列'!AW70</f>
        <v>25589</v>
      </c>
      <c r="AC70" s="285">
        <f>'1_1関係人口時系列'!BT70</f>
        <v>812</v>
      </c>
      <c r="AD70" s="812">
        <f>'1_1関係人口時系列'!CD70</f>
        <v>2087</v>
      </c>
      <c r="AE70" s="826">
        <f t="shared" si="13"/>
        <v>33999</v>
      </c>
      <c r="AF70" s="845"/>
      <c r="AG70" s="292">
        <f>'1_1関係人口時系列'!AD70</f>
        <v>5306</v>
      </c>
      <c r="AH70" s="285">
        <f>'1_1関係人口時系列'!AX70</f>
        <v>95649</v>
      </c>
      <c r="AI70" s="285">
        <f>'1_1関係人口時系列'!BU70</f>
        <v>803</v>
      </c>
      <c r="AJ70" s="812">
        <f>'1_1関係人口時系列'!CE70</f>
        <v>1256</v>
      </c>
      <c r="AK70" s="826">
        <f t="shared" si="14"/>
        <v>103014</v>
      </c>
      <c r="AL70" s="845"/>
      <c r="AM70" s="285">
        <f>'1_1関係人口時系列'!AE70</f>
        <v>5147</v>
      </c>
      <c r="AN70" s="812">
        <f>'1_1関係人口時系列'!AY70</f>
        <v>154420</v>
      </c>
      <c r="AO70" s="510">
        <f>'1_1関係人口時系列'!BV70</f>
        <v>794</v>
      </c>
      <c r="AP70" s="812">
        <f>'1_1関係人口時系列'!CF70</f>
        <v>1651</v>
      </c>
      <c r="AQ70" s="826">
        <f t="shared" si="15"/>
        <v>162012</v>
      </c>
      <c r="AR70" s="845"/>
      <c r="AS70" s="292">
        <f>'1_1関係人口時系列'!AF70</f>
        <v>5150</v>
      </c>
      <c r="AT70" s="285">
        <f>'1_1関係人口時系列'!AZ70</f>
        <v>34956</v>
      </c>
      <c r="AU70" s="285">
        <f>'1_1関係人口時系列'!BW70</f>
        <v>788</v>
      </c>
      <c r="AV70" s="812">
        <f>'1_1関係人口時系列'!CG70</f>
        <v>2065</v>
      </c>
      <c r="AW70" s="826">
        <f t="shared" si="16"/>
        <v>42959</v>
      </c>
      <c r="AX70" s="845"/>
      <c r="AY70" s="292">
        <f>'1_1関係人口時系列'!AG70</f>
        <v>5156</v>
      </c>
      <c r="AZ70" s="285">
        <f>'1_1関係人口時系列'!BA70</f>
        <v>47549</v>
      </c>
      <c r="BA70" s="812">
        <f>'1_1関係人口時系列'!BX70</f>
        <v>779</v>
      </c>
      <c r="BB70" s="285">
        <f>'1_1関係人口時系列'!CH70</f>
        <v>1658</v>
      </c>
      <c r="BC70" s="816">
        <f t="shared" si="17"/>
        <v>55142</v>
      </c>
    </row>
    <row r="71" spans="1:56">
      <c r="A71" s="125">
        <v>205</v>
      </c>
      <c r="B71" s="45" t="s">
        <v>72</v>
      </c>
      <c r="C71" s="292">
        <f>'1_1関係人口時系列'!Y71</f>
        <v>1765</v>
      </c>
      <c r="D71" s="285">
        <f>'1_1関係人口時系列'!AS71</f>
        <v>3387</v>
      </c>
      <c r="E71" s="812">
        <f>'1_1関係人口時系列'!BP71</f>
        <v>265</v>
      </c>
      <c r="F71" s="285">
        <f>'1_1関係人口時系列'!BZ71</f>
        <v>1149</v>
      </c>
      <c r="G71" s="816">
        <f t="shared" si="9"/>
        <v>6566</v>
      </c>
      <c r="H71" s="845"/>
      <c r="I71" s="292">
        <f>'1_1関係人口時系列'!Z71</f>
        <v>1753</v>
      </c>
      <c r="J71" s="285">
        <f>'1_1関係人口時系列'!AT71</f>
        <v>5409</v>
      </c>
      <c r="K71" s="812">
        <f>'1_1関係人口時系列'!BQ71</f>
        <v>239</v>
      </c>
      <c r="L71" s="285">
        <f>'1_1関係人口時系列'!CA71</f>
        <v>1094</v>
      </c>
      <c r="M71" s="816">
        <f t="shared" si="10"/>
        <v>8495</v>
      </c>
      <c r="N71" s="845"/>
      <c r="O71" s="292">
        <f>'1_1関係人口時系列'!AA71</f>
        <v>1724</v>
      </c>
      <c r="P71" s="285">
        <f>'1_1関係人口時系列'!AU71</f>
        <v>8961</v>
      </c>
      <c r="Q71" s="285">
        <f>'1_1関係人口時系列'!BR71</f>
        <v>213</v>
      </c>
      <c r="R71" s="285">
        <f>'1_1関係人口時系列'!CB71</f>
        <v>1156</v>
      </c>
      <c r="S71" s="816">
        <f t="shared" si="11"/>
        <v>12054</v>
      </c>
      <c r="T71" s="845"/>
      <c r="U71" s="285">
        <f>'1_1関係人口時系列'!AB71</f>
        <v>1702</v>
      </c>
      <c r="V71" s="812">
        <f>'1_1関係人口時系列'!AV71</f>
        <v>16222</v>
      </c>
      <c r="W71" s="285">
        <f>'1_1関係人口時系列'!BS71</f>
        <v>187</v>
      </c>
      <c r="X71" s="812">
        <f>'1_1関係人口時系列'!CC71</f>
        <v>1091</v>
      </c>
      <c r="Y71" s="826">
        <f t="shared" si="12"/>
        <v>19202</v>
      </c>
      <c r="Z71" s="845"/>
      <c r="AA71" s="292">
        <f>'1_1関係人口時系列'!AC71</f>
        <v>1664</v>
      </c>
      <c r="AB71" s="285">
        <f>'1_1関係人口時系列'!AW71</f>
        <v>16589</v>
      </c>
      <c r="AC71" s="285">
        <f>'1_1関係人口時系列'!BT71</f>
        <v>162</v>
      </c>
      <c r="AD71" s="812">
        <f>'1_1関係人口時系列'!CD71</f>
        <v>1076</v>
      </c>
      <c r="AE71" s="826">
        <f t="shared" si="13"/>
        <v>19491</v>
      </c>
      <c r="AF71" s="845"/>
      <c r="AG71" s="292">
        <f>'1_1関係人口時系列'!AD71</f>
        <v>1633</v>
      </c>
      <c r="AH71" s="285">
        <f>'1_1関係人口時系列'!AX71</f>
        <v>72565</v>
      </c>
      <c r="AI71" s="285">
        <f>'1_1関係人口時系列'!BU71</f>
        <v>161</v>
      </c>
      <c r="AJ71" s="812">
        <f>'1_1関係人口時系列'!CE71</f>
        <v>700</v>
      </c>
      <c r="AK71" s="826">
        <f t="shared" si="14"/>
        <v>75059</v>
      </c>
      <c r="AL71" s="845"/>
      <c r="AM71" s="285">
        <f>'1_1関係人口時系列'!AE71</f>
        <v>1610</v>
      </c>
      <c r="AN71" s="812">
        <f>'1_1関係人口時系列'!AY71</f>
        <v>122003</v>
      </c>
      <c r="AO71" s="285">
        <f>'1_1関係人口時系列'!BV71</f>
        <v>159</v>
      </c>
      <c r="AP71" s="812">
        <f>'1_1関係人口時系列'!CF71</f>
        <v>972</v>
      </c>
      <c r="AQ71" s="826">
        <f t="shared" si="15"/>
        <v>124744</v>
      </c>
      <c r="AR71" s="845"/>
      <c r="AS71" s="292">
        <f>'1_1関係人口時系列'!AF71</f>
        <v>1615</v>
      </c>
      <c r="AT71" s="285">
        <f>'1_1関係人口時系列'!AZ71</f>
        <v>13455</v>
      </c>
      <c r="AU71" s="285">
        <f>'1_1関係人口時系列'!BW71</f>
        <v>158</v>
      </c>
      <c r="AV71" s="812">
        <f>'1_1関係人口時系列'!CG71</f>
        <v>1042</v>
      </c>
      <c r="AW71" s="826">
        <f t="shared" si="16"/>
        <v>16270</v>
      </c>
      <c r="AX71" s="845"/>
      <c r="AY71" s="292">
        <f>'1_1関係人口時系列'!AG71</f>
        <v>1609</v>
      </c>
      <c r="AZ71" s="285">
        <f>'1_1関係人口時系列'!BA71</f>
        <v>15132</v>
      </c>
      <c r="BA71" s="812">
        <f>'1_1関係人口時系列'!BX71</f>
        <v>156</v>
      </c>
      <c r="BB71" s="285">
        <f>'1_1関係人口時系列'!CH71</f>
        <v>905</v>
      </c>
      <c r="BC71" s="816">
        <f t="shared" si="17"/>
        <v>17802</v>
      </c>
    </row>
    <row r="72" spans="1:56">
      <c r="A72" s="125">
        <v>224</v>
      </c>
      <c r="B72" s="37" t="s">
        <v>73</v>
      </c>
      <c r="C72" s="292">
        <f>'1_1関係人口時系列'!Y72</f>
        <v>2421</v>
      </c>
      <c r="D72" s="285">
        <f>'1_1関係人口時系列'!AS72</f>
        <v>1936</v>
      </c>
      <c r="E72" s="812">
        <f>'1_1関係人口時系列'!BP72</f>
        <v>598</v>
      </c>
      <c r="F72" s="285">
        <f>'1_1関係人口時系列'!BZ72</f>
        <v>785</v>
      </c>
      <c r="G72" s="816">
        <f t="shared" si="9"/>
        <v>5740</v>
      </c>
      <c r="H72" s="845"/>
      <c r="I72" s="292">
        <f>'1_1関係人口時系列'!Z72</f>
        <v>2462</v>
      </c>
      <c r="J72" s="285">
        <f>'1_1関係人口時系列'!AT72</f>
        <v>1726</v>
      </c>
      <c r="K72" s="812">
        <f>'1_1関係人口時系列'!BQ72</f>
        <v>588</v>
      </c>
      <c r="L72" s="285">
        <f>'1_1関係人口時系列'!CA72</f>
        <v>767</v>
      </c>
      <c r="M72" s="816">
        <f t="shared" si="10"/>
        <v>5543</v>
      </c>
      <c r="N72" s="845"/>
      <c r="O72" s="292">
        <f>'1_1関係人口時系列'!AA72</f>
        <v>2441</v>
      </c>
      <c r="P72" s="285">
        <f>'1_1関係人口時系列'!AU72</f>
        <v>1742</v>
      </c>
      <c r="Q72" s="285">
        <f>'1_1関係人口時系列'!BR72</f>
        <v>577</v>
      </c>
      <c r="R72" s="285">
        <f>'1_1関係人口時系列'!CB72</f>
        <v>794</v>
      </c>
      <c r="S72" s="816">
        <f t="shared" si="11"/>
        <v>5554</v>
      </c>
      <c r="T72" s="845"/>
      <c r="U72" s="285">
        <f>'1_1関係人口時系列'!AB72</f>
        <v>2419</v>
      </c>
      <c r="V72" s="812">
        <f>'1_1関係人口時系列'!AV72</f>
        <v>2281</v>
      </c>
      <c r="W72" s="285">
        <f>'1_1関係人口時系列'!BS72</f>
        <v>567</v>
      </c>
      <c r="X72" s="812">
        <f>'1_1関係人口時系列'!CC72</f>
        <v>673</v>
      </c>
      <c r="Y72" s="826">
        <f t="shared" si="12"/>
        <v>5940</v>
      </c>
      <c r="Z72" s="845"/>
      <c r="AA72" s="292">
        <f>'1_1関係人口時系列'!AC72</f>
        <v>2397</v>
      </c>
      <c r="AB72" s="285">
        <f>'1_1関係人口時系列'!AW72</f>
        <v>4117</v>
      </c>
      <c r="AC72" s="285">
        <f>'1_1関係人口時系列'!BT72</f>
        <v>557</v>
      </c>
      <c r="AD72" s="812">
        <f>'1_1関係人口時系列'!CD72</f>
        <v>706</v>
      </c>
      <c r="AE72" s="826">
        <f t="shared" si="13"/>
        <v>7777</v>
      </c>
      <c r="AF72" s="845"/>
      <c r="AG72" s="292">
        <f>'1_1関係人口時系列'!AD72</f>
        <v>2377</v>
      </c>
      <c r="AH72" s="285">
        <f>'1_1関係人口時系列'!AX72</f>
        <v>14776</v>
      </c>
      <c r="AI72" s="285">
        <f>'1_1関係人口時系列'!BU72</f>
        <v>550</v>
      </c>
      <c r="AJ72" s="812">
        <f>'1_1関係人口時系列'!CE72</f>
        <v>370</v>
      </c>
      <c r="AK72" s="826">
        <f t="shared" si="14"/>
        <v>18073</v>
      </c>
      <c r="AL72" s="845"/>
      <c r="AM72" s="285">
        <f>'1_1関係人口時系列'!AE72</f>
        <v>2360</v>
      </c>
      <c r="AN72" s="812">
        <f>'1_1関係人口時系列'!AY72</f>
        <v>19278</v>
      </c>
      <c r="AO72" s="285">
        <f>'1_1関係人口時系列'!BV72</f>
        <v>544</v>
      </c>
      <c r="AP72" s="812">
        <f>'1_1関係人口時系列'!CF72</f>
        <v>475</v>
      </c>
      <c r="AQ72" s="826">
        <f t="shared" si="15"/>
        <v>22657</v>
      </c>
      <c r="AR72" s="845"/>
      <c r="AS72" s="292">
        <f>'1_1関係人口時系列'!AF72</f>
        <v>2358</v>
      </c>
      <c r="AT72" s="285">
        <f>'1_1関係人口時系列'!AZ72</f>
        <v>12724</v>
      </c>
      <c r="AU72" s="285">
        <f>'1_1関係人口時系列'!BW72</f>
        <v>540</v>
      </c>
      <c r="AV72" s="812">
        <f>'1_1関係人口時系列'!CG72</f>
        <v>680</v>
      </c>
      <c r="AW72" s="826">
        <f t="shared" si="16"/>
        <v>16302</v>
      </c>
      <c r="AX72" s="845"/>
      <c r="AY72" s="292">
        <f>'1_1関係人口時系列'!AG72</f>
        <v>2370</v>
      </c>
      <c r="AZ72" s="285">
        <f>'1_1関係人口時系列'!BA72</f>
        <v>19278</v>
      </c>
      <c r="BA72" s="812">
        <f>'1_1関係人口時系列'!BX72</f>
        <v>534</v>
      </c>
      <c r="BB72" s="285">
        <f>'1_1関係人口時系列'!CH72</f>
        <v>508</v>
      </c>
      <c r="BC72" s="816">
        <f t="shared" si="17"/>
        <v>22690</v>
      </c>
    </row>
    <row r="73" spans="1:56">
      <c r="A73" s="125">
        <v>226</v>
      </c>
      <c r="B73" s="39" t="s">
        <v>74</v>
      </c>
      <c r="C73" s="293">
        <f>'1_1関係人口時系列'!Y73</f>
        <v>2003</v>
      </c>
      <c r="D73" s="286">
        <f>'1_1関係人口時系列'!AS73</f>
        <v>4751</v>
      </c>
      <c r="E73" s="814">
        <f>'1_1関係人口時系列'!BP73</f>
        <v>96</v>
      </c>
      <c r="F73" s="286">
        <f>'1_1関係人口時系列'!BZ73</f>
        <v>363</v>
      </c>
      <c r="G73" s="819">
        <f t="shared" si="9"/>
        <v>7213</v>
      </c>
      <c r="H73" s="845"/>
      <c r="I73" s="293">
        <f>'1_1関係人口時系列'!Z73</f>
        <v>1904</v>
      </c>
      <c r="J73" s="286">
        <f>'1_1関係人口時系列'!AT73</f>
        <v>4576</v>
      </c>
      <c r="K73" s="814">
        <f>'1_1関係人口時系列'!BQ73</f>
        <v>96</v>
      </c>
      <c r="L73" s="286">
        <f>'1_1関係人口時系列'!CA73</f>
        <v>324</v>
      </c>
      <c r="M73" s="819">
        <f t="shared" si="10"/>
        <v>6900</v>
      </c>
      <c r="N73" s="845"/>
      <c r="O73" s="293">
        <f>'1_1関係人口時系列'!AA73</f>
        <v>1750</v>
      </c>
      <c r="P73" s="286">
        <f>'1_1関係人口時系列'!AU73</f>
        <v>3341</v>
      </c>
      <c r="Q73" s="286">
        <f>'1_1関係人口時系列'!BR73</f>
        <v>95</v>
      </c>
      <c r="R73" s="286">
        <f>'1_1関係人口時系列'!CB73</f>
        <v>347</v>
      </c>
      <c r="S73" s="819">
        <f t="shared" si="11"/>
        <v>5533</v>
      </c>
      <c r="T73" s="845"/>
      <c r="U73" s="286">
        <f>'1_1関係人口時系列'!AB73</f>
        <v>1602</v>
      </c>
      <c r="V73" s="814">
        <f>'1_1関係人口時系列'!AV73</f>
        <v>2281</v>
      </c>
      <c r="W73" s="286">
        <f>'1_1関係人口時系列'!BS73</f>
        <v>94</v>
      </c>
      <c r="X73" s="814">
        <f>'1_1関係人口時系列'!CC73</f>
        <v>333</v>
      </c>
      <c r="Y73" s="827">
        <f t="shared" si="12"/>
        <v>4310</v>
      </c>
      <c r="Z73" s="845"/>
      <c r="AA73" s="293">
        <f>'1_1関係人口時系列'!AC73</f>
        <v>1450</v>
      </c>
      <c r="AB73" s="286">
        <f>'1_1関係人口時系列'!AW73</f>
        <v>4883</v>
      </c>
      <c r="AC73" s="286">
        <f>'1_1関係人口時系列'!BT73</f>
        <v>93</v>
      </c>
      <c r="AD73" s="814">
        <f>'1_1関係人口時系列'!CD73</f>
        <v>305</v>
      </c>
      <c r="AE73" s="827">
        <f t="shared" si="13"/>
        <v>6731</v>
      </c>
      <c r="AF73" s="845"/>
      <c r="AG73" s="293">
        <f>'1_1関係人口時系列'!AD73</f>
        <v>1296</v>
      </c>
      <c r="AH73" s="286">
        <f>'1_1関係人口時系列'!AX73</f>
        <v>8308</v>
      </c>
      <c r="AI73" s="286">
        <f>'1_1関係人口時系列'!BU73</f>
        <v>92</v>
      </c>
      <c r="AJ73" s="814">
        <f>'1_1関係人口時系列'!CE73</f>
        <v>186</v>
      </c>
      <c r="AK73" s="827">
        <f t="shared" si="14"/>
        <v>9882</v>
      </c>
      <c r="AL73" s="845"/>
      <c r="AM73" s="286">
        <f>'1_1関係人口時系列'!AE73</f>
        <v>1177</v>
      </c>
      <c r="AN73" s="814">
        <f>'1_1関係人口時系列'!AY73</f>
        <v>13139</v>
      </c>
      <c r="AO73" s="286">
        <f>'1_1関係人口時系列'!BV73</f>
        <v>91</v>
      </c>
      <c r="AP73" s="814">
        <f>'1_1関係人口時系列'!CF73</f>
        <v>204</v>
      </c>
      <c r="AQ73" s="827">
        <f t="shared" si="15"/>
        <v>14611</v>
      </c>
      <c r="AR73" s="845"/>
      <c r="AS73" s="293">
        <f>'1_1関係人口時系列'!AF73</f>
        <v>1177</v>
      </c>
      <c r="AT73" s="286">
        <f>'1_1関係人口時系列'!AZ73</f>
        <v>8777</v>
      </c>
      <c r="AU73" s="286">
        <f>'1_1関係人口時系列'!BW73</f>
        <v>90</v>
      </c>
      <c r="AV73" s="814">
        <f>'1_1関係人口時系列'!CG73</f>
        <v>343</v>
      </c>
      <c r="AW73" s="827">
        <f t="shared" si="16"/>
        <v>10387</v>
      </c>
      <c r="AX73" s="845"/>
      <c r="AY73" s="293">
        <f>'1_1関係人口時系列'!AG73</f>
        <v>1177</v>
      </c>
      <c r="AZ73" s="286">
        <f>'1_1関係人口時系列'!BA73</f>
        <v>13139</v>
      </c>
      <c r="BA73" s="814">
        <f>'1_1関係人口時系列'!BX73</f>
        <v>89</v>
      </c>
      <c r="BB73" s="286">
        <f>'1_1関係人口時系列'!CH73</f>
        <v>245</v>
      </c>
      <c r="BC73" s="819">
        <f t="shared" si="17"/>
        <v>14650</v>
      </c>
    </row>
    <row r="74" spans="1:56">
      <c r="A74" s="53"/>
      <c r="B74" s="197"/>
      <c r="C74" s="53"/>
      <c r="D74" s="53"/>
      <c r="E74" s="53"/>
      <c r="F74" s="369"/>
      <c r="G74" s="53"/>
      <c r="H74" s="53"/>
      <c r="I74" s="53"/>
      <c r="J74" s="53"/>
      <c r="K74" s="53"/>
      <c r="L74" s="369"/>
      <c r="M74" s="53"/>
      <c r="N74" s="53"/>
      <c r="O74" s="53"/>
      <c r="P74" s="53"/>
      <c r="Q74" s="53"/>
      <c r="R74" s="369"/>
      <c r="S74" s="53"/>
      <c r="T74" s="53"/>
      <c r="U74" s="53"/>
      <c r="V74" s="53"/>
      <c r="W74" s="53"/>
      <c r="X74" s="369"/>
      <c r="Y74" s="53"/>
      <c r="Z74" s="53"/>
      <c r="AA74" s="53"/>
      <c r="AB74" s="53"/>
      <c r="AC74" s="53"/>
      <c r="AD74" s="369"/>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row>
    <row r="75" spans="1:56">
      <c r="Z75" s="53"/>
      <c r="AF75" s="53"/>
      <c r="AL75" s="53"/>
      <c r="AR75" s="53"/>
    </row>
    <row r="81" spans="2:2">
      <c r="B81"/>
    </row>
    <row r="82" spans="2:2">
      <c r="B82"/>
    </row>
    <row r="83" spans="2:2">
      <c r="B83"/>
    </row>
    <row r="84" spans="2:2">
      <c r="B84"/>
    </row>
    <row r="85" spans="2:2">
      <c r="B85"/>
    </row>
    <row r="86" spans="2:2">
      <c r="B86"/>
    </row>
    <row r="87" spans="2:2">
      <c r="B87"/>
    </row>
    <row r="88" spans="2:2">
      <c r="B88"/>
    </row>
    <row r="89" spans="2:2">
      <c r="B89"/>
    </row>
    <row r="90" spans="2:2">
      <c r="B90"/>
    </row>
    <row r="91" spans="2:2">
      <c r="B91"/>
    </row>
    <row r="92" spans="2:2">
      <c r="B92"/>
    </row>
    <row r="93" spans="2:2">
      <c r="B93"/>
    </row>
    <row r="94" spans="2:2">
      <c r="B94"/>
    </row>
    <row r="95" spans="2:2">
      <c r="B95"/>
    </row>
    <row r="96" spans="2:2">
      <c r="B96"/>
    </row>
    <row r="97" spans="2:2">
      <c r="B97"/>
    </row>
    <row r="98" spans="2:2">
      <c r="B98"/>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row r="110" spans="2:2">
      <c r="B110"/>
    </row>
    <row r="111" spans="2:2">
      <c r="B111"/>
    </row>
    <row r="112" spans="2:2">
      <c r="B112"/>
    </row>
    <row r="113" spans="2:2">
      <c r="B113"/>
    </row>
    <row r="114" spans="2:2">
      <c r="B114"/>
    </row>
    <row r="115" spans="2:2">
      <c r="B115"/>
    </row>
    <row r="116" spans="2:2">
      <c r="B116"/>
    </row>
    <row r="117" spans="2:2">
      <c r="B117"/>
    </row>
    <row r="118" spans="2:2">
      <c r="B118"/>
    </row>
    <row r="119" spans="2:2">
      <c r="B119"/>
    </row>
    <row r="120" spans="2:2">
      <c r="B120"/>
    </row>
    <row r="121" spans="2:2">
      <c r="B121"/>
    </row>
    <row r="122" spans="2:2">
      <c r="B122"/>
    </row>
    <row r="123" spans="2:2">
      <c r="B123"/>
    </row>
    <row r="124" spans="2:2">
      <c r="B124"/>
    </row>
    <row r="125" spans="2:2">
      <c r="B125"/>
    </row>
    <row r="126" spans="2:2">
      <c r="B126"/>
    </row>
    <row r="127" spans="2:2">
      <c r="B127"/>
    </row>
    <row r="128" spans="2:2">
      <c r="B128"/>
    </row>
    <row r="129" spans="2:2">
      <c r="B129"/>
    </row>
    <row r="130" spans="2:2">
      <c r="B130"/>
    </row>
    <row r="131" spans="2:2">
      <c r="B131"/>
    </row>
    <row r="132" spans="2:2">
      <c r="B132"/>
    </row>
    <row r="133" spans="2:2">
      <c r="B133"/>
    </row>
    <row r="135" spans="2:2">
      <c r="B135"/>
    </row>
    <row r="136" spans="2:2">
      <c r="B136"/>
    </row>
    <row r="137" spans="2:2">
      <c r="B137"/>
    </row>
    <row r="138" spans="2:2">
      <c r="B138"/>
    </row>
    <row r="139" spans="2:2">
      <c r="B139"/>
    </row>
    <row r="140" spans="2:2">
      <c r="B140"/>
    </row>
    <row r="141" spans="2:2">
      <c r="B141"/>
    </row>
    <row r="142" spans="2:2">
      <c r="B142"/>
    </row>
    <row r="143" spans="2:2">
      <c r="B143"/>
    </row>
    <row r="144" spans="2:2">
      <c r="B144"/>
    </row>
    <row r="145" spans="2:2">
      <c r="B145"/>
    </row>
    <row r="146" spans="2:2">
      <c r="B146"/>
    </row>
    <row r="147" spans="2:2">
      <c r="B147"/>
    </row>
    <row r="148" spans="2:2">
      <c r="B148"/>
    </row>
    <row r="149" spans="2:2">
      <c r="B149"/>
    </row>
    <row r="150" spans="2:2">
      <c r="B150"/>
    </row>
    <row r="151" spans="2:2">
      <c r="B151"/>
    </row>
    <row r="152" spans="2:2">
      <c r="B152"/>
    </row>
    <row r="153" spans="2:2">
      <c r="B153"/>
    </row>
    <row r="154" spans="2:2">
      <c r="B154"/>
    </row>
    <row r="155" spans="2:2">
      <c r="B155"/>
    </row>
    <row r="156" spans="2:2">
      <c r="B156"/>
    </row>
    <row r="157" spans="2:2">
      <c r="B157"/>
    </row>
    <row r="158" spans="2:2">
      <c r="B158"/>
    </row>
    <row r="159" spans="2:2">
      <c r="B159"/>
    </row>
    <row r="160" spans="2:2">
      <c r="B160"/>
    </row>
    <row r="161" spans="2:2">
      <c r="B161"/>
    </row>
    <row r="162" spans="2:2">
      <c r="B162"/>
    </row>
    <row r="163" spans="2:2">
      <c r="B163"/>
    </row>
    <row r="164" spans="2:2">
      <c r="B164"/>
    </row>
    <row r="165" spans="2:2">
      <c r="B165"/>
    </row>
    <row r="166" spans="2:2">
      <c r="B166"/>
    </row>
    <row r="167" spans="2:2">
      <c r="B167"/>
    </row>
    <row r="168" spans="2:2">
      <c r="B168"/>
    </row>
    <row r="169" spans="2:2">
      <c r="B169"/>
    </row>
    <row r="170" spans="2:2">
      <c r="B170"/>
    </row>
    <row r="171" spans="2:2">
      <c r="B171"/>
    </row>
    <row r="172" spans="2:2">
      <c r="B172"/>
    </row>
    <row r="173" spans="2:2">
      <c r="B173"/>
    </row>
    <row r="174" spans="2:2">
      <c r="B174"/>
    </row>
    <row r="175" spans="2:2">
      <c r="B175"/>
    </row>
    <row r="176" spans="2:2">
      <c r="B176"/>
    </row>
    <row r="177" spans="2:2">
      <c r="B177"/>
    </row>
    <row r="178" spans="2:2">
      <c r="B178"/>
    </row>
    <row r="179" spans="2:2">
      <c r="B179"/>
    </row>
    <row r="180" spans="2:2">
      <c r="B180"/>
    </row>
    <row r="181" spans="2:2">
      <c r="B181"/>
    </row>
    <row r="182" spans="2:2">
      <c r="B182"/>
    </row>
    <row r="183" spans="2:2">
      <c r="B183"/>
    </row>
    <row r="184" spans="2:2">
      <c r="B184"/>
    </row>
    <row r="185" spans="2:2">
      <c r="B185"/>
    </row>
    <row r="186" spans="2:2">
      <c r="B186"/>
    </row>
    <row r="187" spans="2:2">
      <c r="B187"/>
    </row>
    <row r="188" spans="2:2">
      <c r="B188"/>
    </row>
    <row r="189" spans="2:2">
      <c r="B189"/>
    </row>
    <row r="190" spans="2:2">
      <c r="B190"/>
    </row>
    <row r="191" spans="2:2">
      <c r="B191"/>
    </row>
    <row r="192" spans="2:2">
      <c r="B192"/>
    </row>
    <row r="193" spans="2:2">
      <c r="B193"/>
    </row>
    <row r="194" spans="2:2">
      <c r="B194"/>
    </row>
    <row r="195" spans="2:2">
      <c r="B195"/>
    </row>
    <row r="196" spans="2:2">
      <c r="B196"/>
    </row>
    <row r="197" spans="2:2">
      <c r="B197"/>
    </row>
    <row r="198" spans="2:2">
      <c r="B198"/>
    </row>
    <row r="199" spans="2:2">
      <c r="B199"/>
    </row>
    <row r="200" spans="2:2">
      <c r="B200"/>
    </row>
    <row r="201" spans="2:2">
      <c r="B201"/>
    </row>
    <row r="202" spans="2:2">
      <c r="B202"/>
    </row>
    <row r="203" spans="2:2">
      <c r="B203"/>
    </row>
    <row r="204" spans="2:2">
      <c r="B204"/>
    </row>
    <row r="205" spans="2:2">
      <c r="B205"/>
    </row>
    <row r="206" spans="2:2">
      <c r="B206"/>
    </row>
    <row r="207" spans="2:2">
      <c r="B207"/>
    </row>
    <row r="208" spans="2:2">
      <c r="B208"/>
    </row>
    <row r="209" spans="2:2">
      <c r="B209"/>
    </row>
    <row r="210" spans="2:2">
      <c r="B210"/>
    </row>
    <row r="211" spans="2:2">
      <c r="B211"/>
    </row>
    <row r="212" spans="2:2">
      <c r="B212"/>
    </row>
    <row r="213" spans="2:2">
      <c r="B213"/>
    </row>
    <row r="214" spans="2:2">
      <c r="B214"/>
    </row>
    <row r="215" spans="2:2">
      <c r="B215"/>
    </row>
    <row r="216" spans="2:2">
      <c r="B216"/>
    </row>
    <row r="217" spans="2:2">
      <c r="B217"/>
    </row>
    <row r="218" spans="2:2">
      <c r="B218"/>
    </row>
    <row r="219" spans="2:2">
      <c r="B219"/>
    </row>
    <row r="220" spans="2:2">
      <c r="B220"/>
    </row>
    <row r="221" spans="2:2">
      <c r="B221"/>
    </row>
    <row r="222" spans="2:2">
      <c r="B222"/>
    </row>
    <row r="223" spans="2:2">
      <c r="B223"/>
    </row>
    <row r="224" spans="2:2">
      <c r="B224"/>
    </row>
    <row r="225" spans="2:2">
      <c r="B225"/>
    </row>
    <row r="226" spans="2:2">
      <c r="B226"/>
    </row>
    <row r="227" spans="2:2">
      <c r="B227"/>
    </row>
    <row r="228" spans="2:2">
      <c r="B228"/>
    </row>
    <row r="229" spans="2:2">
      <c r="B229"/>
    </row>
    <row r="230" spans="2:2">
      <c r="B230"/>
    </row>
    <row r="231" spans="2:2">
      <c r="B231"/>
    </row>
    <row r="232" spans="2:2">
      <c r="B232"/>
    </row>
    <row r="233" spans="2:2">
      <c r="B233"/>
    </row>
    <row r="234" spans="2:2">
      <c r="B234"/>
    </row>
    <row r="235" spans="2:2">
      <c r="B235"/>
    </row>
    <row r="236" spans="2:2">
      <c r="B236"/>
    </row>
    <row r="237" spans="2:2">
      <c r="B237"/>
    </row>
    <row r="238" spans="2:2">
      <c r="B238"/>
    </row>
    <row r="239" spans="2:2">
      <c r="B239"/>
    </row>
    <row r="241" spans="2:2">
      <c r="B241"/>
    </row>
    <row r="242" spans="2:2">
      <c r="B242"/>
    </row>
    <row r="243" spans="2:2">
      <c r="B243"/>
    </row>
    <row r="244" spans="2:2">
      <c r="B244"/>
    </row>
    <row r="245" spans="2:2">
      <c r="B245"/>
    </row>
    <row r="246" spans="2:2">
      <c r="B246"/>
    </row>
    <row r="247" spans="2:2">
      <c r="B247"/>
    </row>
    <row r="248" spans="2:2">
      <c r="B248"/>
    </row>
    <row r="249" spans="2:2">
      <c r="B249"/>
    </row>
    <row r="250" spans="2:2">
      <c r="B250"/>
    </row>
    <row r="251" spans="2:2">
      <c r="B251"/>
    </row>
    <row r="252" spans="2:2">
      <c r="B252"/>
    </row>
    <row r="253" spans="2:2">
      <c r="B253"/>
    </row>
    <row r="254" spans="2:2">
      <c r="B254"/>
    </row>
    <row r="255" spans="2:2">
      <c r="B255"/>
    </row>
    <row r="256" spans="2:2">
      <c r="B256"/>
    </row>
    <row r="257" spans="2:2">
      <c r="B257"/>
    </row>
    <row r="258" spans="2:2">
      <c r="B258"/>
    </row>
    <row r="259" spans="2:2">
      <c r="B259"/>
    </row>
    <row r="260" spans="2:2">
      <c r="B260"/>
    </row>
    <row r="261" spans="2:2">
      <c r="B261"/>
    </row>
    <row r="262" spans="2:2">
      <c r="B262"/>
    </row>
    <row r="263" spans="2:2">
      <c r="B263"/>
    </row>
    <row r="264" spans="2:2">
      <c r="B264"/>
    </row>
    <row r="265" spans="2:2">
      <c r="B265"/>
    </row>
    <row r="266" spans="2:2">
      <c r="B266"/>
    </row>
    <row r="267" spans="2:2">
      <c r="B267"/>
    </row>
    <row r="268" spans="2:2">
      <c r="B268"/>
    </row>
    <row r="269" spans="2:2">
      <c r="B269"/>
    </row>
    <row r="270" spans="2:2">
      <c r="B270"/>
    </row>
    <row r="271" spans="2:2">
      <c r="B271"/>
    </row>
    <row r="272" spans="2:2">
      <c r="B272"/>
    </row>
    <row r="273" spans="2:2">
      <c r="B273"/>
    </row>
    <row r="274" spans="2:2">
      <c r="B274"/>
    </row>
    <row r="275" spans="2:2">
      <c r="B275"/>
    </row>
    <row r="276" spans="2:2">
      <c r="B276"/>
    </row>
    <row r="277" spans="2:2">
      <c r="B277"/>
    </row>
    <row r="278" spans="2:2">
      <c r="B278"/>
    </row>
    <row r="279" spans="2:2">
      <c r="B279"/>
    </row>
    <row r="280" spans="2:2">
      <c r="B280"/>
    </row>
    <row r="281" spans="2:2">
      <c r="B281"/>
    </row>
    <row r="282" spans="2:2">
      <c r="B282"/>
    </row>
    <row r="283" spans="2:2">
      <c r="B283"/>
    </row>
    <row r="284" spans="2:2">
      <c r="B284"/>
    </row>
    <row r="285" spans="2:2">
      <c r="B285"/>
    </row>
    <row r="286" spans="2:2">
      <c r="B286"/>
    </row>
    <row r="287" spans="2:2">
      <c r="B287"/>
    </row>
    <row r="288" spans="2:2">
      <c r="B288"/>
    </row>
    <row r="289" spans="2:2">
      <c r="B289"/>
    </row>
    <row r="290" spans="2:2">
      <c r="B290"/>
    </row>
    <row r="291" spans="2:2">
      <c r="B291"/>
    </row>
    <row r="292" spans="2:2">
      <c r="B292"/>
    </row>
    <row r="293" spans="2:2">
      <c r="B293"/>
    </row>
    <row r="294" spans="2:2">
      <c r="B294"/>
    </row>
    <row r="295" spans="2:2">
      <c r="B295"/>
    </row>
    <row r="296" spans="2:2">
      <c r="B296"/>
    </row>
    <row r="297" spans="2:2">
      <c r="B297"/>
    </row>
    <row r="298" spans="2:2">
      <c r="B298"/>
    </row>
    <row r="299" spans="2:2">
      <c r="B299"/>
    </row>
    <row r="300" spans="2:2">
      <c r="B300"/>
    </row>
    <row r="301" spans="2:2">
      <c r="B301"/>
    </row>
    <row r="302" spans="2:2">
      <c r="B302"/>
    </row>
    <row r="303" spans="2:2">
      <c r="B303"/>
    </row>
    <row r="304" spans="2:2">
      <c r="B304"/>
    </row>
    <row r="305" spans="2:2">
      <c r="B305"/>
    </row>
    <row r="306" spans="2:2">
      <c r="B306"/>
    </row>
    <row r="307" spans="2:2">
      <c r="B307"/>
    </row>
    <row r="308" spans="2:2">
      <c r="B308"/>
    </row>
    <row r="309" spans="2:2">
      <c r="B309"/>
    </row>
    <row r="310" spans="2:2">
      <c r="B310"/>
    </row>
    <row r="311" spans="2:2">
      <c r="B311"/>
    </row>
    <row r="312" spans="2:2">
      <c r="B312"/>
    </row>
    <row r="313" spans="2:2">
      <c r="B313"/>
    </row>
    <row r="314" spans="2:2">
      <c r="B314"/>
    </row>
    <row r="315" spans="2:2">
      <c r="B315"/>
    </row>
    <row r="316" spans="2:2">
      <c r="B316"/>
    </row>
    <row r="317" spans="2:2">
      <c r="B317"/>
    </row>
    <row r="318" spans="2:2">
      <c r="B318"/>
    </row>
    <row r="319" spans="2:2">
      <c r="B319"/>
    </row>
    <row r="320" spans="2:2">
      <c r="B320"/>
    </row>
    <row r="321" spans="2:2">
      <c r="B321"/>
    </row>
    <row r="322" spans="2:2">
      <c r="B322"/>
    </row>
    <row r="323" spans="2:2">
      <c r="B323"/>
    </row>
    <row r="324" spans="2:2">
      <c r="B324"/>
    </row>
    <row r="325" spans="2:2">
      <c r="B325"/>
    </row>
    <row r="326" spans="2:2">
      <c r="B326"/>
    </row>
    <row r="327" spans="2:2">
      <c r="B327"/>
    </row>
    <row r="328" spans="2:2">
      <c r="B328"/>
    </row>
    <row r="329" spans="2:2">
      <c r="B329"/>
    </row>
    <row r="330" spans="2:2">
      <c r="B330"/>
    </row>
    <row r="331" spans="2:2">
      <c r="B331"/>
    </row>
    <row r="332" spans="2:2">
      <c r="B332"/>
    </row>
    <row r="333" spans="2:2">
      <c r="B333"/>
    </row>
    <row r="334" spans="2:2">
      <c r="B334"/>
    </row>
    <row r="335" spans="2:2">
      <c r="B335"/>
    </row>
    <row r="336" spans="2:2">
      <c r="B336"/>
    </row>
    <row r="337" spans="2:2">
      <c r="B337"/>
    </row>
    <row r="338" spans="2:2">
      <c r="B338"/>
    </row>
    <row r="339" spans="2:2">
      <c r="B339"/>
    </row>
    <row r="340" spans="2:2">
      <c r="B340"/>
    </row>
    <row r="341" spans="2:2">
      <c r="B341"/>
    </row>
    <row r="342" spans="2:2">
      <c r="B342"/>
    </row>
    <row r="343" spans="2:2">
      <c r="B343"/>
    </row>
    <row r="344" spans="2:2">
      <c r="B344"/>
    </row>
    <row r="345" spans="2:2">
      <c r="B345"/>
    </row>
    <row r="346" spans="2:2">
      <c r="B346"/>
    </row>
    <row r="347" spans="2:2">
      <c r="B347"/>
    </row>
    <row r="348" spans="2:2">
      <c r="B348"/>
    </row>
    <row r="350" spans="2:2">
      <c r="B350"/>
    </row>
    <row r="351" spans="2:2">
      <c r="B351"/>
    </row>
    <row r="352" spans="2:2">
      <c r="B352"/>
    </row>
    <row r="353" spans="2:2">
      <c r="B353"/>
    </row>
    <row r="354" spans="2:2">
      <c r="B354"/>
    </row>
    <row r="355" spans="2:2">
      <c r="B355"/>
    </row>
    <row r="356" spans="2:2">
      <c r="B356"/>
    </row>
    <row r="357" spans="2:2">
      <c r="B357"/>
    </row>
    <row r="358" spans="2:2">
      <c r="B358"/>
    </row>
    <row r="359" spans="2:2">
      <c r="B359"/>
    </row>
    <row r="360" spans="2:2">
      <c r="B360"/>
    </row>
    <row r="361" spans="2:2">
      <c r="B361"/>
    </row>
    <row r="362" spans="2:2">
      <c r="B362"/>
    </row>
    <row r="363" spans="2:2">
      <c r="B363"/>
    </row>
    <row r="364" spans="2:2">
      <c r="B364"/>
    </row>
    <row r="365" spans="2:2">
      <c r="B365"/>
    </row>
    <row r="366" spans="2:2">
      <c r="B366"/>
    </row>
    <row r="367" spans="2:2">
      <c r="B367"/>
    </row>
    <row r="368" spans="2:2">
      <c r="B368"/>
    </row>
    <row r="369" spans="2:2">
      <c r="B369"/>
    </row>
    <row r="370" spans="2:2">
      <c r="B370"/>
    </row>
    <row r="371" spans="2:2">
      <c r="B371"/>
    </row>
    <row r="372" spans="2:2">
      <c r="B372"/>
    </row>
    <row r="373" spans="2:2">
      <c r="B373"/>
    </row>
    <row r="374" spans="2:2">
      <c r="B374"/>
    </row>
    <row r="375" spans="2:2">
      <c r="B375"/>
    </row>
    <row r="376" spans="2:2">
      <c r="B376"/>
    </row>
    <row r="377" spans="2:2">
      <c r="B377"/>
    </row>
    <row r="378" spans="2:2">
      <c r="B378"/>
    </row>
    <row r="379" spans="2:2">
      <c r="B379"/>
    </row>
    <row r="380" spans="2:2">
      <c r="B380"/>
    </row>
    <row r="381" spans="2:2">
      <c r="B381"/>
    </row>
    <row r="382" spans="2:2">
      <c r="B382"/>
    </row>
    <row r="383" spans="2:2">
      <c r="B383"/>
    </row>
    <row r="384" spans="2:2">
      <c r="B384"/>
    </row>
    <row r="385" spans="2:2">
      <c r="B385"/>
    </row>
    <row r="386" spans="2:2">
      <c r="B386"/>
    </row>
    <row r="387" spans="2:2">
      <c r="B387"/>
    </row>
    <row r="388" spans="2:2">
      <c r="B388"/>
    </row>
    <row r="389" spans="2:2">
      <c r="B389"/>
    </row>
    <row r="390" spans="2:2">
      <c r="B390"/>
    </row>
    <row r="391" spans="2:2">
      <c r="B391"/>
    </row>
    <row r="392" spans="2:2">
      <c r="B392"/>
    </row>
    <row r="393" spans="2:2">
      <c r="B393"/>
    </row>
    <row r="394" spans="2:2">
      <c r="B394"/>
    </row>
    <row r="395" spans="2:2">
      <c r="B395"/>
    </row>
    <row r="396" spans="2:2">
      <c r="B396"/>
    </row>
    <row r="397" spans="2:2">
      <c r="B397"/>
    </row>
    <row r="398" spans="2:2">
      <c r="B398"/>
    </row>
    <row r="399" spans="2:2">
      <c r="B399"/>
    </row>
    <row r="400" spans="2:2">
      <c r="B400"/>
    </row>
    <row r="401" spans="2:2">
      <c r="B401"/>
    </row>
    <row r="402" spans="2:2">
      <c r="B402"/>
    </row>
    <row r="403" spans="2:2">
      <c r="B403"/>
    </row>
    <row r="404" spans="2:2">
      <c r="B404"/>
    </row>
    <row r="405" spans="2:2">
      <c r="B405"/>
    </row>
    <row r="406" spans="2:2">
      <c r="B406"/>
    </row>
    <row r="407" spans="2:2">
      <c r="B407"/>
    </row>
    <row r="408" spans="2:2">
      <c r="B408"/>
    </row>
    <row r="409" spans="2:2">
      <c r="B409"/>
    </row>
    <row r="410" spans="2:2">
      <c r="B410"/>
    </row>
    <row r="411" spans="2:2">
      <c r="B411"/>
    </row>
    <row r="412" spans="2:2">
      <c r="B412"/>
    </row>
    <row r="413" spans="2:2">
      <c r="B413"/>
    </row>
    <row r="414" spans="2:2">
      <c r="B414"/>
    </row>
    <row r="415" spans="2:2">
      <c r="B415"/>
    </row>
    <row r="416" spans="2:2">
      <c r="B416"/>
    </row>
    <row r="417" spans="2:2">
      <c r="B417"/>
    </row>
    <row r="418" spans="2:2">
      <c r="B418"/>
    </row>
    <row r="419" spans="2:2">
      <c r="B419"/>
    </row>
    <row r="420" spans="2:2">
      <c r="B420"/>
    </row>
    <row r="421" spans="2:2">
      <c r="B421"/>
    </row>
    <row r="422" spans="2:2">
      <c r="B422"/>
    </row>
    <row r="423" spans="2:2">
      <c r="B423"/>
    </row>
    <row r="424" spans="2:2">
      <c r="B424"/>
    </row>
    <row r="425" spans="2:2">
      <c r="B425"/>
    </row>
    <row r="426" spans="2:2">
      <c r="B426"/>
    </row>
    <row r="427" spans="2:2">
      <c r="B427"/>
    </row>
    <row r="428" spans="2:2">
      <c r="B428"/>
    </row>
    <row r="429" spans="2:2">
      <c r="B429"/>
    </row>
    <row r="430" spans="2:2">
      <c r="B430"/>
    </row>
    <row r="431" spans="2:2">
      <c r="B431"/>
    </row>
    <row r="432" spans="2:2">
      <c r="B432"/>
    </row>
    <row r="433" spans="2:2">
      <c r="B433"/>
    </row>
    <row r="434" spans="2:2">
      <c r="B434"/>
    </row>
    <row r="435" spans="2:2">
      <c r="B435"/>
    </row>
    <row r="436" spans="2:2">
      <c r="B436"/>
    </row>
    <row r="437" spans="2:2">
      <c r="B437"/>
    </row>
    <row r="438" spans="2:2">
      <c r="B438"/>
    </row>
    <row r="439" spans="2:2">
      <c r="B439"/>
    </row>
    <row r="440" spans="2:2">
      <c r="B440"/>
    </row>
    <row r="441" spans="2:2">
      <c r="B441"/>
    </row>
    <row r="442" spans="2:2">
      <c r="B442"/>
    </row>
    <row r="443" spans="2:2">
      <c r="B443"/>
    </row>
    <row r="444" spans="2:2">
      <c r="B444"/>
    </row>
    <row r="445" spans="2:2">
      <c r="B445"/>
    </row>
    <row r="446" spans="2:2">
      <c r="B446"/>
    </row>
    <row r="447" spans="2:2">
      <c r="B447"/>
    </row>
    <row r="448" spans="2:2">
      <c r="B448"/>
    </row>
    <row r="449" spans="2:2">
      <c r="B449"/>
    </row>
    <row r="450" spans="2:2">
      <c r="B450"/>
    </row>
    <row r="451" spans="2:2">
      <c r="B451"/>
    </row>
    <row r="452" spans="2:2">
      <c r="B452"/>
    </row>
    <row r="453" spans="2:2">
      <c r="B453"/>
    </row>
    <row r="454" spans="2:2">
      <c r="B454"/>
    </row>
    <row r="455" spans="2:2">
      <c r="B455"/>
    </row>
    <row r="456" spans="2:2">
      <c r="B456"/>
    </row>
    <row r="457" spans="2:2">
      <c r="B457"/>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H457"/>
  <sheetViews>
    <sheetView workbookViewId="0">
      <pane xSplit="2" ySplit="3" topLeftCell="C57" activePane="bottomRight" state="frozen"/>
      <selection pane="topRight" activeCell="B1" sqref="B1"/>
      <selection pane="bottomLeft" activeCell="A4" sqref="A4"/>
      <selection pane="bottomRight" activeCell="H68" sqref="H68"/>
    </sheetView>
  </sheetViews>
  <sheetFormatPr defaultRowHeight="13.5"/>
  <cols>
    <col min="1" max="1" width="4.5" customWidth="1"/>
    <col min="2" max="2" width="11.125" style="50" customWidth="1"/>
    <col min="3" max="12" width="9.625" customWidth="1"/>
    <col min="13" max="13" width="4.625" customWidth="1"/>
    <col min="14" max="14" width="11.125" style="50" customWidth="1"/>
    <col min="18" max="23" width="9" customWidth="1"/>
    <col min="24" max="24" width="4.125" customWidth="1"/>
    <col min="25" max="25" width="11.125" style="50" customWidth="1"/>
  </cols>
  <sheetData>
    <row r="1" spans="1:34">
      <c r="A1" s="53"/>
      <c r="B1" s="1" t="s">
        <v>1322</v>
      </c>
      <c r="C1" s="1"/>
      <c r="D1" s="53"/>
      <c r="E1" s="53"/>
      <c r="F1" s="53"/>
      <c r="G1" s="53"/>
      <c r="H1" s="230"/>
      <c r="I1" s="53"/>
      <c r="J1" s="230" t="s">
        <v>1</v>
      </c>
      <c r="K1" s="1266" t="s">
        <v>1371</v>
      </c>
      <c r="L1" s="1345">
        <f>推計方法資料!F1</f>
        <v>45342</v>
      </c>
      <c r="M1" s="53"/>
      <c r="N1" s="1" t="s">
        <v>1324</v>
      </c>
      <c r="O1" s="231"/>
      <c r="P1" s="230"/>
      <c r="Q1" s="53"/>
      <c r="R1" s="53"/>
      <c r="S1" s="53"/>
      <c r="T1" s="53"/>
      <c r="U1" s="53"/>
      <c r="V1" s="53"/>
      <c r="W1" s="53"/>
      <c r="X1" s="53"/>
      <c r="Y1" s="1" t="s">
        <v>1271</v>
      </c>
      <c r="Z1" s="231"/>
      <c r="AA1" s="230"/>
      <c r="AB1" s="53"/>
    </row>
    <row r="2" spans="1:34">
      <c r="A2" s="53"/>
      <c r="B2" s="4" t="s">
        <v>1021</v>
      </c>
      <c r="C2" s="1374" t="s">
        <v>1344</v>
      </c>
      <c r="D2" s="1375"/>
      <c r="E2" s="1375"/>
      <c r="F2" s="1375"/>
      <c r="G2" s="1375"/>
      <c r="H2" s="1375"/>
      <c r="I2" s="1375"/>
      <c r="J2" s="1375"/>
      <c r="K2" s="1376"/>
      <c r="L2" s="248" t="s">
        <v>1053</v>
      </c>
      <c r="M2" s="53"/>
      <c r="N2" s="4"/>
      <c r="O2" s="248" t="s">
        <v>725</v>
      </c>
      <c r="P2" s="201" t="s">
        <v>726</v>
      </c>
      <c r="Q2" s="248" t="s">
        <v>727</v>
      </c>
      <c r="R2" s="201" t="s">
        <v>728</v>
      </c>
      <c r="S2" s="248" t="s">
        <v>812</v>
      </c>
      <c r="T2" s="224" t="s">
        <v>1051</v>
      </c>
      <c r="U2" s="248" t="s">
        <v>1052</v>
      </c>
      <c r="V2" s="201" t="s">
        <v>1053</v>
      </c>
      <c r="W2" s="248" t="s">
        <v>1054</v>
      </c>
      <c r="X2" s="53"/>
      <c r="Y2" s="4"/>
      <c r="Z2" s="248" t="s">
        <v>725</v>
      </c>
      <c r="AA2" s="201" t="s">
        <v>726</v>
      </c>
      <c r="AB2" s="248" t="s">
        <v>727</v>
      </c>
      <c r="AC2" s="201" t="s">
        <v>728</v>
      </c>
      <c r="AD2" s="248" t="s">
        <v>812</v>
      </c>
      <c r="AE2" s="224" t="s">
        <v>1051</v>
      </c>
      <c r="AF2" s="248" t="s">
        <v>1052</v>
      </c>
      <c r="AG2" s="201" t="s">
        <v>1053</v>
      </c>
      <c r="AH2" s="248" t="s">
        <v>1054</v>
      </c>
    </row>
    <row r="3" spans="1:34">
      <c r="A3" s="53"/>
      <c r="B3" s="526"/>
      <c r="C3" s="93" t="s">
        <v>725</v>
      </c>
      <c r="D3" s="64" t="s">
        <v>726</v>
      </c>
      <c r="E3" s="843" t="s">
        <v>727</v>
      </c>
      <c r="F3" s="64" t="s">
        <v>728</v>
      </c>
      <c r="G3" s="796" t="s">
        <v>812</v>
      </c>
      <c r="H3" s="55" t="s">
        <v>1051</v>
      </c>
      <c r="I3" s="796" t="s">
        <v>1052</v>
      </c>
      <c r="J3" s="55" t="s">
        <v>1053</v>
      </c>
      <c r="K3" s="1341" t="s">
        <v>1369</v>
      </c>
      <c r="L3" s="1228" t="s">
        <v>1326</v>
      </c>
      <c r="M3" s="53"/>
      <c r="N3" s="932" t="s">
        <v>1021</v>
      </c>
      <c r="O3" s="279"/>
      <c r="P3" s="195"/>
      <c r="Q3" s="279"/>
      <c r="R3" s="195"/>
      <c r="S3" s="279"/>
      <c r="T3" s="195"/>
      <c r="U3" s="279"/>
      <c r="V3" s="195"/>
      <c r="W3" s="279"/>
      <c r="X3" s="53"/>
      <c r="Y3" s="232" t="s">
        <v>145</v>
      </c>
      <c r="Z3" s="279"/>
      <c r="AA3" s="195"/>
      <c r="AB3" s="279"/>
      <c r="AC3" s="195"/>
      <c r="AD3" s="279"/>
      <c r="AE3" s="195"/>
      <c r="AF3" s="279"/>
      <c r="AG3" s="195"/>
      <c r="AH3" s="279"/>
    </row>
    <row r="4" spans="1:34">
      <c r="A4" s="53"/>
      <c r="B4" s="523" t="s">
        <v>15</v>
      </c>
      <c r="C4" s="250">
        <f>'2_2交流人口推計'!G4</f>
        <v>1481215</v>
      </c>
      <c r="D4" s="219">
        <f>'2_2交流人口推計'!M4</f>
        <v>1519065</v>
      </c>
      <c r="E4" s="250">
        <f>'2_2交流人口推計'!S4</f>
        <v>1557471</v>
      </c>
      <c r="F4" s="219">
        <f>'2_2交流人口推計'!Y4</f>
        <v>1585669</v>
      </c>
      <c r="G4" s="250">
        <f>'2_2交流人口推計'!AE4</f>
        <v>1600714</v>
      </c>
      <c r="H4" s="292">
        <f>'2_2交流人口推計'!AK4</f>
        <v>1530067</v>
      </c>
      <c r="I4" s="285">
        <f>'2_2交流人口推計'!AQ4</f>
        <v>1636868</v>
      </c>
      <c r="J4" s="812">
        <f>'2_2交流人口推計'!AW4</f>
        <v>1536754</v>
      </c>
      <c r="K4" s="283">
        <f>'2_2交流人口推計'!BC4</f>
        <v>1593042</v>
      </c>
      <c r="L4" s="933">
        <f>V4</f>
        <v>103.74955695155666</v>
      </c>
      <c r="M4" s="53"/>
      <c r="N4" s="268" t="s">
        <v>15</v>
      </c>
      <c r="O4" s="933">
        <f t="shared" ref="O4:W4" si="0">C4/$C4*100</f>
        <v>100</v>
      </c>
      <c r="P4" s="458">
        <f t="shared" si="0"/>
        <v>102.55533464081851</v>
      </c>
      <c r="Q4" s="259">
        <f t="shared" si="0"/>
        <v>105.14820603356027</v>
      </c>
      <c r="R4" s="458">
        <f t="shared" si="0"/>
        <v>107.05191346293415</v>
      </c>
      <c r="S4" s="259">
        <f t="shared" si="0"/>
        <v>108.06763366560561</v>
      </c>
      <c r="T4" s="458">
        <f t="shared" si="0"/>
        <v>103.29810324632143</v>
      </c>
      <c r="U4" s="259">
        <f t="shared" si="0"/>
        <v>110.50846771062946</v>
      </c>
      <c r="V4" s="458">
        <f t="shared" si="0"/>
        <v>103.74955695155666</v>
      </c>
      <c r="W4" s="259">
        <f t="shared" si="0"/>
        <v>107.54968049877971</v>
      </c>
      <c r="X4" s="53"/>
      <c r="Y4" s="301" t="s">
        <v>15</v>
      </c>
      <c r="Z4" s="940">
        <f>ROUND(県推計人口!AH7/県推計人口!$AH7*100,1)</f>
        <v>100</v>
      </c>
      <c r="AA4" s="258">
        <f>ROUND(県推計人口!AI7/県推計人口!$AH7*100,1)</f>
        <v>99.8</v>
      </c>
      <c r="AB4" s="258">
        <f>ROUND(県推計人口!AJ7/県推計人口!$AH7*100,1)</f>
        <v>99.6</v>
      </c>
      <c r="AC4" s="258">
        <f>ROUND(県推計人口!AK7/県推計人口!$AH7*100,1)</f>
        <v>99.4</v>
      </c>
      <c r="AD4" s="258">
        <f>ROUND(県推計人口!AL7/県推計人口!$AH7*100,1)</f>
        <v>99.1</v>
      </c>
      <c r="AE4" s="258">
        <f>ROUND(県推計人口!AM7/県推計人口!$AH7*100,1)</f>
        <v>98.7</v>
      </c>
      <c r="AF4" s="258">
        <f>ROUND(県推計人口!AN7/県推計人口!$AH7*100,1)</f>
        <v>98.2</v>
      </c>
      <c r="AG4" s="258">
        <f>ROUND(県推計人口!AO7/県推計人口!$AH7*100,1)</f>
        <v>97.6</v>
      </c>
      <c r="AH4" s="259">
        <f>ROUND(県推計人口!AP7/県推計人口!$AH7*100,1)</f>
        <v>97</v>
      </c>
    </row>
    <row r="5" spans="1:34">
      <c r="A5" s="53"/>
      <c r="B5" s="234" t="s">
        <v>16</v>
      </c>
      <c r="C5" s="249">
        <f>'2_2交流人口推計'!G5</f>
        <v>529629</v>
      </c>
      <c r="D5" s="220">
        <f>'2_2交流人口推計'!M5</f>
        <v>543723</v>
      </c>
      <c r="E5" s="249">
        <f>'2_2交流人口推計'!S5</f>
        <v>561444</v>
      </c>
      <c r="F5" s="220">
        <f>'2_2交流人口推計'!Y5</f>
        <v>564078</v>
      </c>
      <c r="G5" s="249">
        <f>'2_2交流人口推計'!AE5</f>
        <v>570010</v>
      </c>
      <c r="H5" s="800">
        <f>'2_2交流人口推計'!AK5</f>
        <v>527418</v>
      </c>
      <c r="I5" s="510">
        <f>'2_2交流人口推計'!AQ5</f>
        <v>538356</v>
      </c>
      <c r="J5" s="810">
        <f>'2_2交流人口推計'!AW5</f>
        <v>524757</v>
      </c>
      <c r="K5" s="509">
        <f>'2_2交流人口推計'!BC5</f>
        <v>534029</v>
      </c>
      <c r="L5" s="935">
        <f t="shared" ref="L5:L68" si="1">V5</f>
        <v>99.080110794537319</v>
      </c>
      <c r="M5" s="53"/>
      <c r="N5" s="234" t="s">
        <v>16</v>
      </c>
      <c r="O5" s="934">
        <f t="shared" ref="O5:O15" si="2">C5/$C5*100</f>
        <v>100</v>
      </c>
      <c r="P5" s="455">
        <f t="shared" ref="P5:P15" si="3">D5/$C5*100</f>
        <v>102.66110805865993</v>
      </c>
      <c r="Q5" s="263">
        <f t="shared" ref="Q5:Q15" si="4">E5/$C5*100</f>
        <v>106.00703511325852</v>
      </c>
      <c r="R5" s="455">
        <f t="shared" ref="R5:R15" si="5">F5/$C5*100</f>
        <v>106.50436437581779</v>
      </c>
      <c r="S5" s="263">
        <f t="shared" ref="S5:S15" si="6">G5/$C5*100</f>
        <v>107.62439367934913</v>
      </c>
      <c r="T5" s="455">
        <f t="shared" ref="T5:T15" si="7">H5/$C5*100</f>
        <v>99.582537965254929</v>
      </c>
      <c r="U5" s="263">
        <f t="shared" ref="U5:U15" si="8">I5/$C5*100</f>
        <v>101.64775720362744</v>
      </c>
      <c r="V5" s="455">
        <f t="shared" ref="V5:V15" si="9">J5/$C5*100</f>
        <v>99.080110794537319</v>
      </c>
      <c r="W5" s="263">
        <f t="shared" ref="W5:W15" si="10">K5/$C5*100</f>
        <v>100.83077021839817</v>
      </c>
      <c r="X5" s="53"/>
      <c r="Y5" s="22" t="s">
        <v>16</v>
      </c>
      <c r="Z5" s="934">
        <f>Z15</f>
        <v>100</v>
      </c>
      <c r="AA5" s="263">
        <f t="shared" ref="AA5:AH5" si="11">AA15</f>
        <v>100</v>
      </c>
      <c r="AB5" s="263">
        <f t="shared" si="11"/>
        <v>99.9</v>
      </c>
      <c r="AC5" s="263">
        <f t="shared" si="11"/>
        <v>99.7</v>
      </c>
      <c r="AD5" s="263">
        <f t="shared" si="11"/>
        <v>99.5</v>
      </c>
      <c r="AE5" s="263">
        <f t="shared" si="11"/>
        <v>99.2</v>
      </c>
      <c r="AF5" s="263">
        <f t="shared" si="11"/>
        <v>98.7</v>
      </c>
      <c r="AG5" s="263">
        <f t="shared" si="11"/>
        <v>98.2</v>
      </c>
      <c r="AH5" s="263">
        <f t="shared" si="11"/>
        <v>97.6</v>
      </c>
    </row>
    <row r="6" spans="1:34">
      <c r="A6" s="53"/>
      <c r="B6" s="235" t="s">
        <v>17</v>
      </c>
      <c r="C6" s="250">
        <f>'2_2交流人口推計'!G6</f>
        <v>208727</v>
      </c>
      <c r="D6" s="219">
        <f>'2_2交流人口推計'!M6</f>
        <v>213487</v>
      </c>
      <c r="E6" s="250">
        <f>'2_2交流人口推計'!S6</f>
        <v>215404</v>
      </c>
      <c r="F6" s="219">
        <f>'2_2交流人口推計'!Y6</f>
        <v>219429</v>
      </c>
      <c r="G6" s="250">
        <f>'2_2交流人口推計'!AE6</f>
        <v>221495</v>
      </c>
      <c r="H6" s="292">
        <f>'2_2交流人口推計'!AK6</f>
        <v>206570</v>
      </c>
      <c r="I6" s="285">
        <f>'2_2交流人口推計'!AQ6</f>
        <v>217921</v>
      </c>
      <c r="J6" s="812">
        <f>'2_2交流人口推計'!AW6</f>
        <v>205913</v>
      </c>
      <c r="K6" s="283">
        <f>'2_2交流人口推計'!BC6</f>
        <v>211250</v>
      </c>
      <c r="L6" s="935">
        <f t="shared" si="1"/>
        <v>98.65182750674326</v>
      </c>
      <c r="M6" s="53"/>
      <c r="N6" s="235" t="s">
        <v>17</v>
      </c>
      <c r="O6" s="935">
        <f t="shared" si="2"/>
        <v>100</v>
      </c>
      <c r="P6" s="295">
        <f t="shared" si="3"/>
        <v>102.28049078461339</v>
      </c>
      <c r="Q6" s="261">
        <f t="shared" si="4"/>
        <v>103.19891532959321</v>
      </c>
      <c r="R6" s="295">
        <f t="shared" si="5"/>
        <v>105.12727150775893</v>
      </c>
      <c r="S6" s="261">
        <f t="shared" si="6"/>
        <v>106.11708116343357</v>
      </c>
      <c r="T6" s="295">
        <f t="shared" si="7"/>
        <v>98.966592726384235</v>
      </c>
      <c r="U6" s="261">
        <f t="shared" si="8"/>
        <v>104.40479669616293</v>
      </c>
      <c r="V6" s="295">
        <f t="shared" si="9"/>
        <v>98.65182750674326</v>
      </c>
      <c r="W6" s="261">
        <f t="shared" si="10"/>
        <v>101.20875593478561</v>
      </c>
      <c r="X6" s="53"/>
      <c r="Y6" s="297" t="s">
        <v>17</v>
      </c>
      <c r="Z6" s="935">
        <f>Z25</f>
        <v>100</v>
      </c>
      <c r="AA6" s="261">
        <f t="shared" ref="AA6:AH6" si="12">AA25</f>
        <v>100.1</v>
      </c>
      <c r="AB6" s="261">
        <f t="shared" si="12"/>
        <v>100.1</v>
      </c>
      <c r="AC6" s="261">
        <f t="shared" si="12"/>
        <v>100.2</v>
      </c>
      <c r="AD6" s="261">
        <f t="shared" si="12"/>
        <v>100.2</v>
      </c>
      <c r="AE6" s="261">
        <f t="shared" si="12"/>
        <v>100.3</v>
      </c>
      <c r="AF6" s="261">
        <f t="shared" si="12"/>
        <v>100</v>
      </c>
      <c r="AG6" s="261">
        <f t="shared" si="12"/>
        <v>99.8</v>
      </c>
      <c r="AH6" s="261">
        <f t="shared" si="12"/>
        <v>99.6</v>
      </c>
    </row>
    <row r="7" spans="1:34">
      <c r="A7" s="53"/>
      <c r="B7" s="235" t="s">
        <v>18</v>
      </c>
      <c r="C7" s="250">
        <f>'2_2交流人口推計'!G7</f>
        <v>103395</v>
      </c>
      <c r="D7" s="219">
        <f>'2_2交流人口推計'!M7</f>
        <v>108073</v>
      </c>
      <c r="E7" s="250">
        <f>'2_2交流人口推計'!S7</f>
        <v>112540</v>
      </c>
      <c r="F7" s="219">
        <f>'2_2交流人口推計'!Y7</f>
        <v>122536</v>
      </c>
      <c r="G7" s="250">
        <f>'2_2交流人口推計'!AE7</f>
        <v>122503</v>
      </c>
      <c r="H7" s="292">
        <f>'2_2交流人口推計'!AK7</f>
        <v>121052</v>
      </c>
      <c r="I7" s="285">
        <f>'2_2交流人口推計'!AQ7</f>
        <v>142564</v>
      </c>
      <c r="J7" s="812">
        <f>'2_2交流人口推計'!AW7</f>
        <v>123740</v>
      </c>
      <c r="K7" s="283">
        <f>'2_2交流人口推計'!BC7</f>
        <v>131083</v>
      </c>
      <c r="L7" s="935">
        <f t="shared" si="1"/>
        <v>119.67696697132357</v>
      </c>
      <c r="M7" s="53"/>
      <c r="N7" s="235" t="s">
        <v>18</v>
      </c>
      <c r="O7" s="935">
        <f t="shared" si="2"/>
        <v>100</v>
      </c>
      <c r="P7" s="295">
        <f t="shared" si="3"/>
        <v>104.52439673098313</v>
      </c>
      <c r="Q7" s="261">
        <f t="shared" si="4"/>
        <v>108.84472169834132</v>
      </c>
      <c r="R7" s="295">
        <f t="shared" si="5"/>
        <v>118.51250060447798</v>
      </c>
      <c r="S7" s="261">
        <f t="shared" si="6"/>
        <v>118.48058416751293</v>
      </c>
      <c r="T7" s="295">
        <f t="shared" si="7"/>
        <v>117.07722810580783</v>
      </c>
      <c r="U7" s="261">
        <f t="shared" si="8"/>
        <v>137.88287634798587</v>
      </c>
      <c r="V7" s="295">
        <f t="shared" si="9"/>
        <v>119.67696697132357</v>
      </c>
      <c r="W7" s="261">
        <f t="shared" si="10"/>
        <v>126.77885777842255</v>
      </c>
      <c r="X7" s="53"/>
      <c r="Y7" s="297" t="s">
        <v>18</v>
      </c>
      <c r="Z7" s="935">
        <f>Z29</f>
        <v>100</v>
      </c>
      <c r="AA7" s="261">
        <f t="shared" ref="AA7:AH7" si="13">AA29</f>
        <v>100</v>
      </c>
      <c r="AB7" s="261">
        <f t="shared" si="13"/>
        <v>99.9</v>
      </c>
      <c r="AC7" s="261">
        <f t="shared" si="13"/>
        <v>99.7</v>
      </c>
      <c r="AD7" s="261">
        <f t="shared" si="13"/>
        <v>99.6</v>
      </c>
      <c r="AE7" s="261">
        <f t="shared" si="13"/>
        <v>99.2</v>
      </c>
      <c r="AF7" s="261">
        <f t="shared" si="13"/>
        <v>98.7</v>
      </c>
      <c r="AG7" s="261">
        <f t="shared" si="13"/>
        <v>98.1</v>
      </c>
      <c r="AH7" s="261">
        <f t="shared" si="13"/>
        <v>97.4</v>
      </c>
    </row>
    <row r="8" spans="1:34">
      <c r="A8" s="53"/>
      <c r="B8" s="235" t="s">
        <v>19</v>
      </c>
      <c r="C8" s="250">
        <f>'2_2交流人口推計'!G8</f>
        <v>141257</v>
      </c>
      <c r="D8" s="219">
        <f>'2_2交流人口推計'!M8</f>
        <v>144480</v>
      </c>
      <c r="E8" s="250">
        <f>'2_2交流人口推計'!S8</f>
        <v>148480</v>
      </c>
      <c r="F8" s="219">
        <f>'2_2交流人口推計'!Y8</f>
        <v>152129</v>
      </c>
      <c r="G8" s="250">
        <f>'2_2交流人口推計'!AE8</f>
        <v>154623</v>
      </c>
      <c r="H8" s="292">
        <f>'2_2交流人口推計'!AK8</f>
        <v>152287</v>
      </c>
      <c r="I8" s="285">
        <f>'2_2交流人口推計'!AQ8</f>
        <v>162720</v>
      </c>
      <c r="J8" s="812">
        <f>'2_2交流人口推計'!AW8</f>
        <v>154362</v>
      </c>
      <c r="K8" s="283">
        <f>'2_2交流人口推計'!BC8</f>
        <v>160089</v>
      </c>
      <c r="L8" s="935">
        <f t="shared" si="1"/>
        <v>109.27741634042916</v>
      </c>
      <c r="M8" s="53"/>
      <c r="N8" s="235" t="s">
        <v>19</v>
      </c>
      <c r="O8" s="935">
        <f t="shared" si="2"/>
        <v>100</v>
      </c>
      <c r="P8" s="295">
        <f t="shared" si="3"/>
        <v>102.2816568382452</v>
      </c>
      <c r="Q8" s="261">
        <f t="shared" si="4"/>
        <v>105.11337491239372</v>
      </c>
      <c r="R8" s="295">
        <f t="shared" si="5"/>
        <v>107.69660972553572</v>
      </c>
      <c r="S8" s="261">
        <f t="shared" si="6"/>
        <v>109.46218594476733</v>
      </c>
      <c r="T8" s="295">
        <f t="shared" si="7"/>
        <v>107.8084625894646</v>
      </c>
      <c r="U8" s="261">
        <f t="shared" si="8"/>
        <v>115.19429125636252</v>
      </c>
      <c r="V8" s="295">
        <f t="shared" si="9"/>
        <v>109.27741634042916</v>
      </c>
      <c r="W8" s="261">
        <f t="shared" si="10"/>
        <v>113.33172869309132</v>
      </c>
      <c r="X8" s="53"/>
      <c r="Y8" s="297" t="s">
        <v>19</v>
      </c>
      <c r="Z8" s="935">
        <f>Z35</f>
        <v>100</v>
      </c>
      <c r="AA8" s="261">
        <f t="shared" ref="AA8:AH8" si="14">AA35</f>
        <v>99.9</v>
      </c>
      <c r="AB8" s="261">
        <f t="shared" si="14"/>
        <v>100</v>
      </c>
      <c r="AC8" s="261">
        <f t="shared" si="14"/>
        <v>100.1</v>
      </c>
      <c r="AD8" s="261">
        <f t="shared" si="14"/>
        <v>100</v>
      </c>
      <c r="AE8" s="261">
        <f t="shared" si="14"/>
        <v>99.9</v>
      </c>
      <c r="AF8" s="261">
        <f t="shared" si="14"/>
        <v>99.7</v>
      </c>
      <c r="AG8" s="261">
        <f t="shared" si="14"/>
        <v>99.4</v>
      </c>
      <c r="AH8" s="261">
        <f t="shared" si="14"/>
        <v>99.3</v>
      </c>
    </row>
    <row r="9" spans="1:34">
      <c r="A9" s="53"/>
      <c r="B9" s="235" t="s">
        <v>20</v>
      </c>
      <c r="C9" s="250">
        <f>'2_2交流人口推計'!G9</f>
        <v>98260</v>
      </c>
      <c r="D9" s="219">
        <f>'2_2交流人口推計'!M9</f>
        <v>101883</v>
      </c>
      <c r="E9" s="250">
        <f>'2_2交流人口推計'!S9</f>
        <v>103541</v>
      </c>
      <c r="F9" s="219">
        <f>'2_2交流人口推計'!Y9</f>
        <v>106331</v>
      </c>
      <c r="G9" s="250">
        <f>'2_2交流人口推計'!AE9</f>
        <v>106671</v>
      </c>
      <c r="H9" s="292">
        <f>'2_2交流人口推計'!AK9</f>
        <v>107487</v>
      </c>
      <c r="I9" s="285">
        <f>'2_2交流人口推計'!AQ9</f>
        <v>124671</v>
      </c>
      <c r="J9" s="812">
        <f>'2_2交流人口推計'!AW9</f>
        <v>108423</v>
      </c>
      <c r="K9" s="283">
        <f>'2_2交流人口推計'!BC9</f>
        <v>115884</v>
      </c>
      <c r="L9" s="935">
        <f t="shared" si="1"/>
        <v>110.34296763688174</v>
      </c>
      <c r="M9" s="53"/>
      <c r="N9" s="235" t="s">
        <v>20</v>
      </c>
      <c r="O9" s="935">
        <f t="shared" si="2"/>
        <v>100</v>
      </c>
      <c r="P9" s="295">
        <f t="shared" si="3"/>
        <v>103.68715652350906</v>
      </c>
      <c r="Q9" s="261">
        <f t="shared" si="4"/>
        <v>105.37451658864239</v>
      </c>
      <c r="R9" s="295">
        <f t="shared" si="5"/>
        <v>108.21392224709953</v>
      </c>
      <c r="S9" s="261">
        <f t="shared" si="6"/>
        <v>108.55994300834521</v>
      </c>
      <c r="T9" s="295">
        <f t="shared" si="7"/>
        <v>109.39039283533482</v>
      </c>
      <c r="U9" s="261">
        <f t="shared" si="8"/>
        <v>126.87868919193974</v>
      </c>
      <c r="V9" s="295">
        <f t="shared" si="9"/>
        <v>110.34296763688174</v>
      </c>
      <c r="W9" s="261">
        <f t="shared" si="10"/>
        <v>117.9360879299817</v>
      </c>
      <c r="X9" s="53"/>
      <c r="Y9" s="297" t="s">
        <v>20</v>
      </c>
      <c r="Z9" s="935">
        <f>Z41</f>
        <v>100</v>
      </c>
      <c r="AA9" s="261">
        <f t="shared" ref="AA9:AH9" si="15">AA41</f>
        <v>99.6</v>
      </c>
      <c r="AB9" s="261">
        <f t="shared" si="15"/>
        <v>99</v>
      </c>
      <c r="AC9" s="261">
        <f t="shared" si="15"/>
        <v>98.4</v>
      </c>
      <c r="AD9" s="261">
        <f t="shared" si="15"/>
        <v>97.7</v>
      </c>
      <c r="AE9" s="261">
        <f t="shared" si="15"/>
        <v>96.9</v>
      </c>
      <c r="AF9" s="261">
        <f t="shared" si="15"/>
        <v>95.7</v>
      </c>
      <c r="AG9" s="261">
        <f t="shared" si="15"/>
        <v>94.8</v>
      </c>
      <c r="AH9" s="261">
        <f t="shared" si="15"/>
        <v>93.8</v>
      </c>
    </row>
    <row r="10" spans="1:34">
      <c r="A10" s="53"/>
      <c r="B10" s="235" t="s">
        <v>21</v>
      </c>
      <c r="C10" s="250">
        <f>'2_2交流人口推計'!G10</f>
        <v>170936</v>
      </c>
      <c r="D10" s="219">
        <f>'2_2交流人口推計'!M10</f>
        <v>172006</v>
      </c>
      <c r="E10" s="250">
        <f>'2_2交流人口推計'!S10</f>
        <v>173908</v>
      </c>
      <c r="F10" s="219">
        <f>'2_2交流人口推計'!Y10</f>
        <v>175192</v>
      </c>
      <c r="G10" s="250">
        <f>'2_2交流人口推計'!AE10</f>
        <v>177438</v>
      </c>
      <c r="H10" s="292">
        <f>'2_2交流人口推計'!AK10</f>
        <v>172994</v>
      </c>
      <c r="I10" s="285">
        <f>'2_2交流人口推計'!AQ10</f>
        <v>178292</v>
      </c>
      <c r="J10" s="812">
        <f>'2_2交流人口推計'!AW10</f>
        <v>173142</v>
      </c>
      <c r="K10" s="283">
        <f>'2_2交流人口推計'!BC10</f>
        <v>176906</v>
      </c>
      <c r="L10" s="935">
        <f t="shared" si="1"/>
        <v>101.29054148921233</v>
      </c>
      <c r="M10" s="53"/>
      <c r="N10" s="235" t="s">
        <v>21</v>
      </c>
      <c r="O10" s="935">
        <f t="shared" si="2"/>
        <v>100</v>
      </c>
      <c r="P10" s="295">
        <f t="shared" si="3"/>
        <v>100.62596527355268</v>
      </c>
      <c r="Q10" s="261">
        <f t="shared" si="4"/>
        <v>101.73866242336314</v>
      </c>
      <c r="R10" s="295">
        <f t="shared" si="5"/>
        <v>102.48982075162634</v>
      </c>
      <c r="S10" s="261">
        <f t="shared" si="6"/>
        <v>103.8037628118126</v>
      </c>
      <c r="T10" s="295">
        <f t="shared" si="7"/>
        <v>101.20395937660879</v>
      </c>
      <c r="U10" s="261">
        <f t="shared" si="8"/>
        <v>104.30336500210603</v>
      </c>
      <c r="V10" s="295">
        <f t="shared" si="9"/>
        <v>101.29054148921233</v>
      </c>
      <c r="W10" s="261">
        <f t="shared" si="10"/>
        <v>103.4925352178593</v>
      </c>
      <c r="X10" s="53"/>
      <c r="Y10" s="297" t="s">
        <v>21</v>
      </c>
      <c r="Z10" s="935">
        <f>Z48</f>
        <v>100</v>
      </c>
      <c r="AA10" s="261">
        <f t="shared" ref="AA10:AH10" si="16">AA48</f>
        <v>99.8</v>
      </c>
      <c r="AB10" s="261">
        <f t="shared" si="16"/>
        <v>99.5</v>
      </c>
      <c r="AC10" s="261">
        <f t="shared" si="16"/>
        <v>99.2</v>
      </c>
      <c r="AD10" s="261">
        <f t="shared" si="16"/>
        <v>99</v>
      </c>
      <c r="AE10" s="261">
        <f t="shared" si="16"/>
        <v>98.7</v>
      </c>
      <c r="AF10" s="261">
        <f t="shared" si="16"/>
        <v>98.1</v>
      </c>
      <c r="AG10" s="261">
        <f t="shared" si="16"/>
        <v>97.6</v>
      </c>
      <c r="AH10" s="261">
        <f t="shared" si="16"/>
        <v>97</v>
      </c>
    </row>
    <row r="11" spans="1:34">
      <c r="A11" s="53"/>
      <c r="B11" s="235" t="s">
        <v>22</v>
      </c>
      <c r="C11" s="250">
        <f>'2_2交流人口推計'!G11</f>
        <v>73659</v>
      </c>
      <c r="D11" s="219">
        <f>'2_2交流人口推計'!M11</f>
        <v>74738</v>
      </c>
      <c r="E11" s="250">
        <f>'2_2交流人口推計'!S11</f>
        <v>76017</v>
      </c>
      <c r="F11" s="219">
        <f>'2_2交流人口推計'!Y11</f>
        <v>76179</v>
      </c>
      <c r="G11" s="250">
        <f>'2_2交流人口推計'!AE11</f>
        <v>76386</v>
      </c>
      <c r="H11" s="292">
        <f>'2_2交流人口推計'!AK11</f>
        <v>75020</v>
      </c>
      <c r="I11" s="285">
        <f>'2_2交流人口推計'!AQ11</f>
        <v>79915</v>
      </c>
      <c r="J11" s="812">
        <f>'2_2交流人口推計'!AW11</f>
        <v>75076</v>
      </c>
      <c r="K11" s="283">
        <f>'2_2交流人口推計'!BC11</f>
        <v>77514</v>
      </c>
      <c r="L11" s="935">
        <f t="shared" si="1"/>
        <v>101.92372961891962</v>
      </c>
      <c r="M11" s="53"/>
      <c r="N11" s="235" t="s">
        <v>22</v>
      </c>
      <c r="O11" s="935">
        <f t="shared" si="2"/>
        <v>100</v>
      </c>
      <c r="P11" s="295">
        <f t="shared" si="3"/>
        <v>101.46485833367274</v>
      </c>
      <c r="Q11" s="261">
        <f t="shared" si="4"/>
        <v>103.20123813790576</v>
      </c>
      <c r="R11" s="295">
        <f t="shared" si="5"/>
        <v>103.42117052905959</v>
      </c>
      <c r="S11" s="261">
        <f t="shared" si="6"/>
        <v>103.70219525108948</v>
      </c>
      <c r="T11" s="295">
        <f t="shared" si="7"/>
        <v>101.84770360716273</v>
      </c>
      <c r="U11" s="261">
        <f t="shared" si="8"/>
        <v>108.49319159912569</v>
      </c>
      <c r="V11" s="295">
        <f t="shared" si="9"/>
        <v>101.92372961891962</v>
      </c>
      <c r="W11" s="261">
        <f t="shared" si="10"/>
        <v>105.23357634504949</v>
      </c>
      <c r="X11" s="53"/>
      <c r="Y11" s="297" t="s">
        <v>22</v>
      </c>
      <c r="Z11" s="935">
        <f>Z53</f>
        <v>100</v>
      </c>
      <c r="AA11" s="261">
        <f t="shared" ref="AA11:AH11" si="17">AA53</f>
        <v>99</v>
      </c>
      <c r="AB11" s="261">
        <f t="shared" si="17"/>
        <v>98</v>
      </c>
      <c r="AC11" s="261">
        <f t="shared" si="17"/>
        <v>96.9</v>
      </c>
      <c r="AD11" s="261">
        <f t="shared" si="17"/>
        <v>95.8</v>
      </c>
      <c r="AE11" s="261">
        <f t="shared" si="17"/>
        <v>94.7</v>
      </c>
      <c r="AF11" s="261">
        <f t="shared" si="17"/>
        <v>93.5</v>
      </c>
      <c r="AG11" s="261">
        <f t="shared" si="17"/>
        <v>92.3</v>
      </c>
      <c r="AH11" s="261">
        <f t="shared" si="17"/>
        <v>90.9</v>
      </c>
    </row>
    <row r="12" spans="1:34">
      <c r="A12" s="53"/>
      <c r="B12" s="235" t="s">
        <v>23</v>
      </c>
      <c r="C12" s="250">
        <f>'2_2交流人口推計'!G12</f>
        <v>65564</v>
      </c>
      <c r="D12" s="219">
        <f>'2_2交流人口推計'!M12</f>
        <v>67337</v>
      </c>
      <c r="E12" s="250">
        <f>'2_2交流人口推計'!S12</f>
        <v>68530</v>
      </c>
      <c r="F12" s="219">
        <f>'2_2交流人口推計'!Y12</f>
        <v>69265</v>
      </c>
      <c r="G12" s="250">
        <f>'2_2交流人口推計'!AE12</f>
        <v>68472</v>
      </c>
      <c r="H12" s="292">
        <f>'2_2交流人口推計'!AK12</f>
        <v>66598</v>
      </c>
      <c r="I12" s="285">
        <f>'2_2交流人口推計'!AQ12</f>
        <v>72315</v>
      </c>
      <c r="J12" s="812">
        <f>'2_2交流人口推計'!AW12</f>
        <v>65480</v>
      </c>
      <c r="K12" s="283">
        <f>'2_2交流人口推計'!BC12</f>
        <v>70000</v>
      </c>
      <c r="L12" s="935">
        <f t="shared" si="1"/>
        <v>99.871880910255626</v>
      </c>
      <c r="M12" s="53"/>
      <c r="N12" s="235" t="s">
        <v>23</v>
      </c>
      <c r="O12" s="935">
        <f t="shared" si="2"/>
        <v>100</v>
      </c>
      <c r="P12" s="295">
        <f t="shared" si="3"/>
        <v>102.70422792996156</v>
      </c>
      <c r="Q12" s="261">
        <f t="shared" si="4"/>
        <v>104.52382404978341</v>
      </c>
      <c r="R12" s="295">
        <f t="shared" si="5"/>
        <v>105.64486608504666</v>
      </c>
      <c r="S12" s="261">
        <f t="shared" si="6"/>
        <v>104.43536086876945</v>
      </c>
      <c r="T12" s="295">
        <f t="shared" si="7"/>
        <v>101.57708498566286</v>
      </c>
      <c r="U12" s="261">
        <f t="shared" si="8"/>
        <v>110.29680922457446</v>
      </c>
      <c r="V12" s="295">
        <f t="shared" si="9"/>
        <v>99.871880910255626</v>
      </c>
      <c r="W12" s="261">
        <f t="shared" si="10"/>
        <v>106.76590812030993</v>
      </c>
      <c r="X12" s="53"/>
      <c r="Y12" s="297" t="s">
        <v>23</v>
      </c>
      <c r="Z12" s="935">
        <f>Z61</f>
        <v>100</v>
      </c>
      <c r="AA12" s="261">
        <f t="shared" ref="AA12:AH12" si="18">AA61</f>
        <v>98.8</v>
      </c>
      <c r="AB12" s="261">
        <f t="shared" si="18"/>
        <v>97.4</v>
      </c>
      <c r="AC12" s="261">
        <f t="shared" si="18"/>
        <v>95.9</v>
      </c>
      <c r="AD12" s="261">
        <f t="shared" si="18"/>
        <v>94.3</v>
      </c>
      <c r="AE12" s="261">
        <f t="shared" si="18"/>
        <v>92.8</v>
      </c>
      <c r="AF12" s="261">
        <f t="shared" si="18"/>
        <v>91.2</v>
      </c>
      <c r="AG12" s="261">
        <f t="shared" si="18"/>
        <v>89.7</v>
      </c>
      <c r="AH12" s="261">
        <f t="shared" si="18"/>
        <v>88</v>
      </c>
    </row>
    <row r="13" spans="1:34">
      <c r="A13" s="53"/>
      <c r="B13" s="235" t="s">
        <v>24</v>
      </c>
      <c r="C13" s="250">
        <f>'2_2交流人口推計'!G13</f>
        <v>30338</v>
      </c>
      <c r="D13" s="219">
        <f>'2_2交流人口推計'!M13</f>
        <v>32128</v>
      </c>
      <c r="E13" s="250">
        <f>'2_2交流人口推計'!S13</f>
        <v>33646</v>
      </c>
      <c r="F13" s="219">
        <f>'2_2交流人口推計'!Y13</f>
        <v>35143</v>
      </c>
      <c r="G13" s="250">
        <f>'2_2交流人口推計'!AE13</f>
        <v>36601</v>
      </c>
      <c r="H13" s="292">
        <f>'2_2交流人口推計'!AK13</f>
        <v>36443</v>
      </c>
      <c r="I13" s="285">
        <f>'2_2交流人口推計'!AQ13</f>
        <v>42988</v>
      </c>
      <c r="J13" s="812">
        <f>'2_2交流人口推計'!AW13</f>
        <v>38428</v>
      </c>
      <c r="K13" s="283">
        <f>'2_2交流人口推計'!BC13</f>
        <v>41714</v>
      </c>
      <c r="L13" s="935">
        <f t="shared" si="1"/>
        <v>126.66622717384139</v>
      </c>
      <c r="M13" s="53"/>
      <c r="N13" s="235" t="s">
        <v>24</v>
      </c>
      <c r="O13" s="935">
        <f t="shared" si="2"/>
        <v>100</v>
      </c>
      <c r="P13" s="295">
        <f t="shared" si="3"/>
        <v>105.90019117937899</v>
      </c>
      <c r="Q13" s="261">
        <f t="shared" si="4"/>
        <v>110.90381699518754</v>
      </c>
      <c r="R13" s="295">
        <f t="shared" si="5"/>
        <v>115.83822269101456</v>
      </c>
      <c r="S13" s="261">
        <f t="shared" si="6"/>
        <v>120.6440767354473</v>
      </c>
      <c r="T13" s="295">
        <f t="shared" si="7"/>
        <v>120.12327773749094</v>
      </c>
      <c r="U13" s="261">
        <f t="shared" si="8"/>
        <v>141.69688179840466</v>
      </c>
      <c r="V13" s="295">
        <f t="shared" si="9"/>
        <v>126.66622717384139</v>
      </c>
      <c r="W13" s="261">
        <f t="shared" si="10"/>
        <v>137.49752785285781</v>
      </c>
      <c r="X13" s="53"/>
      <c r="Y13" s="297" t="s">
        <v>24</v>
      </c>
      <c r="Z13" s="935">
        <f>Z67</f>
        <v>100</v>
      </c>
      <c r="AA13" s="261">
        <f t="shared" ref="AA13:AH13" si="19">AA67</f>
        <v>99.1</v>
      </c>
      <c r="AB13" s="261">
        <f t="shared" si="19"/>
        <v>98.2</v>
      </c>
      <c r="AC13" s="261">
        <f t="shared" si="19"/>
        <v>97.3</v>
      </c>
      <c r="AD13" s="261">
        <f t="shared" si="19"/>
        <v>96.3</v>
      </c>
      <c r="AE13" s="261">
        <f t="shared" si="19"/>
        <v>95.2</v>
      </c>
      <c r="AF13" s="261">
        <f t="shared" si="19"/>
        <v>94</v>
      </c>
      <c r="AG13" s="261">
        <f t="shared" si="19"/>
        <v>93</v>
      </c>
      <c r="AH13" s="261">
        <f t="shared" si="19"/>
        <v>91.9</v>
      </c>
    </row>
    <row r="14" spans="1:34">
      <c r="A14" s="53"/>
      <c r="B14" s="236" t="s">
        <v>25</v>
      </c>
      <c r="C14" s="251">
        <f>'2_2交流人口推計'!G14</f>
        <v>59450</v>
      </c>
      <c r="D14" s="221">
        <f>'2_2交流人口推計'!M14</f>
        <v>61210</v>
      </c>
      <c r="E14" s="251">
        <f>'2_2交流人口推計'!S14</f>
        <v>63961</v>
      </c>
      <c r="F14" s="221">
        <f>'2_2交流人口推計'!Y14</f>
        <v>65387</v>
      </c>
      <c r="G14" s="251">
        <f>'2_2交流人口推計'!AE14</f>
        <v>66515</v>
      </c>
      <c r="H14" s="293">
        <f>'2_2交流人口推計'!AK14</f>
        <v>64198</v>
      </c>
      <c r="I14" s="286">
        <f>'2_2交流人口推計'!AQ14</f>
        <v>77126</v>
      </c>
      <c r="J14" s="814">
        <f>'2_2交流人口推計'!AW14</f>
        <v>67433</v>
      </c>
      <c r="K14" s="284">
        <f>'2_2交流人口推計'!BC14</f>
        <v>74573</v>
      </c>
      <c r="L14" s="935">
        <f t="shared" si="1"/>
        <v>113.42809083263245</v>
      </c>
      <c r="M14" s="53"/>
      <c r="N14" s="236" t="s">
        <v>25</v>
      </c>
      <c r="O14" s="936">
        <f t="shared" si="2"/>
        <v>100</v>
      </c>
      <c r="P14" s="456">
        <f t="shared" si="3"/>
        <v>102.96047098402019</v>
      </c>
      <c r="Q14" s="265">
        <f t="shared" si="4"/>
        <v>107.58788898233811</v>
      </c>
      <c r="R14" s="456">
        <f t="shared" si="5"/>
        <v>109.98654331370901</v>
      </c>
      <c r="S14" s="265">
        <f t="shared" si="6"/>
        <v>111.88393608074011</v>
      </c>
      <c r="T14" s="456">
        <f t="shared" si="7"/>
        <v>107.98654331370901</v>
      </c>
      <c r="U14" s="265">
        <f t="shared" si="8"/>
        <v>129.73254835996636</v>
      </c>
      <c r="V14" s="456">
        <f t="shared" si="9"/>
        <v>113.42809083263245</v>
      </c>
      <c r="W14" s="265">
        <f t="shared" si="10"/>
        <v>125.4381833473507</v>
      </c>
      <c r="X14" s="53"/>
      <c r="Y14" s="298" t="s">
        <v>25</v>
      </c>
      <c r="Z14" s="936">
        <f>Z70</f>
        <v>100</v>
      </c>
      <c r="AA14" s="265">
        <f t="shared" ref="AA14:AH14" si="20">AA70</f>
        <v>98.9</v>
      </c>
      <c r="AB14" s="265">
        <f t="shared" si="20"/>
        <v>97.9</v>
      </c>
      <c r="AC14" s="265">
        <f t="shared" si="20"/>
        <v>96.5</v>
      </c>
      <c r="AD14" s="265">
        <f t="shared" si="20"/>
        <v>95.3</v>
      </c>
      <c r="AE14" s="265">
        <f t="shared" si="20"/>
        <v>94.2</v>
      </c>
      <c r="AF14" s="265">
        <f t="shared" si="20"/>
        <v>93.3</v>
      </c>
      <c r="AG14" s="265">
        <f t="shared" si="20"/>
        <v>92.2</v>
      </c>
      <c r="AH14" s="265">
        <f t="shared" si="20"/>
        <v>90.9</v>
      </c>
    </row>
    <row r="15" spans="1:34">
      <c r="A15" s="125">
        <v>100</v>
      </c>
      <c r="B15" s="233" t="s">
        <v>26</v>
      </c>
      <c r="C15" s="249">
        <f>'2_2交流人口推計'!G15</f>
        <v>529629</v>
      </c>
      <c r="D15" s="220">
        <f>'2_2交流人口推計'!M15</f>
        <v>543723</v>
      </c>
      <c r="E15" s="249">
        <f>'2_2交流人口推計'!S15</f>
        <v>561444</v>
      </c>
      <c r="F15" s="220">
        <f>'2_2交流人口推計'!Y15</f>
        <v>564078</v>
      </c>
      <c r="G15" s="249">
        <f>'2_2交流人口推計'!AE15</f>
        <v>570010</v>
      </c>
      <c r="H15" s="292">
        <f>'2_2交流人口推計'!AK15</f>
        <v>527418</v>
      </c>
      <c r="I15" s="285">
        <f>'2_2交流人口推計'!AQ15</f>
        <v>538356</v>
      </c>
      <c r="J15" s="812">
        <f>'2_2交流人口推計'!AW15</f>
        <v>524757</v>
      </c>
      <c r="K15" s="283">
        <f>'2_2交流人口推計'!BC15</f>
        <v>534029</v>
      </c>
      <c r="L15" s="934">
        <f t="shared" si="1"/>
        <v>99.080110794537319</v>
      </c>
      <c r="M15" s="53"/>
      <c r="N15" s="233" t="s">
        <v>26</v>
      </c>
      <c r="O15" s="934">
        <f t="shared" si="2"/>
        <v>100</v>
      </c>
      <c r="P15" s="455">
        <f t="shared" si="3"/>
        <v>102.66110805865993</v>
      </c>
      <c r="Q15" s="263">
        <f t="shared" si="4"/>
        <v>106.00703511325852</v>
      </c>
      <c r="R15" s="455">
        <f t="shared" si="5"/>
        <v>106.50436437581779</v>
      </c>
      <c r="S15" s="263">
        <f t="shared" si="6"/>
        <v>107.62439367934913</v>
      </c>
      <c r="T15" s="455">
        <f t="shared" si="7"/>
        <v>99.582537965254929</v>
      </c>
      <c r="U15" s="263">
        <f t="shared" si="8"/>
        <v>101.64775720362744</v>
      </c>
      <c r="V15" s="455">
        <f t="shared" si="9"/>
        <v>99.080110794537319</v>
      </c>
      <c r="W15" s="1087">
        <f t="shared" si="10"/>
        <v>100.83077021839817</v>
      </c>
      <c r="X15" s="53"/>
      <c r="Y15" s="296" t="s">
        <v>26</v>
      </c>
      <c r="Z15" s="935">
        <f>ROUND(県推計人口!AH8/県推計人口!$AH8*100,1)</f>
        <v>100</v>
      </c>
      <c r="AA15" s="263">
        <f>ROUND(県推計人口!AI8/県推計人口!$AH8*100,1)</f>
        <v>100</v>
      </c>
      <c r="AB15" s="263">
        <f>ROUND(県推計人口!AJ8/県推計人口!$AH8*100,1)</f>
        <v>99.9</v>
      </c>
      <c r="AC15" s="263">
        <f>ROUND(県推計人口!AK8/県推計人口!$AH8*100,1)</f>
        <v>99.7</v>
      </c>
      <c r="AD15" s="263">
        <f>ROUND(県推計人口!AL8/県推計人口!$AH8*100,1)</f>
        <v>99.5</v>
      </c>
      <c r="AE15" s="263">
        <f>ROUND(県推計人口!AM8/県推計人口!$AH8*100,1)</f>
        <v>99.2</v>
      </c>
      <c r="AF15" s="263">
        <f>ROUND(県推計人口!AN8/県推計人口!$AH8*100,1)</f>
        <v>98.7</v>
      </c>
      <c r="AG15" s="263">
        <f>ROUND(県推計人口!AO8/県推計人口!$AH8*100,1)</f>
        <v>98.2</v>
      </c>
      <c r="AH15" s="263">
        <f>ROUND(県推計人口!AP8/県推計人口!$AH8*100,1)</f>
        <v>97.6</v>
      </c>
    </row>
    <row r="16" spans="1:34">
      <c r="A16" s="125"/>
      <c r="B16" s="237" t="s">
        <v>27</v>
      </c>
      <c r="C16" s="250">
        <f>'2_2交流人口推計'!G16</f>
        <v>44759</v>
      </c>
      <c r="D16" s="219">
        <f>'2_2交流人口推計'!M16</f>
        <v>46498</v>
      </c>
      <c r="E16" s="250">
        <f>'2_2交流人口推計'!S16</f>
        <v>49125</v>
      </c>
      <c r="F16" s="219">
        <f>'2_2交流人口推計'!AE16</f>
        <v>50517</v>
      </c>
      <c r="G16" s="250">
        <f>'2_2交流人口推計'!AE16</f>
        <v>50517</v>
      </c>
      <c r="H16" s="292">
        <f>'2_2交流人口推計'!AK16</f>
        <v>46356</v>
      </c>
      <c r="I16" s="285">
        <f>'2_2交流人口推計'!AQ16</f>
        <v>48065</v>
      </c>
      <c r="J16" s="812">
        <f>'2_2交流人口推計'!AW16</f>
        <v>47095</v>
      </c>
      <c r="K16" s="283">
        <f>'2_2交流人口推計'!BC16</f>
        <v>48331</v>
      </c>
      <c r="L16" s="935">
        <f t="shared" si="1"/>
        <v>105.21906208807168</v>
      </c>
      <c r="M16" s="53"/>
      <c r="N16" s="237" t="s">
        <v>27</v>
      </c>
      <c r="O16" s="935">
        <f t="shared" ref="O16:O24" si="21">C16/$C16*100</f>
        <v>100</v>
      </c>
      <c r="P16" s="295">
        <f t="shared" ref="P16:P24" si="22">D16/$C16*100</f>
        <v>103.88525212806363</v>
      </c>
      <c r="Q16" s="261">
        <f t="shared" ref="Q16:Q24" si="23">E16/$C16*100</f>
        <v>109.75446278960656</v>
      </c>
      <c r="R16" s="295">
        <f t="shared" ref="R16:R24" si="24">F16/$C16*100</f>
        <v>112.86445184208762</v>
      </c>
      <c r="S16" s="261">
        <f t="shared" ref="S16:S24" si="25">G16/$C16*100</f>
        <v>112.86445184208762</v>
      </c>
      <c r="T16" s="295">
        <f t="shared" ref="T16:T24" si="26">H16/$C16*100</f>
        <v>103.56799749770995</v>
      </c>
      <c r="U16" s="261">
        <f t="shared" ref="U16:U24" si="27">I16/$C16*100</f>
        <v>107.38622399964252</v>
      </c>
      <c r="V16" s="295">
        <f t="shared" ref="V16:V24" si="28">J16/$C16*100</f>
        <v>105.21906208807168</v>
      </c>
      <c r="W16" s="1088">
        <f t="shared" ref="W16:W24" si="29">K16/$C16*100</f>
        <v>107.98051788467124</v>
      </c>
      <c r="X16" s="53"/>
      <c r="Y16" s="37" t="s">
        <v>27</v>
      </c>
      <c r="Z16" s="935">
        <f>ROUND(県推計人口!AH9/県推計人口!$AH9*100,1)</f>
        <v>100</v>
      </c>
      <c r="AA16" s="261">
        <f>ROUND(県推計人口!AI9/県推計人口!$AH9*100,1)</f>
        <v>100.1</v>
      </c>
      <c r="AB16" s="261">
        <f>ROUND(県推計人口!AJ9/県推計人口!$AH9*100,1)</f>
        <v>100.2</v>
      </c>
      <c r="AC16" s="261">
        <f>ROUND(県推計人口!AK9/県推計人口!$AH9*100,1)</f>
        <v>100.1</v>
      </c>
      <c r="AD16" s="261">
        <f>ROUND(県推計人口!AL9/県推計人口!$AH9*100,1)</f>
        <v>100.2</v>
      </c>
      <c r="AE16" s="261">
        <f>ROUND(県推計人口!AM9/県推計人口!$AH9*100,1)</f>
        <v>100</v>
      </c>
      <c r="AF16" s="261">
        <f>ROUND(県推計人口!AN9/県推計人口!$AH9*100,1)</f>
        <v>99.5</v>
      </c>
      <c r="AG16" s="261">
        <f>ROUND(県推計人口!AO9/県推計人口!$AH9*100,1)</f>
        <v>99.2</v>
      </c>
      <c r="AH16" s="261">
        <f>ROUND(県推計人口!AP9/県推計人口!$AH9*100,1)</f>
        <v>98.6</v>
      </c>
    </row>
    <row r="17" spans="1:34">
      <c r="A17" s="125"/>
      <c r="B17" s="237" t="s">
        <v>28</v>
      </c>
      <c r="C17" s="250">
        <f>'2_2交流人口推計'!G17</f>
        <v>33232</v>
      </c>
      <c r="D17" s="219">
        <f>'2_2交流人口推計'!M17</f>
        <v>34331</v>
      </c>
      <c r="E17" s="250">
        <f>'2_2交流人口推計'!S17</f>
        <v>35922</v>
      </c>
      <c r="F17" s="219">
        <f>'2_2交流人口推計'!AE17</f>
        <v>35527</v>
      </c>
      <c r="G17" s="250">
        <f>'2_2交流人口推計'!AE17</f>
        <v>35527</v>
      </c>
      <c r="H17" s="292">
        <f>'2_2交流人口推計'!AK17</f>
        <v>28237</v>
      </c>
      <c r="I17" s="285">
        <f>'2_2交流人口推計'!AQ17</f>
        <v>29581</v>
      </c>
      <c r="J17" s="812">
        <f>'2_2交流人口推計'!AW17</f>
        <v>28269</v>
      </c>
      <c r="K17" s="283">
        <f>'2_2交流人口推計'!BC17</f>
        <v>29214</v>
      </c>
      <c r="L17" s="935">
        <f t="shared" si="1"/>
        <v>85.065599422243622</v>
      </c>
      <c r="M17" s="53"/>
      <c r="N17" s="237" t="s">
        <v>28</v>
      </c>
      <c r="O17" s="935">
        <f t="shared" si="21"/>
        <v>100</v>
      </c>
      <c r="P17" s="295">
        <f t="shared" si="22"/>
        <v>103.30705344246509</v>
      </c>
      <c r="Q17" s="261">
        <f t="shared" si="23"/>
        <v>108.09460760712565</v>
      </c>
      <c r="R17" s="295">
        <f t="shared" si="24"/>
        <v>106.90599422243621</v>
      </c>
      <c r="S17" s="261">
        <f t="shared" si="25"/>
        <v>106.90599422243621</v>
      </c>
      <c r="T17" s="295">
        <f t="shared" si="26"/>
        <v>84.96930669234473</v>
      </c>
      <c r="U17" s="261">
        <f t="shared" si="27"/>
        <v>89.01360134809822</v>
      </c>
      <c r="V17" s="295">
        <f t="shared" si="28"/>
        <v>85.065599422243622</v>
      </c>
      <c r="W17" s="1088">
        <f t="shared" si="29"/>
        <v>87.909244102070289</v>
      </c>
      <c r="X17" s="53"/>
      <c r="Y17" s="37" t="s">
        <v>28</v>
      </c>
      <c r="Z17" s="935">
        <f>ROUND(県推計人口!AH10/県推計人口!$AH10*100,1)</f>
        <v>100</v>
      </c>
      <c r="AA17" s="261">
        <f>ROUND(県推計人口!AI10/県推計人口!$AH10*100,1)</f>
        <v>100.5</v>
      </c>
      <c r="AB17" s="261">
        <f>ROUND(県推計人口!AJ10/県推計人口!$AH10*100,1)</f>
        <v>100.7</v>
      </c>
      <c r="AC17" s="261">
        <f>ROUND(県推計人口!AK10/県推計人口!$AH10*100,1)</f>
        <v>100.8</v>
      </c>
      <c r="AD17" s="261">
        <f>ROUND(県推計人口!AL10/県推計人口!$AH10*100,1)</f>
        <v>100.8</v>
      </c>
      <c r="AE17" s="261">
        <f>ROUND(県推計人口!AM10/県推計人口!$AH10*100,1)</f>
        <v>100.5</v>
      </c>
      <c r="AF17" s="261">
        <f>ROUND(県推計人口!AN10/県推計人口!$AH10*100,1)</f>
        <v>100.3</v>
      </c>
      <c r="AG17" s="261">
        <f>ROUND(県推計人口!AO10/県推計人口!$AH10*100,1)</f>
        <v>100.3</v>
      </c>
      <c r="AH17" s="261">
        <f>ROUND(県推計人口!AP10/県推計人口!$AH10*100,1)</f>
        <v>100</v>
      </c>
    </row>
    <row r="18" spans="1:34">
      <c r="A18" s="125"/>
      <c r="B18" s="237" t="s">
        <v>29</v>
      </c>
      <c r="C18" s="250">
        <f>'2_2交流人口推計'!G18</f>
        <v>230564</v>
      </c>
      <c r="D18" s="219">
        <f>'2_2交流人口推計'!M18</f>
        <v>236164</v>
      </c>
      <c r="E18" s="250">
        <f>'2_2交流人口推計'!S18</f>
        <v>243038</v>
      </c>
      <c r="F18" s="219">
        <f>'2_2交流人口推計'!AE18</f>
        <v>245918</v>
      </c>
      <c r="G18" s="250">
        <f>'2_2交流人口推計'!AE18</f>
        <v>245918</v>
      </c>
      <c r="H18" s="292">
        <f>'2_2交流人口推計'!AK18</f>
        <v>214797</v>
      </c>
      <c r="I18" s="285">
        <f>'2_2交流人口推計'!AQ18</f>
        <v>216304</v>
      </c>
      <c r="J18" s="812">
        <f>'2_2交流人口推計'!AW18</f>
        <v>210346</v>
      </c>
      <c r="K18" s="283">
        <f>'2_2交流人口推計'!BC18</f>
        <v>214060</v>
      </c>
      <c r="L18" s="935">
        <f t="shared" si="1"/>
        <v>91.231068163286551</v>
      </c>
      <c r="M18" s="53"/>
      <c r="N18" s="237" t="s">
        <v>29</v>
      </c>
      <c r="O18" s="935">
        <f t="shared" si="21"/>
        <v>100</v>
      </c>
      <c r="P18" s="295">
        <f t="shared" si="22"/>
        <v>102.42882670321471</v>
      </c>
      <c r="Q18" s="261">
        <f t="shared" si="23"/>
        <v>105.41021148141081</v>
      </c>
      <c r="R18" s="295">
        <f t="shared" si="24"/>
        <v>106.65932235734981</v>
      </c>
      <c r="S18" s="261">
        <f t="shared" si="25"/>
        <v>106.65932235734981</v>
      </c>
      <c r="T18" s="295">
        <f t="shared" si="26"/>
        <v>93.161551673288116</v>
      </c>
      <c r="U18" s="261">
        <f t="shared" si="27"/>
        <v>93.815166287885347</v>
      </c>
      <c r="V18" s="295">
        <f t="shared" si="28"/>
        <v>91.231068163286551</v>
      </c>
      <c r="W18" s="1088">
        <f t="shared" si="29"/>
        <v>92.841900730382889</v>
      </c>
      <c r="X18" s="53"/>
      <c r="Y18" s="37" t="s">
        <v>29</v>
      </c>
      <c r="Z18" s="935">
        <f>ROUND(県推計人口!AH11/県推計人口!$AH11*100,1)</f>
        <v>100</v>
      </c>
      <c r="AA18" s="261">
        <f>ROUND(県推計人口!AI11/県推計人口!$AH11*100,1)</f>
        <v>102.5</v>
      </c>
      <c r="AB18" s="261">
        <f>ROUND(県推計人口!AJ11/県推計人口!$AH11*100,1)</f>
        <v>104.3</v>
      </c>
      <c r="AC18" s="261">
        <f>ROUND(県推計人口!AK11/県推計人口!$AH11*100,1)</f>
        <v>106.1</v>
      </c>
      <c r="AD18" s="261">
        <f>ROUND(県推計人口!AL11/県推計人口!$AH11*100,1)</f>
        <v>107.7</v>
      </c>
      <c r="AE18" s="261">
        <f>ROUND(県推計人口!AM11/県推計人口!$AH11*100,1)</f>
        <v>109.1</v>
      </c>
      <c r="AF18" s="261">
        <f>ROUND(県推計人口!AN11/県推計人口!$AH11*100,1)</f>
        <v>109.2</v>
      </c>
      <c r="AG18" s="261">
        <f>ROUND(県推計人口!AO11/県推計人口!$AH11*100,1)</f>
        <v>109.5</v>
      </c>
      <c r="AH18" s="261">
        <f>ROUND(県推計人口!AP11/県推計人口!$AH11*100,1)</f>
        <v>110.2</v>
      </c>
    </row>
    <row r="19" spans="1:34">
      <c r="A19" s="125"/>
      <c r="B19" s="237" t="s">
        <v>30</v>
      </c>
      <c r="C19" s="250">
        <f>'2_2交流人口推計'!G19</f>
        <v>60197</v>
      </c>
      <c r="D19" s="219">
        <f>'2_2交流人口推計'!M19</f>
        <v>60487</v>
      </c>
      <c r="E19" s="250">
        <f>'2_2交流人口推計'!S19</f>
        <v>61379</v>
      </c>
      <c r="F19" s="219">
        <f>'2_2交流人口推計'!AE19</f>
        <v>60999</v>
      </c>
      <c r="G19" s="250">
        <f>'2_2交流人口推計'!AE19</f>
        <v>60999</v>
      </c>
      <c r="H19" s="292">
        <f>'2_2交流人口推計'!AK19</f>
        <v>54252</v>
      </c>
      <c r="I19" s="285">
        <f>'2_2交流人口推計'!AQ19</f>
        <v>54155</v>
      </c>
      <c r="J19" s="812">
        <f>'2_2交流人口推計'!AW19</f>
        <v>54019</v>
      </c>
      <c r="K19" s="283">
        <f>'2_2交流人口推計'!BC19</f>
        <v>54062</v>
      </c>
      <c r="L19" s="935">
        <f t="shared" si="1"/>
        <v>89.737030084555713</v>
      </c>
      <c r="M19" s="53"/>
      <c r="N19" s="237" t="s">
        <v>30</v>
      </c>
      <c r="O19" s="935">
        <f t="shared" si="21"/>
        <v>100</v>
      </c>
      <c r="P19" s="295">
        <f t="shared" si="22"/>
        <v>100.48175158230477</v>
      </c>
      <c r="Q19" s="261">
        <f t="shared" si="23"/>
        <v>101.96355300098013</v>
      </c>
      <c r="R19" s="295">
        <f t="shared" si="24"/>
        <v>101.33229230692559</v>
      </c>
      <c r="S19" s="261">
        <f t="shared" si="25"/>
        <v>101.33229230692559</v>
      </c>
      <c r="T19" s="295">
        <f t="shared" si="26"/>
        <v>90.124092562752296</v>
      </c>
      <c r="U19" s="261">
        <f t="shared" si="27"/>
        <v>89.962954964533111</v>
      </c>
      <c r="V19" s="295">
        <f t="shared" si="28"/>
        <v>89.737030084555713</v>
      </c>
      <c r="W19" s="1088">
        <f t="shared" si="29"/>
        <v>89.808462215725044</v>
      </c>
      <c r="X19" s="53"/>
      <c r="Y19" s="37" t="s">
        <v>30</v>
      </c>
      <c r="Z19" s="935">
        <f>ROUND(県推計人口!AH12/県推計人口!$AH12*100,1)</f>
        <v>100</v>
      </c>
      <c r="AA19" s="261">
        <f>ROUND(県推計人口!AI12/県推計人口!$AH12*100,1)</f>
        <v>100.6</v>
      </c>
      <c r="AB19" s="261">
        <f>ROUND(県推計人口!AJ12/県推計人口!$AH12*100,1)</f>
        <v>100.9</v>
      </c>
      <c r="AC19" s="261">
        <f>ROUND(県推計人口!AK12/県推計人口!$AH12*100,1)</f>
        <v>101.5</v>
      </c>
      <c r="AD19" s="261">
        <f>ROUND(県推計人口!AL12/県推計人口!$AH12*100,1)</f>
        <v>102</v>
      </c>
      <c r="AE19" s="261">
        <f>ROUND(県推計人口!AM12/県推計人口!$AH12*100,1)</f>
        <v>102</v>
      </c>
      <c r="AF19" s="261">
        <f>ROUND(県推計人口!AN12/県推計人口!$AH12*100,1)</f>
        <v>101.8</v>
      </c>
      <c r="AG19" s="261">
        <f>ROUND(県推計人口!AO12/県推計人口!$AH12*100,1)</f>
        <v>102.7</v>
      </c>
      <c r="AH19" s="261">
        <f>ROUND(県推計人口!AP12/県推計人口!$AH12*100,1)</f>
        <v>102.6</v>
      </c>
    </row>
    <row r="20" spans="1:34">
      <c r="A20" s="125"/>
      <c r="B20" s="237" t="s">
        <v>31</v>
      </c>
      <c r="C20" s="250">
        <f>'2_2交流人口推計'!G20</f>
        <v>24308</v>
      </c>
      <c r="D20" s="219">
        <f>'2_2交流人口推計'!M20</f>
        <v>25037</v>
      </c>
      <c r="E20" s="250">
        <f>'2_2交流人口推計'!S20</f>
        <v>26731</v>
      </c>
      <c r="F20" s="219">
        <f>'2_2交流人口推計'!AE20</f>
        <v>27722</v>
      </c>
      <c r="G20" s="250">
        <f>'2_2交流人口推計'!AE20</f>
        <v>27722</v>
      </c>
      <c r="H20" s="292">
        <f>'2_2交流人口推計'!AK20</f>
        <v>28293</v>
      </c>
      <c r="I20" s="285">
        <f>'2_2交流人口推計'!AQ20</f>
        <v>30859</v>
      </c>
      <c r="J20" s="812">
        <f>'2_2交流人口推計'!AW20</f>
        <v>29661</v>
      </c>
      <c r="K20" s="283">
        <f>'2_2交流人口推計'!BC20</f>
        <v>31134</v>
      </c>
      <c r="L20" s="935">
        <f t="shared" si="1"/>
        <v>122.02155668915584</v>
      </c>
      <c r="M20" s="53"/>
      <c r="N20" s="237" t="s">
        <v>31</v>
      </c>
      <c r="O20" s="935">
        <f t="shared" si="21"/>
        <v>100</v>
      </c>
      <c r="P20" s="295">
        <f t="shared" si="22"/>
        <v>102.99901267072569</v>
      </c>
      <c r="Q20" s="261">
        <f t="shared" si="23"/>
        <v>109.96791179858482</v>
      </c>
      <c r="R20" s="295">
        <f t="shared" si="24"/>
        <v>114.04475892710219</v>
      </c>
      <c r="S20" s="261">
        <f t="shared" si="25"/>
        <v>114.04475892710219</v>
      </c>
      <c r="T20" s="295">
        <f t="shared" si="26"/>
        <v>116.39377982557181</v>
      </c>
      <c r="U20" s="261">
        <f t="shared" si="27"/>
        <v>126.94997531676815</v>
      </c>
      <c r="V20" s="295">
        <f t="shared" si="28"/>
        <v>122.02155668915584</v>
      </c>
      <c r="W20" s="1088">
        <f t="shared" si="29"/>
        <v>128.08129011025179</v>
      </c>
      <c r="X20" s="53"/>
      <c r="Y20" s="37" t="s">
        <v>31</v>
      </c>
      <c r="Z20" s="935">
        <f>ROUND(県推計人口!AH13/県推計人口!$AH13*100,1)</f>
        <v>100</v>
      </c>
      <c r="AA20" s="261">
        <f>ROUND(県推計人口!AI13/県推計人口!$AH13*100,1)</f>
        <v>99.1</v>
      </c>
      <c r="AB20" s="261">
        <f>ROUND(県推計人口!AJ13/県推計人口!$AH13*100,1)</f>
        <v>98.3</v>
      </c>
      <c r="AC20" s="261">
        <f>ROUND(県推計人口!AK13/県推計人口!$AH13*100,1)</f>
        <v>97.3</v>
      </c>
      <c r="AD20" s="261">
        <f>ROUND(県推計人口!AL13/県推計人口!$AH13*100,1)</f>
        <v>96.4</v>
      </c>
      <c r="AE20" s="261">
        <f>ROUND(県推計人口!AM13/県推計人口!$AH13*100,1)</f>
        <v>95.8</v>
      </c>
      <c r="AF20" s="261">
        <f>ROUND(県推計人口!AN13/県推計人口!$AH13*100,1)</f>
        <v>95.2</v>
      </c>
      <c r="AG20" s="261">
        <f>ROUND(県推計人口!AO13/県推計人口!$AH13*100,1)</f>
        <v>94.6</v>
      </c>
      <c r="AH20" s="261">
        <f>ROUND(県推計人口!AP13/県推計人口!$AH13*100,1)</f>
        <v>93.7</v>
      </c>
    </row>
    <row r="21" spans="1:34">
      <c r="A21" s="125"/>
      <c r="B21" s="237" t="s">
        <v>32</v>
      </c>
      <c r="C21" s="250">
        <f>'2_2交流人口推計'!G21</f>
        <v>38039</v>
      </c>
      <c r="D21" s="219">
        <f>'2_2交流人口推計'!M21</f>
        <v>38406</v>
      </c>
      <c r="E21" s="250">
        <f>'2_2交流人口推計'!S21</f>
        <v>38836</v>
      </c>
      <c r="F21" s="219">
        <f>'2_2交流人口推計'!AE21</f>
        <v>39291</v>
      </c>
      <c r="G21" s="250">
        <f>'2_2交流人口推計'!AE21</f>
        <v>39291</v>
      </c>
      <c r="H21" s="292">
        <f>'2_2交流人口推計'!AK21</f>
        <v>37891</v>
      </c>
      <c r="I21" s="285">
        <f>'2_2交流人口推計'!AQ21</f>
        <v>38596</v>
      </c>
      <c r="J21" s="812">
        <f>'2_2交流人口推計'!AW21</f>
        <v>38408</v>
      </c>
      <c r="K21" s="283">
        <f>'2_2交流人口推計'!BC21</f>
        <v>39140</v>
      </c>
      <c r="L21" s="935">
        <f t="shared" si="1"/>
        <v>100.97005704671523</v>
      </c>
      <c r="M21" s="53"/>
      <c r="N21" s="237" t="s">
        <v>32</v>
      </c>
      <c r="O21" s="935">
        <f t="shared" si="21"/>
        <v>100</v>
      </c>
      <c r="P21" s="295">
        <f t="shared" si="22"/>
        <v>100.96479928494439</v>
      </c>
      <c r="Q21" s="261">
        <f t="shared" si="23"/>
        <v>102.09521806566943</v>
      </c>
      <c r="R21" s="295">
        <f t="shared" si="24"/>
        <v>103.29135886852967</v>
      </c>
      <c r="S21" s="261">
        <f t="shared" si="25"/>
        <v>103.29135886852967</v>
      </c>
      <c r="T21" s="295">
        <f t="shared" si="26"/>
        <v>99.610925628959762</v>
      </c>
      <c r="U21" s="261">
        <f t="shared" si="27"/>
        <v>101.46428665317175</v>
      </c>
      <c r="V21" s="295">
        <f t="shared" si="28"/>
        <v>100.97005704671523</v>
      </c>
      <c r="W21" s="1088">
        <f t="shared" si="29"/>
        <v>102.89439785483322</v>
      </c>
      <c r="X21" s="53"/>
      <c r="Y21" s="37" t="s">
        <v>32</v>
      </c>
      <c r="Z21" s="935">
        <f>ROUND(県推計人口!AH14/県推計人口!$AH14*100,1)</f>
        <v>100</v>
      </c>
      <c r="AA21" s="261">
        <f>ROUND(県推計人口!AI14/県推計人口!$AH14*100,1)</f>
        <v>99.4</v>
      </c>
      <c r="AB21" s="261">
        <f>ROUND(県推計人口!AJ14/県推計人口!$AH14*100,1)</f>
        <v>98.8</v>
      </c>
      <c r="AC21" s="261">
        <f>ROUND(県推計人口!AK14/県推計人口!$AH14*100,1)</f>
        <v>98.1</v>
      </c>
      <c r="AD21" s="261">
        <f>ROUND(県推計人口!AL14/県推計人口!$AH14*100,1)</f>
        <v>97.7</v>
      </c>
      <c r="AE21" s="261">
        <f>ROUND(県推計人口!AM14/県推計人口!$AH14*100,1)</f>
        <v>96.8</v>
      </c>
      <c r="AF21" s="261">
        <f>ROUND(県推計人口!AN14/県推計人口!$AH14*100,1)</f>
        <v>96.3</v>
      </c>
      <c r="AG21" s="261">
        <f>ROUND(県推計人口!AO14/県推計人口!$AH14*100,1)</f>
        <v>95.8</v>
      </c>
      <c r="AH21" s="261">
        <f>ROUND(県推計人口!AP14/県推計人口!$AH14*100,1)</f>
        <v>95.2</v>
      </c>
    </row>
    <row r="22" spans="1:34">
      <c r="A22" s="125"/>
      <c r="B22" s="237" t="s">
        <v>33</v>
      </c>
      <c r="C22" s="250">
        <f>'2_2交流人口推計'!G22</f>
        <v>33413</v>
      </c>
      <c r="D22" s="219">
        <f>'2_2交流人口推計'!M22</f>
        <v>34222</v>
      </c>
      <c r="E22" s="250">
        <f>'2_2交流人口推計'!S22</f>
        <v>35018</v>
      </c>
      <c r="F22" s="219">
        <f>'2_2交流人口推計'!AE22</f>
        <v>35512</v>
      </c>
      <c r="G22" s="250">
        <f>'2_2交流人口推計'!AE22</f>
        <v>35512</v>
      </c>
      <c r="H22" s="292">
        <f>'2_2交流人口推計'!AK22</f>
        <v>36216</v>
      </c>
      <c r="I22" s="285">
        <f>'2_2交流人口推計'!AQ22</f>
        <v>37592</v>
      </c>
      <c r="J22" s="812">
        <f>'2_2交流人口推計'!AW22</f>
        <v>36434</v>
      </c>
      <c r="K22" s="283">
        <f>'2_2交流人口推計'!BC22</f>
        <v>36813</v>
      </c>
      <c r="L22" s="935">
        <f t="shared" si="1"/>
        <v>109.04139107532995</v>
      </c>
      <c r="M22" s="53"/>
      <c r="N22" s="237" t="s">
        <v>33</v>
      </c>
      <c r="O22" s="935">
        <f t="shared" si="21"/>
        <v>100</v>
      </c>
      <c r="P22" s="295">
        <f t="shared" si="22"/>
        <v>102.4212133002125</v>
      </c>
      <c r="Q22" s="261">
        <f t="shared" si="23"/>
        <v>104.80351958818423</v>
      </c>
      <c r="R22" s="295">
        <f t="shared" si="24"/>
        <v>106.28198605333255</v>
      </c>
      <c r="S22" s="261">
        <f t="shared" si="25"/>
        <v>106.28198605333255</v>
      </c>
      <c r="T22" s="295">
        <f t="shared" si="26"/>
        <v>108.38895040852363</v>
      </c>
      <c r="U22" s="261">
        <f t="shared" si="27"/>
        <v>112.50710801185167</v>
      </c>
      <c r="V22" s="295">
        <f t="shared" si="28"/>
        <v>109.04139107532995</v>
      </c>
      <c r="W22" s="1088">
        <f t="shared" si="29"/>
        <v>110.17568012450243</v>
      </c>
      <c r="X22" s="53"/>
      <c r="Y22" s="37" t="s">
        <v>33</v>
      </c>
      <c r="Z22" s="935">
        <f>ROUND(県推計人口!AH15/県推計人口!$AH15*100,1)</f>
        <v>100</v>
      </c>
      <c r="AA22" s="261">
        <f>ROUND(県推計人口!AI15/県推計人口!$AH15*100,1)</f>
        <v>99.4</v>
      </c>
      <c r="AB22" s="261">
        <f>ROUND(県推計人口!AJ15/県推計人口!$AH15*100,1)</f>
        <v>98.9</v>
      </c>
      <c r="AC22" s="261">
        <f>ROUND(県推計人口!AK15/県推計人口!$AH15*100,1)</f>
        <v>98.4</v>
      </c>
      <c r="AD22" s="261">
        <f>ROUND(県推計人口!AL15/県推計人口!$AH15*100,1)</f>
        <v>97.9</v>
      </c>
      <c r="AE22" s="261">
        <f>ROUND(県推計人口!AM15/県推計人口!$AH15*100,1)</f>
        <v>97.7</v>
      </c>
      <c r="AF22" s="261">
        <f>ROUND(県推計人口!AN15/県推計人口!$AH15*100,1)</f>
        <v>97.2</v>
      </c>
      <c r="AG22" s="261">
        <f>ROUND(県推計人口!AO15/県推計人口!$AH15*100,1)</f>
        <v>96.4</v>
      </c>
      <c r="AH22" s="261">
        <f>ROUND(県推計人口!AP15/県推計人口!$AH15*100,1)</f>
        <v>95.4</v>
      </c>
    </row>
    <row r="23" spans="1:34">
      <c r="A23" s="125"/>
      <c r="B23" s="237" t="s">
        <v>34</v>
      </c>
      <c r="C23" s="250">
        <f>'2_2交流人口推計'!G23</f>
        <v>17213</v>
      </c>
      <c r="D23" s="219">
        <f>'2_2交流人口推計'!M23</f>
        <v>18350</v>
      </c>
      <c r="E23" s="250">
        <f>'2_2交流人口推計'!S23</f>
        <v>18857</v>
      </c>
      <c r="F23" s="219">
        <f>'2_2交流人口推計'!AE23</f>
        <v>18380</v>
      </c>
      <c r="G23" s="250">
        <f>'2_2交流人口推計'!AE23</f>
        <v>18380</v>
      </c>
      <c r="H23" s="292">
        <f>'2_2交流人口推計'!AK23</f>
        <v>17562</v>
      </c>
      <c r="I23" s="285">
        <f>'2_2交流人口推計'!AQ23</f>
        <v>17528</v>
      </c>
      <c r="J23" s="812">
        <f>'2_2交流人口推計'!AW23</f>
        <v>15311</v>
      </c>
      <c r="K23" s="283">
        <f>'2_2交流人口推計'!BC23</f>
        <v>14814</v>
      </c>
      <c r="L23" s="935">
        <f t="shared" si="1"/>
        <v>88.9502120490327</v>
      </c>
      <c r="M23" s="53"/>
      <c r="N23" s="237" t="s">
        <v>34</v>
      </c>
      <c r="O23" s="935">
        <f t="shared" si="21"/>
        <v>100</v>
      </c>
      <c r="P23" s="295">
        <f t="shared" si="22"/>
        <v>106.60547260791262</v>
      </c>
      <c r="Q23" s="261">
        <f t="shared" si="23"/>
        <v>109.55092081566258</v>
      </c>
      <c r="R23" s="295">
        <f t="shared" si="24"/>
        <v>106.77975948411085</v>
      </c>
      <c r="S23" s="261">
        <f t="shared" si="25"/>
        <v>106.77975948411085</v>
      </c>
      <c r="T23" s="295">
        <f t="shared" si="26"/>
        <v>102.02753732643932</v>
      </c>
      <c r="U23" s="261">
        <f t="shared" si="27"/>
        <v>101.83001220008134</v>
      </c>
      <c r="V23" s="295">
        <f t="shared" si="28"/>
        <v>88.9502120490327</v>
      </c>
      <c r="W23" s="1088">
        <f t="shared" si="29"/>
        <v>86.062859466682156</v>
      </c>
      <c r="X23" s="53"/>
      <c r="Y23" s="37" t="s">
        <v>34</v>
      </c>
      <c r="Z23" s="935">
        <f>ROUND(県推計人口!AH16/県推計人口!$AH16*100,1)</f>
        <v>100</v>
      </c>
      <c r="AA23" s="261">
        <f>ROUND(県推計人口!AI16/県推計人口!$AH16*100,1)</f>
        <v>99.9</v>
      </c>
      <c r="AB23" s="261">
        <f>ROUND(県推計人口!AJ16/県推計人口!$AH16*100,1)</f>
        <v>99.6</v>
      </c>
      <c r="AC23" s="261">
        <f>ROUND(県推計人口!AK16/県推計人口!$AH16*100,1)</f>
        <v>99.2</v>
      </c>
      <c r="AD23" s="261">
        <f>ROUND(県推計人口!AL16/県推計人口!$AH16*100,1)</f>
        <v>98.7</v>
      </c>
      <c r="AE23" s="261">
        <f>ROUND(県推計人口!AM16/県推計人口!$AH16*100,1)</f>
        <v>98.1</v>
      </c>
      <c r="AF23" s="261">
        <f>ROUND(県推計人口!AN16/県推計人口!$AH16*100,1)</f>
        <v>97.1</v>
      </c>
      <c r="AG23" s="261">
        <f>ROUND(県推計人口!AO16/県推計人口!$AH16*100,1)</f>
        <v>96</v>
      </c>
      <c r="AH23" s="261">
        <f>ROUND(県推計人口!AP16/県推計人口!$AH16*100,1)</f>
        <v>94.9</v>
      </c>
    </row>
    <row r="24" spans="1:34">
      <c r="A24" s="125"/>
      <c r="B24" s="239" t="s">
        <v>35</v>
      </c>
      <c r="C24" s="251">
        <f>'2_2交流人口推計'!G24</f>
        <v>47904</v>
      </c>
      <c r="D24" s="221">
        <f>'2_2交流人口推計'!M24</f>
        <v>50228</v>
      </c>
      <c r="E24" s="251">
        <f>'2_2交流人口推計'!S24</f>
        <v>52538</v>
      </c>
      <c r="F24" s="221">
        <f>'2_2交流人口推計'!AE24</f>
        <v>56144</v>
      </c>
      <c r="G24" s="251">
        <f>'2_2交流人口推計'!AE24</f>
        <v>56144</v>
      </c>
      <c r="H24" s="292">
        <f>'2_2交流人口推計'!AK24</f>
        <v>63814</v>
      </c>
      <c r="I24" s="285">
        <f>'2_2交流人口推計'!AQ24</f>
        <v>65676</v>
      </c>
      <c r="J24" s="812">
        <f>'2_2交流人口推計'!AW24</f>
        <v>65214</v>
      </c>
      <c r="K24" s="283">
        <f>'2_2交流人口推計'!BC24</f>
        <v>66461</v>
      </c>
      <c r="L24" s="936">
        <f t="shared" si="1"/>
        <v>136.13476953907815</v>
      </c>
      <c r="M24" s="53"/>
      <c r="N24" s="239" t="s">
        <v>35</v>
      </c>
      <c r="O24" s="936">
        <f t="shared" si="21"/>
        <v>100</v>
      </c>
      <c r="P24" s="456">
        <f t="shared" si="22"/>
        <v>104.85136940547761</v>
      </c>
      <c r="Q24" s="265">
        <f t="shared" si="23"/>
        <v>109.67351369405478</v>
      </c>
      <c r="R24" s="456">
        <f t="shared" si="24"/>
        <v>117.20106880427521</v>
      </c>
      <c r="S24" s="265">
        <f t="shared" si="25"/>
        <v>117.20106880427521</v>
      </c>
      <c r="T24" s="456">
        <f t="shared" si="26"/>
        <v>133.2122578490314</v>
      </c>
      <c r="U24" s="265">
        <f t="shared" si="27"/>
        <v>137.09919839679358</v>
      </c>
      <c r="V24" s="456">
        <f t="shared" si="28"/>
        <v>136.13476953907815</v>
      </c>
      <c r="W24" s="1089">
        <f t="shared" si="29"/>
        <v>138.73789245156979</v>
      </c>
      <c r="X24" s="53"/>
      <c r="Y24" s="39" t="s">
        <v>35</v>
      </c>
      <c r="Z24" s="936">
        <f>ROUND(県推計人口!AH17/県推計人口!$AH17*100,1)</f>
        <v>100</v>
      </c>
      <c r="AA24" s="265">
        <f>ROUND(県推計人口!AI17/県推計人口!$AH17*100,1)</f>
        <v>99.7</v>
      </c>
      <c r="AB24" s="265">
        <f>ROUND(県推計人口!AJ17/県推計人口!$AH17*100,1)</f>
        <v>99</v>
      </c>
      <c r="AC24" s="265">
        <f>ROUND(県推計人口!AK17/県推計人口!$AH17*100,1)</f>
        <v>98.5</v>
      </c>
      <c r="AD24" s="265">
        <f>ROUND(県推計人口!AL17/県推計人口!$AH17*100,1)</f>
        <v>97.8</v>
      </c>
      <c r="AE24" s="265">
        <f>ROUND(県推計人口!AM17/県推計人口!$AH17*100,1)</f>
        <v>97.2</v>
      </c>
      <c r="AF24" s="265">
        <f>ROUND(県推計人口!AN17/県推計人口!$AH17*100,1)</f>
        <v>96.3</v>
      </c>
      <c r="AG24" s="265">
        <f>ROUND(県推計人口!AO17/県推計人口!$AH17*100,1)</f>
        <v>95.5</v>
      </c>
      <c r="AH24" s="265">
        <f>ROUND(県推計人口!AP17/県推計人口!$AH17*100,1)</f>
        <v>94.5</v>
      </c>
    </row>
    <row r="25" spans="1:34">
      <c r="A25" s="125"/>
      <c r="B25" s="240" t="s">
        <v>17</v>
      </c>
      <c r="C25" s="250">
        <f>'2_2交流人口推計'!G25</f>
        <v>208727</v>
      </c>
      <c r="D25" s="219">
        <f>'2_2交流人口推計'!M25</f>
        <v>213487</v>
      </c>
      <c r="E25" s="250">
        <f>'2_2交流人口推計'!S25</f>
        <v>215404</v>
      </c>
      <c r="F25" s="219">
        <f>'2_2交流人口推計'!Y25</f>
        <v>219429</v>
      </c>
      <c r="G25" s="250">
        <f>'2_2交流人口推計'!AE25</f>
        <v>221495</v>
      </c>
      <c r="H25" s="800">
        <f>'2_2交流人口推計'!AK25</f>
        <v>206570</v>
      </c>
      <c r="I25" s="510">
        <f>'2_2交流人口推計'!AQ25</f>
        <v>217921</v>
      </c>
      <c r="J25" s="810">
        <f>'2_2交流人口推計'!AW25</f>
        <v>205913</v>
      </c>
      <c r="K25" s="509">
        <f>'2_2交流人口推計'!BC25</f>
        <v>211250</v>
      </c>
      <c r="L25" s="935">
        <f t="shared" si="1"/>
        <v>98.65182750674326</v>
      </c>
      <c r="M25" s="53"/>
      <c r="N25" s="240" t="s">
        <v>17</v>
      </c>
      <c r="O25" s="935">
        <f t="shared" ref="O25:W25" si="30">C25/$C25*100</f>
        <v>100</v>
      </c>
      <c r="P25" s="295">
        <f t="shared" si="30"/>
        <v>102.28049078461339</v>
      </c>
      <c r="Q25" s="261">
        <f t="shared" si="30"/>
        <v>103.19891532959321</v>
      </c>
      <c r="R25" s="295">
        <f t="shared" si="30"/>
        <v>105.12727150775893</v>
      </c>
      <c r="S25" s="261">
        <f t="shared" si="30"/>
        <v>106.11708116343357</v>
      </c>
      <c r="T25" s="295">
        <f t="shared" si="30"/>
        <v>98.966592726384235</v>
      </c>
      <c r="U25" s="261">
        <f t="shared" si="30"/>
        <v>104.40479669616293</v>
      </c>
      <c r="V25" s="295">
        <f t="shared" si="30"/>
        <v>98.65182750674326</v>
      </c>
      <c r="W25" s="261">
        <f t="shared" si="30"/>
        <v>101.20875593478561</v>
      </c>
      <c r="X25" s="53"/>
      <c r="Y25" s="40" t="s">
        <v>17</v>
      </c>
      <c r="Z25" s="935">
        <f>ROUND(県推計人口!AH18/県推計人口!$AH18*100,1)</f>
        <v>100</v>
      </c>
      <c r="AA25" s="261">
        <f>ROUND(県推計人口!AI18/県推計人口!$AH18*100,1)</f>
        <v>100.1</v>
      </c>
      <c r="AB25" s="261">
        <f>ROUND(県推計人口!AJ18/県推計人口!$AH18*100,1)</f>
        <v>100.1</v>
      </c>
      <c r="AC25" s="261">
        <f>ROUND(県推計人口!AK18/県推計人口!$AH18*100,1)</f>
        <v>100.2</v>
      </c>
      <c r="AD25" s="261">
        <f>ROUND(県推計人口!AL18/県推計人口!$AH18*100,1)</f>
        <v>100.2</v>
      </c>
      <c r="AE25" s="261">
        <f>ROUND(県推計人口!AM18/県推計人口!$AH18*100,1)</f>
        <v>100.3</v>
      </c>
      <c r="AF25" s="261">
        <f>ROUND(県推計人口!AN18/県推計人口!$AH18*100,1)</f>
        <v>100</v>
      </c>
      <c r="AG25" s="261">
        <f>ROUND(県推計人口!AO18/県推計人口!$AH18*100,1)</f>
        <v>99.8</v>
      </c>
      <c r="AH25" s="261">
        <f>ROUND(県推計人口!AP18/県推計人口!$AH18*100,1)</f>
        <v>99.6</v>
      </c>
    </row>
    <row r="26" spans="1:34">
      <c r="A26" s="125">
        <v>202</v>
      </c>
      <c r="B26" s="237" t="s">
        <v>36</v>
      </c>
      <c r="C26" s="250">
        <f>'2_2交流人口推計'!G26</f>
        <v>118832</v>
      </c>
      <c r="D26" s="219">
        <f>'2_2交流人口推計'!M26</f>
        <v>120865</v>
      </c>
      <c r="E26" s="250">
        <f>'2_2交流人口推計'!S26</f>
        <v>122091</v>
      </c>
      <c r="F26" s="219">
        <f>'2_2交流人口推計'!Y26</f>
        <v>124778</v>
      </c>
      <c r="G26" s="250">
        <f>'2_2交流人口推計'!AE26</f>
        <v>127673</v>
      </c>
      <c r="H26" s="292">
        <f>'2_2交流人口推計'!AK26</f>
        <v>123273</v>
      </c>
      <c r="I26" s="285">
        <f>'2_2交流人口推計'!AQ26</f>
        <v>122894</v>
      </c>
      <c r="J26" s="812">
        <f>'2_2交流人口推計'!AW26</f>
        <v>120359</v>
      </c>
      <c r="K26" s="283">
        <f>'2_2交流人口推計'!BC26</f>
        <v>121051</v>
      </c>
      <c r="L26" s="935">
        <f t="shared" si="1"/>
        <v>101.28500740541268</v>
      </c>
      <c r="M26" s="53"/>
      <c r="N26" s="237" t="s">
        <v>36</v>
      </c>
      <c r="O26" s="935">
        <f t="shared" ref="O26:O73" si="31">C26/$C26*100</f>
        <v>100</v>
      </c>
      <c r="P26" s="295">
        <f t="shared" ref="P26:P40" si="32">D26/$C26*100</f>
        <v>101.71081863471119</v>
      </c>
      <c r="Q26" s="261">
        <f t="shared" ref="Q26:Q40" si="33">E26/$C26*100</f>
        <v>102.74252726538306</v>
      </c>
      <c r="R26" s="295">
        <f t="shared" ref="R26:R40" si="34">F26/$C26*100</f>
        <v>105.00370270634171</v>
      </c>
      <c r="S26" s="261">
        <f t="shared" ref="S26:S40" si="35">G26/$C26*100</f>
        <v>107.4399151743638</v>
      </c>
      <c r="T26" s="295">
        <f t="shared" ref="T26:T40" si="36">H26/$C26*100</f>
        <v>103.73720883263769</v>
      </c>
      <c r="U26" s="261">
        <f t="shared" ref="U26:U40" si="37">I26/$C26*100</f>
        <v>103.41827117274809</v>
      </c>
      <c r="V26" s="295">
        <f t="shared" ref="V26:V40" si="38">J26/$C26*100</f>
        <v>101.28500740541268</v>
      </c>
      <c r="W26" s="261">
        <f t="shared" ref="W26:W40" si="39">K26/$C26*100</f>
        <v>101.86734213006599</v>
      </c>
      <c r="X26" s="53"/>
      <c r="Y26" s="37" t="s">
        <v>36</v>
      </c>
      <c r="Z26" s="935">
        <f>ROUND(県推計人口!AH19/県推計人口!$AH19*100,1)</f>
        <v>100</v>
      </c>
      <c r="AA26" s="261">
        <f>ROUND(県推計人口!AI19/県推計人口!$AH19*100,1)</f>
        <v>100.2</v>
      </c>
      <c r="AB26" s="261">
        <f>ROUND(県推計人口!AJ19/県推計人口!$AH19*100,1)</f>
        <v>100.4</v>
      </c>
      <c r="AC26" s="261">
        <f>ROUND(県推計人口!AK19/県推計人口!$AH19*100,1)</f>
        <v>100.8</v>
      </c>
      <c r="AD26" s="261">
        <f>ROUND(県推計人口!AL19/県推計人口!$AH19*100,1)</f>
        <v>101.2</v>
      </c>
      <c r="AE26" s="261">
        <f>ROUND(県推計人口!AM19/県推計人口!$AH19*100,1)</f>
        <v>101.6</v>
      </c>
      <c r="AF26" s="261">
        <f>ROUND(県推計人口!AN19/県推計人口!$AH19*100,1)</f>
        <v>101.1</v>
      </c>
      <c r="AG26" s="261">
        <f>ROUND(県推計人口!AO19/県推計人口!$AH19*100,1)</f>
        <v>100.7</v>
      </c>
      <c r="AH26" s="261">
        <f>ROUND(県推計人口!AP19/県推計人口!$AH19*100,1)</f>
        <v>100.5</v>
      </c>
    </row>
    <row r="27" spans="1:34">
      <c r="A27" s="125">
        <v>204</v>
      </c>
      <c r="B27" s="237" t="s">
        <v>37</v>
      </c>
      <c r="C27" s="250">
        <f>'2_2交流人口推計'!G27</f>
        <v>81044</v>
      </c>
      <c r="D27" s="219">
        <f>'2_2交流人口推計'!M27</f>
        <v>83317</v>
      </c>
      <c r="E27" s="250">
        <f>'2_2交流人口推計'!S27</f>
        <v>83335</v>
      </c>
      <c r="F27" s="219">
        <f>'2_2交流人口推計'!Y27</f>
        <v>84124</v>
      </c>
      <c r="G27" s="250">
        <f>'2_2交流人口推計'!AE27</f>
        <v>82926</v>
      </c>
      <c r="H27" s="292">
        <f>'2_2交流人口推計'!AK27</f>
        <v>70714</v>
      </c>
      <c r="I27" s="285">
        <f>'2_2交流人口推計'!AQ27</f>
        <v>81613</v>
      </c>
      <c r="J27" s="812">
        <f>'2_2交流人口推計'!AW27</f>
        <v>71598</v>
      </c>
      <c r="K27" s="283">
        <f>'2_2交流人口推計'!BC27</f>
        <v>75849</v>
      </c>
      <c r="L27" s="935">
        <f t="shared" si="1"/>
        <v>88.344602931740781</v>
      </c>
      <c r="M27" s="53"/>
      <c r="N27" s="237" t="s">
        <v>37</v>
      </c>
      <c r="O27" s="935">
        <f t="shared" si="31"/>
        <v>100</v>
      </c>
      <c r="P27" s="295">
        <f t="shared" si="32"/>
        <v>102.80464932629189</v>
      </c>
      <c r="Q27" s="261">
        <f t="shared" si="33"/>
        <v>102.82685948373722</v>
      </c>
      <c r="R27" s="295">
        <f t="shared" si="34"/>
        <v>103.80040471842456</v>
      </c>
      <c r="S27" s="261">
        <f t="shared" si="35"/>
        <v>102.32219535067371</v>
      </c>
      <c r="T27" s="295">
        <f t="shared" si="36"/>
        <v>87.253837421647489</v>
      </c>
      <c r="U27" s="261">
        <f t="shared" si="37"/>
        <v>100.70208775479985</v>
      </c>
      <c r="V27" s="295">
        <f t="shared" si="38"/>
        <v>88.344602931740781</v>
      </c>
      <c r="W27" s="261">
        <f t="shared" si="39"/>
        <v>93.589901781748182</v>
      </c>
      <c r="X27" s="53"/>
      <c r="Y27" s="37" t="s">
        <v>37</v>
      </c>
      <c r="Z27" s="935">
        <f>ROUND(県推計人口!AH20/県推計人口!$AH20*100,1)</f>
        <v>100</v>
      </c>
      <c r="AA27" s="261">
        <f>ROUND(県推計人口!AI20/県推計人口!$AH20*100,1)</f>
        <v>100.1</v>
      </c>
      <c r="AB27" s="261">
        <f>ROUND(県推計人口!AJ20/県推計人口!$AH20*100,1)</f>
        <v>100</v>
      </c>
      <c r="AC27" s="261">
        <f>ROUND(県推計人口!AK20/県推計人口!$AH20*100,1)</f>
        <v>99.8</v>
      </c>
      <c r="AD27" s="261">
        <f>ROUND(県推計人口!AL20/県推計人口!$AH20*100,1)</f>
        <v>99.6</v>
      </c>
      <c r="AE27" s="261">
        <f>ROUND(県推計人口!AM20/県推計人口!$AH20*100,1)</f>
        <v>99.5</v>
      </c>
      <c r="AF27" s="261">
        <f>ROUND(県推計人口!AN20/県推計人口!$AH20*100,1)</f>
        <v>99.4</v>
      </c>
      <c r="AG27" s="261">
        <f>ROUND(県推計人口!AO20/県推計人口!$AH20*100,1)</f>
        <v>99.3</v>
      </c>
      <c r="AH27" s="261">
        <f>ROUND(県推計人口!AP20/県推計人口!$AH20*100,1)</f>
        <v>99.2</v>
      </c>
    </row>
    <row r="28" spans="1:34">
      <c r="A28" s="125">
        <v>206</v>
      </c>
      <c r="B28" s="237" t="s">
        <v>38</v>
      </c>
      <c r="C28" s="250">
        <f>'2_2交流人口推計'!G28</f>
        <v>8851</v>
      </c>
      <c r="D28" s="219">
        <f>'2_2交流人口推計'!M28</f>
        <v>9305</v>
      </c>
      <c r="E28" s="250">
        <f>'2_2交流人口推計'!S28</f>
        <v>9978</v>
      </c>
      <c r="F28" s="219">
        <f>'2_2交流人口推計'!Y28</f>
        <v>10527</v>
      </c>
      <c r="G28" s="250">
        <f>'2_2交流人口推計'!AE28</f>
        <v>10896</v>
      </c>
      <c r="H28" s="293">
        <f>'2_2交流人口推計'!AK28</f>
        <v>12583</v>
      </c>
      <c r="I28" s="286">
        <f>'2_2交流人口推計'!AQ28</f>
        <v>13414</v>
      </c>
      <c r="J28" s="814">
        <f>'2_2交流人口推計'!AW28</f>
        <v>13956</v>
      </c>
      <c r="K28" s="284">
        <f>'2_2交流人口推計'!BC28</f>
        <v>14350</v>
      </c>
      <c r="L28" s="935">
        <f t="shared" si="1"/>
        <v>157.67709863292282</v>
      </c>
      <c r="M28" s="53"/>
      <c r="N28" s="237" t="s">
        <v>38</v>
      </c>
      <c r="O28" s="935">
        <f t="shared" si="31"/>
        <v>100</v>
      </c>
      <c r="P28" s="295">
        <f t="shared" si="32"/>
        <v>105.12936391368206</v>
      </c>
      <c r="Q28" s="261">
        <f t="shared" si="33"/>
        <v>112.73302451700373</v>
      </c>
      <c r="R28" s="295">
        <f t="shared" si="34"/>
        <v>118.93571347870298</v>
      </c>
      <c r="S28" s="261">
        <f t="shared" si="35"/>
        <v>123.10473392836967</v>
      </c>
      <c r="T28" s="295">
        <f t="shared" si="36"/>
        <v>142.16472714947463</v>
      </c>
      <c r="U28" s="261">
        <f t="shared" si="37"/>
        <v>151.55349678002486</v>
      </c>
      <c r="V28" s="295">
        <f t="shared" si="38"/>
        <v>157.67709863292282</v>
      </c>
      <c r="W28" s="261">
        <f t="shared" si="39"/>
        <v>162.12857304259404</v>
      </c>
      <c r="X28" s="53"/>
      <c r="Y28" s="37" t="s">
        <v>38</v>
      </c>
      <c r="Z28" s="935">
        <f>ROUND(県推計人口!AH21/県推計人口!$AH21*100,1)</f>
        <v>100</v>
      </c>
      <c r="AA28" s="261">
        <f>ROUND(県推計人口!AI21/県推計人口!$AH21*100,1)</f>
        <v>99.5</v>
      </c>
      <c r="AB28" s="261">
        <f>ROUND(県推計人口!AJ21/県推計人口!$AH21*100,1)</f>
        <v>99.4</v>
      </c>
      <c r="AC28" s="261">
        <f>ROUND(県推計人口!AK21/県推計人口!$AH21*100,1)</f>
        <v>99.2</v>
      </c>
      <c r="AD28" s="261">
        <f>ROUND(県推計人口!AL21/県推計人口!$AH21*100,1)</f>
        <v>98.7</v>
      </c>
      <c r="AE28" s="261">
        <f>ROUND(県推計人口!AM21/県推計人口!$AH21*100,1)</f>
        <v>98.5</v>
      </c>
      <c r="AF28" s="261">
        <f>ROUND(県推計人口!AN21/県推計人口!$AH21*100,1)</f>
        <v>98.3</v>
      </c>
      <c r="AG28" s="261">
        <f>ROUND(県推計人口!AO21/県推計人口!$AH21*100,1)</f>
        <v>98.4</v>
      </c>
      <c r="AH28" s="261">
        <f>ROUND(県推計人口!AP21/県推計人口!$AH21*100,1)</f>
        <v>97.8</v>
      </c>
    </row>
    <row r="29" spans="1:34">
      <c r="A29" s="125"/>
      <c r="B29" s="238" t="s">
        <v>18</v>
      </c>
      <c r="C29" s="249">
        <f>'2_2交流人口推計'!G29</f>
        <v>103395</v>
      </c>
      <c r="D29" s="220">
        <f>'2_2交流人口推計'!M29</f>
        <v>108073</v>
      </c>
      <c r="E29" s="249">
        <f>'2_2交流人口推計'!S29</f>
        <v>112540</v>
      </c>
      <c r="F29" s="220">
        <f>'2_2交流人口推計'!Y29</f>
        <v>122536</v>
      </c>
      <c r="G29" s="249">
        <f>'2_2交流人口推計'!AE29</f>
        <v>122503</v>
      </c>
      <c r="H29" s="800">
        <f>'2_2交流人口推計'!AK29</f>
        <v>121052</v>
      </c>
      <c r="I29" s="510">
        <f>'2_2交流人口推計'!AQ29</f>
        <v>142564</v>
      </c>
      <c r="J29" s="810">
        <f>'2_2交流人口推計'!AW29</f>
        <v>123740</v>
      </c>
      <c r="K29" s="509">
        <f>'2_2交流人口推計'!BC29</f>
        <v>131083</v>
      </c>
      <c r="L29" s="934">
        <f t="shared" si="1"/>
        <v>119.67696697132357</v>
      </c>
      <c r="M29" s="53"/>
      <c r="N29" s="238" t="s">
        <v>18</v>
      </c>
      <c r="O29" s="934">
        <f t="shared" si="31"/>
        <v>100</v>
      </c>
      <c r="P29" s="455">
        <f t="shared" si="32"/>
        <v>104.52439673098313</v>
      </c>
      <c r="Q29" s="263">
        <f t="shared" si="33"/>
        <v>108.84472169834132</v>
      </c>
      <c r="R29" s="455">
        <f t="shared" si="34"/>
        <v>118.51250060447798</v>
      </c>
      <c r="S29" s="263">
        <f t="shared" si="35"/>
        <v>118.48058416751293</v>
      </c>
      <c r="T29" s="455">
        <f t="shared" si="36"/>
        <v>117.07722810580783</v>
      </c>
      <c r="U29" s="263">
        <f t="shared" si="37"/>
        <v>137.88287634798587</v>
      </c>
      <c r="V29" s="455">
        <f t="shared" si="38"/>
        <v>119.67696697132357</v>
      </c>
      <c r="W29" s="263">
        <f t="shared" si="39"/>
        <v>126.77885777842255</v>
      </c>
      <c r="X29" s="53"/>
      <c r="Y29" s="38" t="s">
        <v>18</v>
      </c>
      <c r="Z29" s="934">
        <f>ROUND(県推計人口!AH22/県推計人口!$AH22*100,1)</f>
        <v>100</v>
      </c>
      <c r="AA29" s="263">
        <f>ROUND(県推計人口!AI22/県推計人口!$AH22*100,1)</f>
        <v>100</v>
      </c>
      <c r="AB29" s="263">
        <f>ROUND(県推計人口!AJ22/県推計人口!$AH22*100,1)</f>
        <v>99.9</v>
      </c>
      <c r="AC29" s="263">
        <f>ROUND(県推計人口!AK22/県推計人口!$AH22*100,1)</f>
        <v>99.7</v>
      </c>
      <c r="AD29" s="263">
        <f>ROUND(県推計人口!AL22/県推計人口!$AH22*100,1)</f>
        <v>99.6</v>
      </c>
      <c r="AE29" s="263">
        <f>ROUND(県推計人口!AM22/県推計人口!$AH22*100,1)</f>
        <v>99.2</v>
      </c>
      <c r="AF29" s="263">
        <f>ROUND(県推計人口!AN22/県推計人口!$AH22*100,1)</f>
        <v>98.7</v>
      </c>
      <c r="AG29" s="263">
        <f>ROUND(県推計人口!AO22/県推計人口!$AH22*100,1)</f>
        <v>98.1</v>
      </c>
      <c r="AH29" s="263">
        <f>ROUND(県推計人口!AP22/県推計人口!$AH22*100,1)</f>
        <v>97.4</v>
      </c>
    </row>
    <row r="30" spans="1:34">
      <c r="A30" s="125">
        <v>207</v>
      </c>
      <c r="B30" s="237" t="s">
        <v>39</v>
      </c>
      <c r="C30" s="250">
        <f>'2_2交流人口推計'!G30</f>
        <v>35146</v>
      </c>
      <c r="D30" s="219">
        <f>'2_2交流人口推計'!M30</f>
        <v>35532</v>
      </c>
      <c r="E30" s="250">
        <f>'2_2交流人口推計'!S30</f>
        <v>36659</v>
      </c>
      <c r="F30" s="219">
        <f>'2_2交流人口推計'!Y30</f>
        <v>38880</v>
      </c>
      <c r="G30" s="250">
        <f>'2_2交流人口推計'!AE30</f>
        <v>39459</v>
      </c>
      <c r="H30" s="292">
        <f>'2_2交流人口推計'!AK30</f>
        <v>41867</v>
      </c>
      <c r="I30" s="285">
        <f>'2_2交流人口推計'!AQ30</f>
        <v>45363</v>
      </c>
      <c r="J30" s="812">
        <f>'2_2交流人口推計'!AW30</f>
        <v>43111</v>
      </c>
      <c r="K30" s="283">
        <f>'2_2交流人口推計'!BC30</f>
        <v>44230</v>
      </c>
      <c r="L30" s="935">
        <f t="shared" si="1"/>
        <v>122.6626074090935</v>
      </c>
      <c r="M30" s="53"/>
      <c r="N30" s="237" t="s">
        <v>39</v>
      </c>
      <c r="O30" s="935">
        <f t="shared" si="31"/>
        <v>100</v>
      </c>
      <c r="P30" s="295">
        <f t="shared" si="32"/>
        <v>101.09827576395607</v>
      </c>
      <c r="Q30" s="261">
        <f t="shared" si="33"/>
        <v>104.3048995618278</v>
      </c>
      <c r="R30" s="295">
        <f t="shared" si="34"/>
        <v>110.62425311557502</v>
      </c>
      <c r="S30" s="261">
        <f t="shared" si="35"/>
        <v>112.27166676150912</v>
      </c>
      <c r="T30" s="295">
        <f t="shared" si="36"/>
        <v>119.12308655323507</v>
      </c>
      <c r="U30" s="261">
        <f t="shared" si="37"/>
        <v>129.07016445683718</v>
      </c>
      <c r="V30" s="295">
        <f t="shared" si="38"/>
        <v>122.6626074090935</v>
      </c>
      <c r="W30" s="261">
        <f t="shared" si="39"/>
        <v>125.84646901496615</v>
      </c>
      <c r="X30" s="53"/>
      <c r="Y30" s="37" t="s">
        <v>39</v>
      </c>
      <c r="Z30" s="935">
        <f>ROUND(県推計人口!AH23/県推計人口!$AH23*100,1)</f>
        <v>100</v>
      </c>
      <c r="AA30" s="261">
        <f>ROUND(県推計人口!AI23/県推計人口!$AH23*100,1)</f>
        <v>100</v>
      </c>
      <c r="AB30" s="261">
        <f>ROUND(県推計人口!AJ23/県推計人口!$AH23*100,1)</f>
        <v>100</v>
      </c>
      <c r="AC30" s="261">
        <f>ROUND(県推計人口!AK23/県推計人口!$AH23*100,1)</f>
        <v>100.3</v>
      </c>
      <c r="AD30" s="261">
        <f>ROUND(県推計人口!AL23/県推計人口!$AH23*100,1)</f>
        <v>100.6</v>
      </c>
      <c r="AE30" s="261">
        <f>ROUND(県推計人口!AM23/県推計人口!$AH23*100,1)</f>
        <v>100.6</v>
      </c>
      <c r="AF30" s="261">
        <f>ROUND(県推計人口!AN23/県推計人口!$AH23*100,1)</f>
        <v>100.4</v>
      </c>
      <c r="AG30" s="261">
        <f>ROUND(県推計人口!AO23/県推計人口!$AH23*100,1)</f>
        <v>100.2</v>
      </c>
      <c r="AH30" s="261">
        <f>ROUND(県推計人口!AP23/県推計人口!$AH23*100,1)</f>
        <v>99.7</v>
      </c>
    </row>
    <row r="31" spans="1:34">
      <c r="A31" s="125">
        <v>214</v>
      </c>
      <c r="B31" s="237" t="s">
        <v>40</v>
      </c>
      <c r="C31" s="250">
        <f>'2_2交流人口推計'!G31</f>
        <v>29559</v>
      </c>
      <c r="D31" s="219">
        <f>'2_2交流人口推計'!M31</f>
        <v>30902</v>
      </c>
      <c r="E31" s="250">
        <f>'2_2交流人口推計'!S31</f>
        <v>31737</v>
      </c>
      <c r="F31" s="219">
        <f>'2_2交流人口推計'!Y31</f>
        <v>37988</v>
      </c>
      <c r="G31" s="250">
        <f>'2_2交流人口推計'!AE31</f>
        <v>34975</v>
      </c>
      <c r="H31" s="292">
        <f>'2_2交流人口推計'!AK31</f>
        <v>27481</v>
      </c>
      <c r="I31" s="285">
        <f>'2_2交流人口推計'!AQ31</f>
        <v>37382</v>
      </c>
      <c r="J31" s="812">
        <f>'2_2交流人口推計'!AW31</f>
        <v>26169</v>
      </c>
      <c r="K31" s="283">
        <f>'2_2交流人口推計'!BC31</f>
        <v>28746</v>
      </c>
      <c r="L31" s="935">
        <f t="shared" si="1"/>
        <v>88.531411752765649</v>
      </c>
      <c r="M31" s="53"/>
      <c r="N31" s="237" t="s">
        <v>40</v>
      </c>
      <c r="O31" s="935">
        <f t="shared" si="31"/>
        <v>100</v>
      </c>
      <c r="P31" s="295">
        <f t="shared" si="32"/>
        <v>104.54345546195745</v>
      </c>
      <c r="Q31" s="261">
        <f t="shared" si="33"/>
        <v>107.36831421901958</v>
      </c>
      <c r="R31" s="295">
        <f t="shared" si="34"/>
        <v>128.51584965661897</v>
      </c>
      <c r="S31" s="261">
        <f t="shared" si="35"/>
        <v>118.32267668053721</v>
      </c>
      <c r="T31" s="295">
        <f t="shared" si="36"/>
        <v>92.96999221895193</v>
      </c>
      <c r="U31" s="261">
        <f t="shared" si="37"/>
        <v>126.46571264251159</v>
      </c>
      <c r="V31" s="295">
        <f t="shared" si="38"/>
        <v>88.531411752765649</v>
      </c>
      <c r="W31" s="261">
        <f t="shared" si="39"/>
        <v>97.249568659291583</v>
      </c>
      <c r="X31" s="53"/>
      <c r="Y31" s="37" t="s">
        <v>40</v>
      </c>
      <c r="Z31" s="935">
        <f>ROUND(県推計人口!AH24/県推計人口!$AH24*100,1)</f>
        <v>100</v>
      </c>
      <c r="AA31" s="261">
        <f>ROUND(県推計人口!AI24/県推計人口!$AH24*100,1)</f>
        <v>100.3</v>
      </c>
      <c r="AB31" s="261">
        <f>ROUND(県推計人口!AJ24/県推計人口!$AH24*100,1)</f>
        <v>100.6</v>
      </c>
      <c r="AC31" s="261">
        <f>ROUND(県推計人口!AK24/県推計人口!$AH24*100,1)</f>
        <v>100.7</v>
      </c>
      <c r="AD31" s="261">
        <f>ROUND(県推計人口!AL24/県推計人口!$AH24*100,1)</f>
        <v>100.8</v>
      </c>
      <c r="AE31" s="261">
        <f>ROUND(県推計人口!AM24/県推計人口!$AH24*100,1)</f>
        <v>100.7</v>
      </c>
      <c r="AF31" s="261">
        <f>ROUND(県推計人口!AN24/県推計人口!$AH24*100,1)</f>
        <v>100.2</v>
      </c>
      <c r="AG31" s="261">
        <f>ROUND(県推計人口!AO24/県推計人口!$AH24*100,1)</f>
        <v>99.7</v>
      </c>
      <c r="AH31" s="261">
        <f>ROUND(県推計人口!AP24/県推計人口!$AH24*100,1)</f>
        <v>98.8</v>
      </c>
    </row>
    <row r="32" spans="1:34">
      <c r="A32" s="125">
        <v>217</v>
      </c>
      <c r="B32" s="237" t="s">
        <v>41</v>
      </c>
      <c r="C32" s="250">
        <f>'2_2交流人口推計'!G32</f>
        <v>18627</v>
      </c>
      <c r="D32" s="219">
        <f>'2_2交流人口推計'!M32</f>
        <v>19716</v>
      </c>
      <c r="E32" s="250">
        <f>'2_2交流人口推計'!S32</f>
        <v>20750</v>
      </c>
      <c r="F32" s="219">
        <f>'2_2交流人口推計'!Y32</f>
        <v>21118</v>
      </c>
      <c r="G32" s="250">
        <f>'2_2交流人口推計'!AE32</f>
        <v>21546</v>
      </c>
      <c r="H32" s="292">
        <f>'2_2交流人口推計'!AK32</f>
        <v>20521</v>
      </c>
      <c r="I32" s="285">
        <f>'2_2交流人口推計'!AQ32</f>
        <v>23401</v>
      </c>
      <c r="J32" s="812">
        <f>'2_2交流人口推計'!AW32</f>
        <v>22132</v>
      </c>
      <c r="K32" s="283">
        <f>'2_2交流人口推計'!BC32</f>
        <v>23317</v>
      </c>
      <c r="L32" s="935">
        <f t="shared" si="1"/>
        <v>118.81677135341171</v>
      </c>
      <c r="M32" s="53"/>
      <c r="N32" s="237" t="s">
        <v>41</v>
      </c>
      <c r="O32" s="935">
        <f t="shared" si="31"/>
        <v>100</v>
      </c>
      <c r="P32" s="295">
        <f t="shared" si="32"/>
        <v>105.84635206957643</v>
      </c>
      <c r="Q32" s="261">
        <f t="shared" si="33"/>
        <v>111.39743383260858</v>
      </c>
      <c r="R32" s="295">
        <f t="shared" si="34"/>
        <v>113.3730606109411</v>
      </c>
      <c r="S32" s="261">
        <f t="shared" si="35"/>
        <v>115.67080045095828</v>
      </c>
      <c r="T32" s="295">
        <f t="shared" si="36"/>
        <v>110.16803564717883</v>
      </c>
      <c r="U32" s="261">
        <f t="shared" si="37"/>
        <v>125.62946260804209</v>
      </c>
      <c r="V32" s="295">
        <f t="shared" si="38"/>
        <v>118.81677135341171</v>
      </c>
      <c r="W32" s="261">
        <f t="shared" si="39"/>
        <v>125.17850432168358</v>
      </c>
      <c r="X32" s="53"/>
      <c r="Y32" s="37" t="s">
        <v>41</v>
      </c>
      <c r="Z32" s="935">
        <f>ROUND(県推計人口!AH25/県推計人口!$AH25*100,1)</f>
        <v>100</v>
      </c>
      <c r="AA32" s="261">
        <f>ROUND(県推計人口!AI25/県推計人口!$AH25*100,1)</f>
        <v>99.6</v>
      </c>
      <c r="AB32" s="261">
        <f>ROUND(県推計人口!AJ25/県推計人口!$AH25*100,1)</f>
        <v>99.2</v>
      </c>
      <c r="AC32" s="261">
        <f>ROUND(県推計人口!AK25/県推計人口!$AH25*100,1)</f>
        <v>98.6</v>
      </c>
      <c r="AD32" s="261">
        <f>ROUND(県推計人口!AL25/県推計人口!$AH25*100,1)</f>
        <v>98.1</v>
      </c>
      <c r="AE32" s="261">
        <f>ROUND(県推計人口!AM25/県推計人口!$AH25*100,1)</f>
        <v>97.4</v>
      </c>
      <c r="AF32" s="261">
        <f>ROUND(県推計人口!AN25/県推計人口!$AH25*100,1)</f>
        <v>97.1</v>
      </c>
      <c r="AG32" s="261">
        <f>ROUND(県推計人口!AO25/県推計人口!$AH25*100,1)</f>
        <v>96.6</v>
      </c>
      <c r="AH32" s="261">
        <f>ROUND(県推計人口!AP25/県推計人口!$AH25*100,1)</f>
        <v>96</v>
      </c>
    </row>
    <row r="33" spans="1:34">
      <c r="A33" s="125">
        <v>219</v>
      </c>
      <c r="B33" s="237" t="s">
        <v>42</v>
      </c>
      <c r="C33" s="250">
        <f>'2_2交流人口推計'!G33</f>
        <v>17950</v>
      </c>
      <c r="D33" s="219">
        <f>'2_2交流人口推計'!M33</f>
        <v>19341</v>
      </c>
      <c r="E33" s="250">
        <f>'2_2交流人口推計'!S33</f>
        <v>20700</v>
      </c>
      <c r="F33" s="219">
        <f>'2_2交流人口推計'!Y33</f>
        <v>21684</v>
      </c>
      <c r="G33" s="250">
        <f>'2_2交流人口推計'!AE33</f>
        <v>23417</v>
      </c>
      <c r="H33" s="292">
        <f>'2_2交流人口推計'!AK33</f>
        <v>28086</v>
      </c>
      <c r="I33" s="285">
        <f>'2_2交流人口推計'!AQ33</f>
        <v>31753</v>
      </c>
      <c r="J33" s="812">
        <f>'2_2交流人口推計'!AW33</f>
        <v>29173</v>
      </c>
      <c r="K33" s="283">
        <f>'2_2交流人口推計'!BC33</f>
        <v>31000</v>
      </c>
      <c r="L33" s="935">
        <f t="shared" si="1"/>
        <v>162.52367688022284</v>
      </c>
      <c r="M33" s="53"/>
      <c r="N33" s="237" t="s">
        <v>42</v>
      </c>
      <c r="O33" s="935">
        <f t="shared" si="31"/>
        <v>100</v>
      </c>
      <c r="P33" s="295">
        <f t="shared" si="32"/>
        <v>107.74930362116993</v>
      </c>
      <c r="Q33" s="261">
        <f t="shared" si="33"/>
        <v>115.32033426183843</v>
      </c>
      <c r="R33" s="295">
        <f t="shared" si="34"/>
        <v>120.80222841225627</v>
      </c>
      <c r="S33" s="261">
        <f t="shared" si="35"/>
        <v>130.45682451253481</v>
      </c>
      <c r="T33" s="295">
        <f t="shared" si="36"/>
        <v>156.46796657381617</v>
      </c>
      <c r="U33" s="261">
        <f t="shared" si="37"/>
        <v>176.89693593314763</v>
      </c>
      <c r="V33" s="295">
        <f t="shared" si="38"/>
        <v>162.52367688022284</v>
      </c>
      <c r="W33" s="261">
        <f t="shared" si="39"/>
        <v>172.70194986072423</v>
      </c>
      <c r="X33" s="53"/>
      <c r="Y33" s="37" t="s">
        <v>42</v>
      </c>
      <c r="Z33" s="935">
        <f>ROUND(県推計人口!AH26/県推計人口!$AH26*100,1)</f>
        <v>100</v>
      </c>
      <c r="AA33" s="261">
        <f>ROUND(県推計人口!AI26/県推計人口!$AH26*100,1)</f>
        <v>99.6</v>
      </c>
      <c r="AB33" s="261">
        <f>ROUND(県推計人口!AJ26/県推計人口!$AH26*100,1)</f>
        <v>99.4</v>
      </c>
      <c r="AC33" s="261">
        <f>ROUND(県推計人口!AK26/県推計人口!$AH26*100,1)</f>
        <v>98.7</v>
      </c>
      <c r="AD33" s="261">
        <f>ROUND(県推計人口!AL26/県推計人口!$AH26*100,1)</f>
        <v>98.1</v>
      </c>
      <c r="AE33" s="261">
        <f>ROUND(県推計人口!AM26/県推計人口!$AH26*100,1)</f>
        <v>96.9</v>
      </c>
      <c r="AF33" s="261">
        <f>ROUND(県推計人口!AN26/県推計人口!$AH26*100,1)</f>
        <v>95.9</v>
      </c>
      <c r="AG33" s="261">
        <f>ROUND(県推計人口!AO26/県推計人口!$AH26*100,1)</f>
        <v>94.8</v>
      </c>
      <c r="AH33" s="261">
        <f>ROUND(県推計人口!AP26/県推計人口!$AH26*100,1)</f>
        <v>93.7</v>
      </c>
    </row>
    <row r="34" spans="1:34">
      <c r="A34" s="125">
        <v>301</v>
      </c>
      <c r="B34" s="239" t="s">
        <v>43</v>
      </c>
      <c r="C34" s="251">
        <f>'2_2交流人口推計'!G34</f>
        <v>2113</v>
      </c>
      <c r="D34" s="221">
        <f>'2_2交流人口推計'!M34</f>
        <v>2582</v>
      </c>
      <c r="E34" s="251">
        <f>'2_2交流人口推計'!S34</f>
        <v>2694</v>
      </c>
      <c r="F34" s="221">
        <f>'2_2交流人口推計'!Y34</f>
        <v>2866</v>
      </c>
      <c r="G34" s="251">
        <f>'2_2交流人口推計'!AE34</f>
        <v>3106</v>
      </c>
      <c r="H34" s="293">
        <f>'2_2交流人口推計'!AK34</f>
        <v>3097</v>
      </c>
      <c r="I34" s="286">
        <f>'2_2交流人口推計'!AQ34</f>
        <v>4665</v>
      </c>
      <c r="J34" s="814">
        <f>'2_2交流人口推計'!AW34</f>
        <v>3155</v>
      </c>
      <c r="K34" s="284">
        <f>'2_2交流人口推計'!BC34</f>
        <v>3790</v>
      </c>
      <c r="L34" s="936">
        <f t="shared" si="1"/>
        <v>149.31377188831044</v>
      </c>
      <c r="M34" s="53"/>
      <c r="N34" s="239" t="s">
        <v>43</v>
      </c>
      <c r="O34" s="936">
        <f t="shared" si="31"/>
        <v>100</v>
      </c>
      <c r="P34" s="456">
        <f t="shared" si="32"/>
        <v>122.19592995740653</v>
      </c>
      <c r="Q34" s="265">
        <f t="shared" si="33"/>
        <v>127.49645054424987</v>
      </c>
      <c r="R34" s="456">
        <f t="shared" si="34"/>
        <v>135.63653573118788</v>
      </c>
      <c r="S34" s="265">
        <f t="shared" si="35"/>
        <v>146.99479413156649</v>
      </c>
      <c r="T34" s="456">
        <f t="shared" si="36"/>
        <v>146.56885944155229</v>
      </c>
      <c r="U34" s="265">
        <f t="shared" si="37"/>
        <v>220.77614765735922</v>
      </c>
      <c r="V34" s="456">
        <f t="shared" si="38"/>
        <v>149.31377188831044</v>
      </c>
      <c r="W34" s="265">
        <f t="shared" si="39"/>
        <v>179.36583057264554</v>
      </c>
      <c r="X34" s="53"/>
      <c r="Y34" s="39" t="s">
        <v>43</v>
      </c>
      <c r="Z34" s="936">
        <f>ROUND(県推計人口!AH27/県推計人口!$AH27*100,1)</f>
        <v>100</v>
      </c>
      <c r="AA34" s="265">
        <f>ROUND(県推計人口!AI27/県推計人口!$AH27*100,1)</f>
        <v>100.1</v>
      </c>
      <c r="AB34" s="265">
        <f>ROUND(県推計人口!AJ27/県推計人口!$AH27*100,1)</f>
        <v>99.2</v>
      </c>
      <c r="AC34" s="265">
        <f>ROUND(県推計人口!AK27/県推計人口!$AH27*100,1)</f>
        <v>98.6</v>
      </c>
      <c r="AD34" s="265">
        <f>ROUND(県推計人口!AL27/県推計人口!$AH27*100,1)</f>
        <v>97.6</v>
      </c>
      <c r="AE34" s="265">
        <f>ROUND(県推計人口!AM27/県推計人口!$AH27*100,1)</f>
        <v>96.2</v>
      </c>
      <c r="AF34" s="265">
        <f>ROUND(県推計人口!AN27/県推計人口!$AH27*100,1)</f>
        <v>94.8</v>
      </c>
      <c r="AG34" s="265">
        <f>ROUND(県推計人口!AO27/県推計人口!$AH27*100,1)</f>
        <v>93.2</v>
      </c>
      <c r="AH34" s="265">
        <f>ROUND(県推計人口!AP27/県推計人口!$AH27*100,1)</f>
        <v>91.9</v>
      </c>
    </row>
    <row r="35" spans="1:34">
      <c r="A35" s="125"/>
      <c r="B35" s="240" t="s">
        <v>19</v>
      </c>
      <c r="C35" s="250">
        <f>'2_2交流人口推計'!G35</f>
        <v>141257</v>
      </c>
      <c r="D35" s="219">
        <f>'2_2交流人口推計'!M35</f>
        <v>144480</v>
      </c>
      <c r="E35" s="250">
        <f>'2_2交流人口推計'!S35</f>
        <v>148480</v>
      </c>
      <c r="F35" s="219">
        <f>'2_2交流人口推計'!Y35</f>
        <v>152129</v>
      </c>
      <c r="G35" s="250">
        <f>'2_2交流人口推計'!AE35</f>
        <v>154623</v>
      </c>
      <c r="H35" s="292">
        <f>'2_2交流人口推計'!AK35</f>
        <v>152287</v>
      </c>
      <c r="I35" s="285">
        <f>'2_2交流人口推計'!AQ35</f>
        <v>162720</v>
      </c>
      <c r="J35" s="812">
        <f>'2_2交流人口推計'!AW35</f>
        <v>154362</v>
      </c>
      <c r="K35" s="283">
        <f>'2_2交流人口推計'!BC35</f>
        <v>160089</v>
      </c>
      <c r="L35" s="935">
        <f t="shared" si="1"/>
        <v>109.27741634042916</v>
      </c>
      <c r="M35" s="53"/>
      <c r="N35" s="240" t="s">
        <v>19</v>
      </c>
      <c r="O35" s="935">
        <f t="shared" si="31"/>
        <v>100</v>
      </c>
      <c r="P35" s="295">
        <f t="shared" si="32"/>
        <v>102.2816568382452</v>
      </c>
      <c r="Q35" s="261">
        <f t="shared" si="33"/>
        <v>105.11337491239372</v>
      </c>
      <c r="R35" s="295">
        <f t="shared" si="34"/>
        <v>107.69660972553572</v>
      </c>
      <c r="S35" s="261">
        <f t="shared" si="35"/>
        <v>109.46218594476733</v>
      </c>
      <c r="T35" s="295">
        <f t="shared" si="36"/>
        <v>107.8084625894646</v>
      </c>
      <c r="U35" s="261">
        <f t="shared" si="37"/>
        <v>115.19429125636252</v>
      </c>
      <c r="V35" s="295">
        <f t="shared" si="38"/>
        <v>109.27741634042916</v>
      </c>
      <c r="W35" s="261">
        <f t="shared" si="39"/>
        <v>113.33172869309132</v>
      </c>
      <c r="X35" s="53"/>
      <c r="Y35" s="40" t="s">
        <v>19</v>
      </c>
      <c r="Z35" s="935">
        <f>ROUND(県推計人口!AH28/県推計人口!$AH28*100,1)</f>
        <v>100</v>
      </c>
      <c r="AA35" s="261">
        <f>ROUND(県推計人口!AI28/県推計人口!$AH28*100,1)</f>
        <v>99.9</v>
      </c>
      <c r="AB35" s="261">
        <f>ROUND(県推計人口!AJ28/県推計人口!$AH28*100,1)</f>
        <v>100</v>
      </c>
      <c r="AC35" s="261">
        <f>ROUND(県推計人口!AK28/県推計人口!$AH28*100,1)</f>
        <v>100.1</v>
      </c>
      <c r="AD35" s="261">
        <f>ROUND(県推計人口!AL28/県推計人口!$AH28*100,1)</f>
        <v>100</v>
      </c>
      <c r="AE35" s="261">
        <f>ROUND(県推計人口!AM28/県推計人口!$AH28*100,1)</f>
        <v>99.9</v>
      </c>
      <c r="AF35" s="261">
        <f>ROUND(県推計人口!AN28/県推計人口!$AH28*100,1)</f>
        <v>99.7</v>
      </c>
      <c r="AG35" s="261">
        <f>ROUND(県推計人口!AO28/県推計人口!$AH28*100,1)</f>
        <v>99.4</v>
      </c>
      <c r="AH35" s="261">
        <f>ROUND(県推計人口!AP28/県推計人口!$AH28*100,1)</f>
        <v>99.3</v>
      </c>
    </row>
    <row r="36" spans="1:34">
      <c r="A36" s="125">
        <v>203</v>
      </c>
      <c r="B36" s="237" t="s">
        <v>44</v>
      </c>
      <c r="C36" s="250">
        <f>'2_2交流人口推計'!G36</f>
        <v>54730</v>
      </c>
      <c r="D36" s="219">
        <f>'2_2交流人口推計'!M36</f>
        <v>56091</v>
      </c>
      <c r="E36" s="250">
        <f>'2_2交流人口推計'!S36</f>
        <v>59756</v>
      </c>
      <c r="F36" s="219">
        <f>'2_2交流人口推計'!Y36</f>
        <v>62218</v>
      </c>
      <c r="G36" s="250">
        <f>'2_2交流人口推計'!AE36</f>
        <v>64195</v>
      </c>
      <c r="H36" s="292">
        <f>'2_2交流人口推計'!AK36</f>
        <v>61792</v>
      </c>
      <c r="I36" s="285">
        <f>'2_2交流人口推計'!AQ36</f>
        <v>67423</v>
      </c>
      <c r="J36" s="812">
        <f>'2_2交流人口推計'!AW36</f>
        <v>62481</v>
      </c>
      <c r="K36" s="283">
        <f>'2_2交流人口推計'!BC36</f>
        <v>65894</v>
      </c>
      <c r="L36" s="935">
        <f t="shared" si="1"/>
        <v>114.16225105061208</v>
      </c>
      <c r="M36" s="53"/>
      <c r="N36" s="237" t="s">
        <v>44</v>
      </c>
      <c r="O36" s="935">
        <f t="shared" si="31"/>
        <v>100</v>
      </c>
      <c r="P36" s="295">
        <f t="shared" si="32"/>
        <v>102.48675315183628</v>
      </c>
      <c r="Q36" s="261">
        <f t="shared" si="33"/>
        <v>109.18326329252695</v>
      </c>
      <c r="R36" s="295">
        <f t="shared" si="34"/>
        <v>113.68171021377674</v>
      </c>
      <c r="S36" s="261">
        <f t="shared" si="35"/>
        <v>117.29398867166087</v>
      </c>
      <c r="T36" s="295">
        <f t="shared" si="36"/>
        <v>112.90334368719166</v>
      </c>
      <c r="U36" s="261">
        <f t="shared" si="37"/>
        <v>123.19203361958706</v>
      </c>
      <c r="V36" s="295">
        <f t="shared" si="38"/>
        <v>114.16225105061208</v>
      </c>
      <c r="W36" s="261">
        <f t="shared" si="39"/>
        <v>120.39831902064681</v>
      </c>
      <c r="X36" s="53"/>
      <c r="Y36" s="37" t="s">
        <v>44</v>
      </c>
      <c r="Z36" s="935">
        <f>ROUND(県推計人口!AH29/県推計人口!$AH29*100,1)</f>
        <v>100</v>
      </c>
      <c r="AA36" s="261">
        <f>ROUND(県推計人口!AI29/県推計人口!$AH29*100,1)</f>
        <v>100.4</v>
      </c>
      <c r="AB36" s="261">
        <f>ROUND(県推計人口!AJ29/県推計人口!$AH29*100,1)</f>
        <v>101.4</v>
      </c>
      <c r="AC36" s="261">
        <f>ROUND(県推計人口!AK29/県推計人口!$AH29*100,1)</f>
        <v>102.3</v>
      </c>
      <c r="AD36" s="261">
        <f>ROUND(県推計人口!AL29/県推計人口!$AH29*100,1)</f>
        <v>103</v>
      </c>
      <c r="AE36" s="261">
        <f>ROUND(県推計人口!AM29/県推計人口!$AH29*100,1)</f>
        <v>103.5</v>
      </c>
      <c r="AF36" s="261">
        <f>ROUND(県推計人口!AN29/県推計人口!$AH29*100,1)</f>
        <v>103.5</v>
      </c>
      <c r="AG36" s="261">
        <f>ROUND(県推計人口!AO29/県推計人口!$AH29*100,1)</f>
        <v>103.8</v>
      </c>
      <c r="AH36" s="261">
        <f>ROUND(県推計人口!AP29/県推計人口!$AH29*100,1)</f>
        <v>104.3</v>
      </c>
    </row>
    <row r="37" spans="1:34">
      <c r="A37" s="125">
        <v>210</v>
      </c>
      <c r="B37" s="237" t="s">
        <v>45</v>
      </c>
      <c r="C37" s="250">
        <f>'2_2交流人口推計'!G37</f>
        <v>43953</v>
      </c>
      <c r="D37" s="219">
        <f>'2_2交流人口推計'!M37</f>
        <v>44885</v>
      </c>
      <c r="E37" s="250">
        <f>'2_2交流人口推計'!S37</f>
        <v>45124</v>
      </c>
      <c r="F37" s="219">
        <f>'2_2交流人口推計'!Y37</f>
        <v>45822</v>
      </c>
      <c r="G37" s="250">
        <f>'2_2交流人口推計'!AE37</f>
        <v>45802</v>
      </c>
      <c r="H37" s="292">
        <f>'2_2交流人口推計'!AK37</f>
        <v>45657</v>
      </c>
      <c r="I37" s="285">
        <f>'2_2交流人口推計'!AQ37</f>
        <v>48147</v>
      </c>
      <c r="J37" s="812">
        <f>'2_2交流人口推計'!AW37</f>
        <v>46258</v>
      </c>
      <c r="K37" s="283">
        <f>'2_2交流人口推計'!BC37</f>
        <v>47412</v>
      </c>
      <c r="L37" s="935">
        <f t="shared" si="1"/>
        <v>105.24423816349282</v>
      </c>
      <c r="M37" s="53"/>
      <c r="N37" s="237" t="s">
        <v>45</v>
      </c>
      <c r="O37" s="935">
        <f t="shared" si="31"/>
        <v>100</v>
      </c>
      <c r="P37" s="295">
        <f t="shared" si="32"/>
        <v>102.12044684094374</v>
      </c>
      <c r="Q37" s="261">
        <f t="shared" si="33"/>
        <v>102.66420949650762</v>
      </c>
      <c r="R37" s="295">
        <f t="shared" si="34"/>
        <v>104.25226946966077</v>
      </c>
      <c r="S37" s="261">
        <f t="shared" si="35"/>
        <v>104.20676631856756</v>
      </c>
      <c r="T37" s="295">
        <f t="shared" si="36"/>
        <v>103.87686847314177</v>
      </c>
      <c r="U37" s="261">
        <f t="shared" si="37"/>
        <v>109.54201078424681</v>
      </c>
      <c r="V37" s="295">
        <f t="shared" si="38"/>
        <v>105.24423816349282</v>
      </c>
      <c r="W37" s="261">
        <f t="shared" si="39"/>
        <v>107.86976998157122</v>
      </c>
      <c r="X37" s="53"/>
      <c r="Y37" s="37" t="s">
        <v>45</v>
      </c>
      <c r="Z37" s="935">
        <f>ROUND(県推計人口!AH30/県推計人口!$AH30*100,1)</f>
        <v>100</v>
      </c>
      <c r="AA37" s="261">
        <f>ROUND(県推計人口!AI30/県推計人口!$AH30*100,1)</f>
        <v>99.6</v>
      </c>
      <c r="AB37" s="261">
        <f>ROUND(県推計人口!AJ30/県推計人口!$AH30*100,1)</f>
        <v>99.1</v>
      </c>
      <c r="AC37" s="261">
        <f>ROUND(県推計人口!AK30/県推計人口!$AH30*100,1)</f>
        <v>98.6</v>
      </c>
      <c r="AD37" s="261">
        <f>ROUND(県推計人口!AL30/県推計人口!$AH30*100,1)</f>
        <v>98</v>
      </c>
      <c r="AE37" s="261">
        <f>ROUND(県推計人口!AM30/県推計人口!$AH30*100,1)</f>
        <v>97.5</v>
      </c>
      <c r="AF37" s="261">
        <f>ROUND(県推計人口!AN30/県推計人口!$AH30*100,1)</f>
        <v>97.1</v>
      </c>
      <c r="AG37" s="261">
        <f>ROUND(県推計人口!AO30/県推計人口!$AH30*100,1)</f>
        <v>96.5</v>
      </c>
      <c r="AH37" s="261">
        <f>ROUND(県推計人口!AP30/県推計人口!$AH30*100,1)</f>
        <v>95.9</v>
      </c>
    </row>
    <row r="38" spans="1:34">
      <c r="A38" s="125">
        <v>216</v>
      </c>
      <c r="B38" s="237" t="s">
        <v>46</v>
      </c>
      <c r="C38" s="250">
        <f>'2_2交流人口推計'!G38</f>
        <v>28753</v>
      </c>
      <c r="D38" s="219">
        <f>'2_2交流人口推計'!M38</f>
        <v>29318</v>
      </c>
      <c r="E38" s="250">
        <f>'2_2交流人口推計'!S38</f>
        <v>29327</v>
      </c>
      <c r="F38" s="219">
        <f>'2_2交流人口推計'!Y38</f>
        <v>29570</v>
      </c>
      <c r="G38" s="250">
        <f>'2_2交流人口推計'!AE38</f>
        <v>29796</v>
      </c>
      <c r="H38" s="292">
        <f>'2_2交流人口推計'!AK38</f>
        <v>29580</v>
      </c>
      <c r="I38" s="285">
        <f>'2_2交流人口推計'!AQ38</f>
        <v>30960</v>
      </c>
      <c r="J38" s="812">
        <f>'2_2交流人口推計'!AW38</f>
        <v>29594</v>
      </c>
      <c r="K38" s="283">
        <f>'2_2交流人口推計'!BC38</f>
        <v>30121</v>
      </c>
      <c r="L38" s="935">
        <f t="shared" si="1"/>
        <v>102.92491218307656</v>
      </c>
      <c r="M38" s="53"/>
      <c r="N38" s="237" t="s">
        <v>46</v>
      </c>
      <c r="O38" s="935">
        <f t="shared" si="31"/>
        <v>100</v>
      </c>
      <c r="P38" s="295">
        <f t="shared" si="32"/>
        <v>101.96501234653775</v>
      </c>
      <c r="Q38" s="261">
        <f t="shared" si="33"/>
        <v>101.99631342816402</v>
      </c>
      <c r="R38" s="295">
        <f t="shared" si="34"/>
        <v>102.84144263207318</v>
      </c>
      <c r="S38" s="261">
        <f t="shared" si="35"/>
        <v>103.62744757068828</v>
      </c>
      <c r="T38" s="295">
        <f t="shared" si="36"/>
        <v>102.8762216116579</v>
      </c>
      <c r="U38" s="261">
        <f t="shared" si="37"/>
        <v>107.6757207943519</v>
      </c>
      <c r="V38" s="295">
        <f t="shared" si="38"/>
        <v>102.92491218307656</v>
      </c>
      <c r="W38" s="261">
        <f t="shared" si="39"/>
        <v>104.75776440719228</v>
      </c>
      <c r="X38" s="53"/>
      <c r="Y38" s="37" t="s">
        <v>46</v>
      </c>
      <c r="Z38" s="935">
        <f>ROUND(県推計人口!AH31/県推計人口!$AH31*100,1)</f>
        <v>100</v>
      </c>
      <c r="AA38" s="261">
        <f>ROUND(県推計人口!AI31/県推計人口!$AH31*100,1)</f>
        <v>99.6</v>
      </c>
      <c r="AB38" s="261">
        <f>ROUND(県推計人口!AJ31/県推計人口!$AH31*100,1)</f>
        <v>98.7</v>
      </c>
      <c r="AC38" s="261">
        <f>ROUND(県推計人口!AK31/県推計人口!$AH31*100,1)</f>
        <v>97.9</v>
      </c>
      <c r="AD38" s="261">
        <f>ROUND(県推計人口!AL31/県推計人口!$AH31*100,1)</f>
        <v>97.1</v>
      </c>
      <c r="AE38" s="261">
        <f>ROUND(県推計人口!AM31/県推計人口!$AH31*100,1)</f>
        <v>96.4</v>
      </c>
      <c r="AF38" s="261">
        <f>ROUND(県推計人口!AN31/県推計人口!$AH31*100,1)</f>
        <v>95.6</v>
      </c>
      <c r="AG38" s="261">
        <f>ROUND(県推計人口!AO31/県推計人口!$AH31*100,1)</f>
        <v>94.7</v>
      </c>
      <c r="AH38" s="261">
        <f>ROUND(県推計人口!AP31/県推計人口!$AH31*100,1)</f>
        <v>93.8</v>
      </c>
    </row>
    <row r="39" spans="1:34">
      <c r="A39" s="125">
        <v>381</v>
      </c>
      <c r="B39" s="237" t="s">
        <v>47</v>
      </c>
      <c r="C39" s="250">
        <f>'2_2交流人口推計'!G39</f>
        <v>9034</v>
      </c>
      <c r="D39" s="219">
        <f>'2_2交流人口推計'!M39</f>
        <v>9250</v>
      </c>
      <c r="E39" s="250">
        <f>'2_2交流人口推計'!S39</f>
        <v>9391</v>
      </c>
      <c r="F39" s="219">
        <f>'2_2交流人口推計'!Y39</f>
        <v>9578</v>
      </c>
      <c r="G39" s="250">
        <f>'2_2交流人口推計'!AE39</f>
        <v>9787</v>
      </c>
      <c r="H39" s="292">
        <f>'2_2交流人口推計'!AK39</f>
        <v>10103</v>
      </c>
      <c r="I39" s="285">
        <f>'2_2交流人口推計'!AQ39</f>
        <v>10453</v>
      </c>
      <c r="J39" s="812">
        <f>'2_2交流人口推計'!AW39</f>
        <v>10525</v>
      </c>
      <c r="K39" s="283">
        <f>'2_2交流人口推計'!BC39</f>
        <v>10867</v>
      </c>
      <c r="L39" s="935">
        <f t="shared" si="1"/>
        <v>116.50431702457382</v>
      </c>
      <c r="M39" s="53"/>
      <c r="N39" s="237" t="s">
        <v>47</v>
      </c>
      <c r="O39" s="935">
        <f t="shared" si="31"/>
        <v>100</v>
      </c>
      <c r="P39" s="295">
        <f t="shared" si="32"/>
        <v>102.3909674562763</v>
      </c>
      <c r="Q39" s="261">
        <f t="shared" si="33"/>
        <v>103.9517378791233</v>
      </c>
      <c r="R39" s="295">
        <f t="shared" si="34"/>
        <v>106.02169581580696</v>
      </c>
      <c r="S39" s="261">
        <f t="shared" si="35"/>
        <v>108.33517821562984</v>
      </c>
      <c r="T39" s="295">
        <f t="shared" si="36"/>
        <v>111.83307504981181</v>
      </c>
      <c r="U39" s="261">
        <f t="shared" si="37"/>
        <v>115.70732787248174</v>
      </c>
      <c r="V39" s="295">
        <f t="shared" si="38"/>
        <v>116.50431702457382</v>
      </c>
      <c r="W39" s="261">
        <f t="shared" si="39"/>
        <v>120.29001549701128</v>
      </c>
      <c r="X39" s="53"/>
      <c r="Y39" s="37" t="s">
        <v>47</v>
      </c>
      <c r="Z39" s="935">
        <f>ROUND(県推計人口!AH32/県推計人口!$AH32*100,1)</f>
        <v>100</v>
      </c>
      <c r="AA39" s="261">
        <f>ROUND(県推計人口!AI32/県推計人口!$AH32*100,1)</f>
        <v>99.5</v>
      </c>
      <c r="AB39" s="261">
        <f>ROUND(県推計人口!AJ32/県推計人口!$AH32*100,1)</f>
        <v>98.9</v>
      </c>
      <c r="AC39" s="261">
        <f>ROUND(県推計人口!AK32/県推計人口!$AH32*100,1)</f>
        <v>98.4</v>
      </c>
      <c r="AD39" s="261">
        <f>ROUND(県推計人口!AL32/県推計人口!$AH32*100,1)</f>
        <v>98</v>
      </c>
      <c r="AE39" s="261">
        <f>ROUND(県推計人口!AM32/県推計人口!$AH32*100,1)</f>
        <v>97.6</v>
      </c>
      <c r="AF39" s="261">
        <f>ROUND(県推計人口!AN32/県推計人口!$AH32*100,1)</f>
        <v>97.1</v>
      </c>
      <c r="AG39" s="261">
        <f>ROUND(県推計人口!AO32/県推計人口!$AH32*100,1)</f>
        <v>96.7</v>
      </c>
      <c r="AH39" s="261">
        <f>ROUND(県推計人口!AP32/県推計人口!$AH32*100,1)</f>
        <v>96.6</v>
      </c>
    </row>
    <row r="40" spans="1:34">
      <c r="A40" s="125">
        <v>382</v>
      </c>
      <c r="B40" s="237" t="s">
        <v>48</v>
      </c>
      <c r="C40" s="250">
        <f>'2_2交流人口推計'!G40</f>
        <v>4787</v>
      </c>
      <c r="D40" s="219">
        <f>'2_2交流人口推計'!M40</f>
        <v>4936</v>
      </c>
      <c r="E40" s="250">
        <f>'2_2交流人口推計'!S40</f>
        <v>4882</v>
      </c>
      <c r="F40" s="219">
        <f>'2_2交流人口推計'!Y40</f>
        <v>4941</v>
      </c>
      <c r="G40" s="250">
        <f>'2_2交流人口推計'!AE40</f>
        <v>5043</v>
      </c>
      <c r="H40" s="292">
        <f>'2_2交流人口推計'!AK40</f>
        <v>5155</v>
      </c>
      <c r="I40" s="285">
        <f>'2_2交流人口推計'!AQ40</f>
        <v>5737</v>
      </c>
      <c r="J40" s="812">
        <f>'2_2交流人口推計'!AW40</f>
        <v>5504</v>
      </c>
      <c r="K40" s="283">
        <f>'2_2交流人口推計'!BC40</f>
        <v>5795</v>
      </c>
      <c r="L40" s="935">
        <f t="shared" si="1"/>
        <v>114.97806559431794</v>
      </c>
      <c r="M40" s="53"/>
      <c r="N40" s="237" t="s">
        <v>48</v>
      </c>
      <c r="O40" s="935">
        <f t="shared" si="31"/>
        <v>100</v>
      </c>
      <c r="P40" s="295">
        <f t="shared" si="32"/>
        <v>103.11259661583456</v>
      </c>
      <c r="Q40" s="261">
        <f t="shared" si="33"/>
        <v>101.98454146647168</v>
      </c>
      <c r="R40" s="295">
        <f t="shared" si="34"/>
        <v>103.21704616670149</v>
      </c>
      <c r="S40" s="261">
        <f t="shared" si="35"/>
        <v>105.34781700438688</v>
      </c>
      <c r="T40" s="295">
        <f t="shared" si="36"/>
        <v>107.68748694380615</v>
      </c>
      <c r="U40" s="261">
        <f t="shared" si="37"/>
        <v>119.84541466471694</v>
      </c>
      <c r="V40" s="295">
        <f t="shared" si="38"/>
        <v>114.97806559431794</v>
      </c>
      <c r="W40" s="261">
        <f t="shared" si="39"/>
        <v>121.05702945477334</v>
      </c>
      <c r="X40" s="53"/>
      <c r="Y40" s="37" t="s">
        <v>48</v>
      </c>
      <c r="Z40" s="935">
        <f>ROUND(県推計人口!AH33/県推計人口!$AH33*100,1)</f>
        <v>100</v>
      </c>
      <c r="AA40" s="261">
        <f>ROUND(県推計人口!AI33/県推計人口!$AH33*100,1)</f>
        <v>100.1</v>
      </c>
      <c r="AB40" s="261">
        <f>ROUND(県推計人口!AJ33/県推計人口!$AH33*100,1)</f>
        <v>99.8</v>
      </c>
      <c r="AC40" s="261">
        <f>ROUND(県推計人口!AK33/県推計人口!$AH33*100,1)</f>
        <v>99.6</v>
      </c>
      <c r="AD40" s="261">
        <f>ROUND(県推計人口!AL33/県推計人口!$AH33*100,1)</f>
        <v>99.6</v>
      </c>
      <c r="AE40" s="261">
        <f>ROUND(県推計人口!AM33/県推計人口!$AH33*100,1)</f>
        <v>99.6</v>
      </c>
      <c r="AF40" s="261">
        <f>ROUND(県推計人口!AN33/県推計人口!$AH33*100,1)</f>
        <v>100.1</v>
      </c>
      <c r="AG40" s="261">
        <f>ROUND(県推計人口!AO33/県推計人口!$AH33*100,1)</f>
        <v>100</v>
      </c>
      <c r="AH40" s="261">
        <f>ROUND(県推計人口!AP33/県推計人口!$AH33*100,1)</f>
        <v>100.2</v>
      </c>
    </row>
    <row r="41" spans="1:34">
      <c r="A41" s="125"/>
      <c r="B41" s="243" t="s">
        <v>20</v>
      </c>
      <c r="C41" s="249">
        <f>'2_2交流人口推計'!G41</f>
        <v>98260</v>
      </c>
      <c r="D41" s="220">
        <f>'2_2交流人口推計'!M41</f>
        <v>101883</v>
      </c>
      <c r="E41" s="249">
        <f>'2_2交流人口推計'!S41</f>
        <v>103541</v>
      </c>
      <c r="F41" s="220">
        <f>'2_2交流人口推計'!Y41</f>
        <v>106331</v>
      </c>
      <c r="G41" s="249">
        <f>'2_2交流人口推計'!AE41</f>
        <v>106671</v>
      </c>
      <c r="H41" s="800">
        <f>'2_2交流人口推計'!AK41</f>
        <v>107487</v>
      </c>
      <c r="I41" s="510">
        <f>'2_2交流人口推計'!AQ41</f>
        <v>124671</v>
      </c>
      <c r="J41" s="810">
        <f>'2_2交流人口推計'!AW41</f>
        <v>108423</v>
      </c>
      <c r="K41" s="509">
        <f>'2_2交流人口推計'!BC41</f>
        <v>115884</v>
      </c>
      <c r="L41" s="934">
        <f t="shared" si="1"/>
        <v>110.34296763688174</v>
      </c>
      <c r="M41" s="53"/>
      <c r="N41" s="243" t="s">
        <v>20</v>
      </c>
      <c r="O41" s="934">
        <f t="shared" si="31"/>
        <v>100</v>
      </c>
      <c r="P41" s="455">
        <f t="shared" ref="P41:P73" si="40">D41/$C41*100</f>
        <v>103.68715652350906</v>
      </c>
      <c r="Q41" s="263">
        <f t="shared" ref="Q41:Q73" si="41">E41/$C41*100</f>
        <v>105.37451658864239</v>
      </c>
      <c r="R41" s="455">
        <f t="shared" ref="R41:R73" si="42">F41/$C41*100</f>
        <v>108.21392224709953</v>
      </c>
      <c r="S41" s="263">
        <f t="shared" ref="S41:S73" si="43">G41/$C41*100</f>
        <v>108.55994300834521</v>
      </c>
      <c r="T41" s="455">
        <f t="shared" ref="T41:T73" si="44">H41/$C41*100</f>
        <v>109.39039283533482</v>
      </c>
      <c r="U41" s="263">
        <f t="shared" ref="U41:U73" si="45">I41/$C41*100</f>
        <v>126.87868919193974</v>
      </c>
      <c r="V41" s="455">
        <f t="shared" ref="V41:V73" si="46">J41/$C41*100</f>
        <v>110.34296763688174</v>
      </c>
      <c r="W41" s="263">
        <f t="shared" ref="W41:W73" si="47">K41/$C41*100</f>
        <v>117.9360879299817</v>
      </c>
      <c r="X41" s="53"/>
      <c r="Y41" s="43" t="s">
        <v>20</v>
      </c>
      <c r="Z41" s="934">
        <f>ROUND(県推計人口!AH34/県推計人口!$AH34*100,1)</f>
        <v>100</v>
      </c>
      <c r="AA41" s="263">
        <f>ROUND(県推計人口!AI34/県推計人口!$AH34*100,1)</f>
        <v>99.6</v>
      </c>
      <c r="AB41" s="263">
        <f>ROUND(県推計人口!AJ34/県推計人口!$AH34*100,1)</f>
        <v>99</v>
      </c>
      <c r="AC41" s="263">
        <f>ROUND(県推計人口!AK34/県推計人口!$AH34*100,1)</f>
        <v>98.4</v>
      </c>
      <c r="AD41" s="263">
        <f>ROUND(県推計人口!AL34/県推計人口!$AH34*100,1)</f>
        <v>97.7</v>
      </c>
      <c r="AE41" s="263">
        <f>ROUND(県推計人口!AM34/県推計人口!$AH34*100,1)</f>
        <v>96.9</v>
      </c>
      <c r="AF41" s="263">
        <f>ROUND(県推計人口!AN34/県推計人口!$AH34*100,1)</f>
        <v>95.7</v>
      </c>
      <c r="AG41" s="263">
        <f>ROUND(県推計人口!AO34/県推計人口!$AH34*100,1)</f>
        <v>94.8</v>
      </c>
      <c r="AH41" s="263">
        <f>ROUND(県推計人口!AP34/県推計人口!$AH34*100,1)</f>
        <v>93.8</v>
      </c>
    </row>
    <row r="42" spans="1:34">
      <c r="A42" s="125">
        <v>213</v>
      </c>
      <c r="B42" s="242" t="s">
        <v>49</v>
      </c>
      <c r="C42" s="250">
        <f>'2_2交流人口推計'!G42</f>
        <v>10590</v>
      </c>
      <c r="D42" s="219">
        <f>'2_2交流人口推計'!M42</f>
        <v>10976</v>
      </c>
      <c r="E42" s="250">
        <f>'2_2交流人口推計'!S42</f>
        <v>11057</v>
      </c>
      <c r="F42" s="219">
        <f>'2_2交流人口推計'!Y42</f>
        <v>11418</v>
      </c>
      <c r="G42" s="250">
        <f>'2_2交流人口推計'!AE42</f>
        <v>11579</v>
      </c>
      <c r="H42" s="292">
        <f>'2_2交流人口推計'!AK42</f>
        <v>11639</v>
      </c>
      <c r="I42" s="285">
        <f>'2_2交流人口推計'!AQ42</f>
        <v>12937</v>
      </c>
      <c r="J42" s="812">
        <f>'2_2交流人口推計'!AW42</f>
        <v>11722</v>
      </c>
      <c r="K42" s="283">
        <f>'2_2交流人口推計'!BC42</f>
        <v>12430</v>
      </c>
      <c r="L42" s="935">
        <f t="shared" si="1"/>
        <v>110.68932955618509</v>
      </c>
      <c r="M42" s="53"/>
      <c r="N42" s="242" t="s">
        <v>49</v>
      </c>
      <c r="O42" s="935">
        <f t="shared" si="31"/>
        <v>100</v>
      </c>
      <c r="P42" s="295">
        <f t="shared" si="40"/>
        <v>103.64494806421152</v>
      </c>
      <c r="Q42" s="261">
        <f t="shared" si="41"/>
        <v>104.40982058545798</v>
      </c>
      <c r="R42" s="295">
        <f t="shared" si="42"/>
        <v>107.81869688385268</v>
      </c>
      <c r="S42" s="261">
        <f t="shared" si="43"/>
        <v>109.33899905571293</v>
      </c>
      <c r="T42" s="295">
        <f t="shared" si="44"/>
        <v>109.90557129367329</v>
      </c>
      <c r="U42" s="261">
        <f t="shared" si="45"/>
        <v>122.16241737488195</v>
      </c>
      <c r="V42" s="295">
        <f t="shared" si="46"/>
        <v>110.68932955618509</v>
      </c>
      <c r="W42" s="261">
        <f t="shared" si="47"/>
        <v>117.37488196411709</v>
      </c>
      <c r="X42" s="53"/>
      <c r="Y42" s="42" t="s">
        <v>49</v>
      </c>
      <c r="Z42" s="935">
        <f>ROUND(県推計人口!AH35/県推計人口!$AH35*100,1)</f>
        <v>100</v>
      </c>
      <c r="AA42" s="261">
        <f>ROUND(県推計人口!AI35/県推計人口!$AH35*100,1)</f>
        <v>99</v>
      </c>
      <c r="AB42" s="261">
        <f>ROUND(県推計人口!AJ35/県推計人口!$AH35*100,1)</f>
        <v>97.7</v>
      </c>
      <c r="AC42" s="261">
        <f>ROUND(県推計人口!AK35/県推計人口!$AH35*100,1)</f>
        <v>96.9</v>
      </c>
      <c r="AD42" s="261">
        <f>ROUND(県推計人口!AL35/県推計人口!$AH35*100,1)</f>
        <v>95.8</v>
      </c>
      <c r="AE42" s="261">
        <f>ROUND(県推計人口!AM35/県推計人口!$AH35*100,1)</f>
        <v>94.6</v>
      </c>
      <c r="AF42" s="261">
        <f>ROUND(県推計人口!AN35/県推計人口!$AH35*100,1)</f>
        <v>93</v>
      </c>
      <c r="AG42" s="261">
        <f>ROUND(県推計人口!AO35/県推計人口!$AH35*100,1)</f>
        <v>91.7</v>
      </c>
      <c r="AH42" s="261">
        <f>ROUND(県推計人口!AP35/県推計人口!$AH35*100,1)</f>
        <v>90.5</v>
      </c>
    </row>
    <row r="43" spans="1:34">
      <c r="A43" s="125">
        <v>215</v>
      </c>
      <c r="B43" s="237" t="s">
        <v>50</v>
      </c>
      <c r="C43" s="250">
        <f>'2_2交流人口推計'!G43</f>
        <v>31522</v>
      </c>
      <c r="D43" s="219">
        <f>'2_2交流人口推計'!M43</f>
        <v>32812</v>
      </c>
      <c r="E43" s="250">
        <f>'2_2交流人口推計'!S43</f>
        <v>33861</v>
      </c>
      <c r="F43" s="219">
        <f>'2_2交流人口推計'!Y43</f>
        <v>34358</v>
      </c>
      <c r="G43" s="250">
        <f>'2_2交流人口推計'!AE43</f>
        <v>34545</v>
      </c>
      <c r="H43" s="292">
        <f>'2_2交流人口推計'!AK43</f>
        <v>35332</v>
      </c>
      <c r="I43" s="285">
        <f>'2_2交流人口推計'!AQ43</f>
        <v>41692</v>
      </c>
      <c r="J43" s="812">
        <f>'2_2交流人口推計'!AW43</f>
        <v>35561</v>
      </c>
      <c r="K43" s="283">
        <f>'2_2交流人口推計'!BC43</f>
        <v>38082</v>
      </c>
      <c r="L43" s="935">
        <f t="shared" si="1"/>
        <v>112.8132732694626</v>
      </c>
      <c r="M43" s="53"/>
      <c r="N43" s="237" t="s">
        <v>50</v>
      </c>
      <c r="O43" s="935">
        <f t="shared" si="31"/>
        <v>100</v>
      </c>
      <c r="P43" s="295">
        <f t="shared" si="40"/>
        <v>104.09237992513165</v>
      </c>
      <c r="Q43" s="261">
        <f t="shared" si="41"/>
        <v>107.42021445339762</v>
      </c>
      <c r="R43" s="295">
        <f t="shared" si="42"/>
        <v>108.99689106021191</v>
      </c>
      <c r="S43" s="261">
        <f t="shared" si="43"/>
        <v>109.59012752997906</v>
      </c>
      <c r="T43" s="295">
        <f t="shared" si="44"/>
        <v>112.08679652306326</v>
      </c>
      <c r="U43" s="261">
        <f t="shared" si="45"/>
        <v>132.26318127022395</v>
      </c>
      <c r="V43" s="295">
        <f t="shared" si="46"/>
        <v>112.8132732694626</v>
      </c>
      <c r="W43" s="261">
        <f t="shared" si="47"/>
        <v>120.81086225493307</v>
      </c>
      <c r="X43" s="53"/>
      <c r="Y43" s="37" t="s">
        <v>50</v>
      </c>
      <c r="Z43" s="935">
        <f>ROUND(県推計人口!AH36/県推計人口!$AH36*100,1)</f>
        <v>100</v>
      </c>
      <c r="AA43" s="261">
        <f>ROUND(県推計人口!AI36/県推計人口!$AH36*100,1)</f>
        <v>99.7</v>
      </c>
      <c r="AB43" s="261">
        <f>ROUND(県推計人口!AJ36/県推計人口!$AH36*100,1)</f>
        <v>99.3</v>
      </c>
      <c r="AC43" s="261">
        <f>ROUND(県推計人口!AK36/県推計人口!$AH36*100,1)</f>
        <v>98.8</v>
      </c>
      <c r="AD43" s="261">
        <f>ROUND(県推計人口!AL36/県推計人口!$AH36*100,1)</f>
        <v>98.2</v>
      </c>
      <c r="AE43" s="261">
        <f>ROUND(県推計人口!AM36/県推計人口!$AH36*100,1)</f>
        <v>97.6</v>
      </c>
      <c r="AF43" s="261">
        <f>ROUND(県推計人口!AN36/県推計人口!$AH36*100,1)</f>
        <v>96.4</v>
      </c>
      <c r="AG43" s="261">
        <f>ROUND(県推計人口!AO36/県推計人口!$AH36*100,1)</f>
        <v>95.4</v>
      </c>
      <c r="AH43" s="261">
        <f>ROUND(県推計人口!AP36/県推計人口!$AH36*100,1)</f>
        <v>94.4</v>
      </c>
    </row>
    <row r="44" spans="1:34">
      <c r="A44" s="125">
        <v>218</v>
      </c>
      <c r="B44" s="237" t="s">
        <v>51</v>
      </c>
      <c r="C44" s="250">
        <f>'2_2交流人口推計'!G44</f>
        <v>15387</v>
      </c>
      <c r="D44" s="219">
        <f>'2_2交流人口推計'!M44</f>
        <v>15877</v>
      </c>
      <c r="E44" s="250">
        <f>'2_2交流人口推計'!S44</f>
        <v>15944</v>
      </c>
      <c r="F44" s="219">
        <f>'2_2交流人口推計'!Y44</f>
        <v>16325</v>
      </c>
      <c r="G44" s="250">
        <f>'2_2交流人口推計'!AE44</f>
        <v>15918</v>
      </c>
      <c r="H44" s="292">
        <f>'2_2交流人口推計'!AK44</f>
        <v>16786</v>
      </c>
      <c r="I44" s="285">
        <f>'2_2交流人口推計'!AQ44</f>
        <v>19607</v>
      </c>
      <c r="J44" s="812">
        <f>'2_2交流人口推計'!AW44</f>
        <v>17082</v>
      </c>
      <c r="K44" s="283">
        <f>'2_2交流人口推計'!BC44</f>
        <v>18315</v>
      </c>
      <c r="L44" s="935">
        <f t="shared" si="1"/>
        <v>111.01579255215441</v>
      </c>
      <c r="M44" s="53"/>
      <c r="N44" s="237" t="s">
        <v>51</v>
      </c>
      <c r="O44" s="935">
        <f t="shared" si="31"/>
        <v>100</v>
      </c>
      <c r="P44" s="295">
        <f t="shared" si="40"/>
        <v>103.18450640150776</v>
      </c>
      <c r="Q44" s="261">
        <f t="shared" si="41"/>
        <v>103.61993890946903</v>
      </c>
      <c r="R44" s="295">
        <f t="shared" si="42"/>
        <v>106.09605511145772</v>
      </c>
      <c r="S44" s="261">
        <f t="shared" si="43"/>
        <v>103.45096510040943</v>
      </c>
      <c r="T44" s="295">
        <f t="shared" si="44"/>
        <v>109.09209072593748</v>
      </c>
      <c r="U44" s="261">
        <f t="shared" si="45"/>
        <v>127.42574900890362</v>
      </c>
      <c r="V44" s="295">
        <f t="shared" si="46"/>
        <v>111.01579255215441</v>
      </c>
      <c r="W44" s="261">
        <f t="shared" si="47"/>
        <v>119.02905049717293</v>
      </c>
      <c r="X44" s="53"/>
      <c r="Y44" s="37" t="s">
        <v>51</v>
      </c>
      <c r="Z44" s="935">
        <f>ROUND(県推計人口!AH37/県推計人口!$AH37*100,1)</f>
        <v>100</v>
      </c>
      <c r="AA44" s="261">
        <f>ROUND(県推計人口!AI37/県推計人口!$AH37*100,1)</f>
        <v>99.4</v>
      </c>
      <c r="AB44" s="261">
        <f>ROUND(県推計人口!AJ37/県推計人口!$AH37*100,1)</f>
        <v>99.3</v>
      </c>
      <c r="AC44" s="261">
        <f>ROUND(県推計人口!AK37/県推計人口!$AH37*100,1)</f>
        <v>98.9</v>
      </c>
      <c r="AD44" s="261">
        <f>ROUND(県推計人口!AL37/県推計人口!$AH37*100,1)</f>
        <v>98.5</v>
      </c>
      <c r="AE44" s="261">
        <f>ROUND(県推計人口!AM37/県推計人口!$AH37*100,1)</f>
        <v>97.9</v>
      </c>
      <c r="AF44" s="261">
        <f>ROUND(県推計人口!AN37/県推計人口!$AH37*100,1)</f>
        <v>97.3</v>
      </c>
      <c r="AG44" s="261">
        <f>ROUND(県推計人口!AO37/県推計人口!$AH37*100,1)</f>
        <v>96.4</v>
      </c>
      <c r="AH44" s="261">
        <f>ROUND(県推計人口!AP37/県推計人口!$AH37*100,1)</f>
        <v>95.9</v>
      </c>
    </row>
    <row r="45" spans="1:34">
      <c r="A45" s="125">
        <v>220</v>
      </c>
      <c r="B45" s="237" t="s">
        <v>52</v>
      </c>
      <c r="C45" s="250">
        <f>'2_2交流人口推計'!G45</f>
        <v>16629</v>
      </c>
      <c r="D45" s="219">
        <f>'2_2交流人口推計'!M45</f>
        <v>16987</v>
      </c>
      <c r="E45" s="250">
        <f>'2_2交流人口推計'!S45</f>
        <v>17133</v>
      </c>
      <c r="F45" s="219">
        <f>'2_2交流人口推計'!Y45</f>
        <v>17819</v>
      </c>
      <c r="G45" s="250">
        <f>'2_2交流人口推計'!AE45</f>
        <v>18240</v>
      </c>
      <c r="H45" s="292">
        <f>'2_2交流人口推計'!AK45</f>
        <v>19071</v>
      </c>
      <c r="I45" s="285">
        <f>'2_2交流人口推計'!AQ45</f>
        <v>20171</v>
      </c>
      <c r="J45" s="812">
        <f>'2_2交流人口推計'!AW45</f>
        <v>18857</v>
      </c>
      <c r="K45" s="283">
        <f>'2_2交流人口推計'!BC45</f>
        <v>19538</v>
      </c>
      <c r="L45" s="935">
        <f t="shared" si="1"/>
        <v>113.39828011305551</v>
      </c>
      <c r="M45" s="53"/>
      <c r="N45" s="237" t="s">
        <v>52</v>
      </c>
      <c r="O45" s="935">
        <f t="shared" si="31"/>
        <v>100</v>
      </c>
      <c r="P45" s="295">
        <f t="shared" si="40"/>
        <v>102.1528654759757</v>
      </c>
      <c r="Q45" s="261">
        <f t="shared" si="41"/>
        <v>103.03084972036802</v>
      </c>
      <c r="R45" s="295">
        <f t="shared" si="42"/>
        <v>107.15617295086896</v>
      </c>
      <c r="S45" s="261">
        <f t="shared" si="43"/>
        <v>109.68789464189068</v>
      </c>
      <c r="T45" s="295">
        <f t="shared" si="44"/>
        <v>114.68518852606893</v>
      </c>
      <c r="U45" s="261">
        <f t="shared" si="45"/>
        <v>121.30013831258644</v>
      </c>
      <c r="V45" s="295">
        <f t="shared" si="46"/>
        <v>113.39828011305551</v>
      </c>
      <c r="W45" s="261">
        <f t="shared" si="47"/>
        <v>117.49353538998135</v>
      </c>
      <c r="X45" s="53"/>
      <c r="Y45" s="37" t="s">
        <v>52</v>
      </c>
      <c r="Z45" s="935">
        <f>ROUND(県推計人口!AH38/県推計人口!$AH38*100,1)</f>
        <v>100</v>
      </c>
      <c r="AA45" s="261">
        <f>ROUND(県推計人口!AI38/県推計人口!$AH38*100,1)</f>
        <v>99.4</v>
      </c>
      <c r="AB45" s="261">
        <f>ROUND(県推計人口!AJ38/県推計人口!$AH38*100,1)</f>
        <v>98.6</v>
      </c>
      <c r="AC45" s="261">
        <f>ROUND(県推計人口!AK38/県推計人口!$AH38*100,1)</f>
        <v>98.4</v>
      </c>
      <c r="AD45" s="261">
        <f>ROUND(県推計人口!AL38/県推計人口!$AH38*100,1)</f>
        <v>97.5</v>
      </c>
      <c r="AE45" s="261">
        <f>ROUND(県推計人口!AM38/県推計人口!$AH38*100,1)</f>
        <v>96.4</v>
      </c>
      <c r="AF45" s="261">
        <f>ROUND(県推計人口!AN38/県推計人口!$AH38*100,1)</f>
        <v>94.7</v>
      </c>
      <c r="AG45" s="261">
        <f>ROUND(県推計人口!AO38/県推計人口!$AH38*100,1)</f>
        <v>93.6</v>
      </c>
      <c r="AH45" s="261">
        <f>ROUND(県推計人口!AP38/県推計人口!$AH38*100,1)</f>
        <v>92.7</v>
      </c>
    </row>
    <row r="46" spans="1:34">
      <c r="A46" s="125">
        <v>228</v>
      </c>
      <c r="B46" s="237" t="s">
        <v>53</v>
      </c>
      <c r="C46" s="250">
        <f>'2_2交流人口推計'!G46</f>
        <v>19136</v>
      </c>
      <c r="D46" s="219">
        <f>'2_2交流人口推計'!M46</f>
        <v>19816</v>
      </c>
      <c r="E46" s="250">
        <f>'2_2交流人口推計'!S46</f>
        <v>20058</v>
      </c>
      <c r="F46" s="219">
        <f>'2_2交流人口推計'!Y46</f>
        <v>20645</v>
      </c>
      <c r="G46" s="250">
        <f>'2_2交流人口推計'!AE46</f>
        <v>20582</v>
      </c>
      <c r="H46" s="292">
        <f>'2_2交流人口推計'!AK46</f>
        <v>19011</v>
      </c>
      <c r="I46" s="285">
        <f>'2_2交流人口推計'!AQ46</f>
        <v>23029</v>
      </c>
      <c r="J46" s="812">
        <f>'2_2交流人口推計'!AW46</f>
        <v>18995</v>
      </c>
      <c r="K46" s="283">
        <f>'2_2交流人口推計'!BC46</f>
        <v>20671</v>
      </c>
      <c r="L46" s="935">
        <f t="shared" si="1"/>
        <v>99.263168896321076</v>
      </c>
      <c r="M46" s="53"/>
      <c r="N46" s="237" t="s">
        <v>53</v>
      </c>
      <c r="O46" s="935">
        <f t="shared" si="31"/>
        <v>100</v>
      </c>
      <c r="P46" s="295">
        <f t="shared" si="40"/>
        <v>103.55351170568561</v>
      </c>
      <c r="Q46" s="261">
        <f t="shared" si="41"/>
        <v>104.81814381270902</v>
      </c>
      <c r="R46" s="295">
        <f t="shared" si="42"/>
        <v>107.88566053511705</v>
      </c>
      <c r="S46" s="261">
        <f t="shared" si="43"/>
        <v>107.5564381270903</v>
      </c>
      <c r="T46" s="295">
        <f t="shared" si="44"/>
        <v>99.346780936454849</v>
      </c>
      <c r="U46" s="261">
        <f t="shared" si="45"/>
        <v>120.34385451505017</v>
      </c>
      <c r="V46" s="295">
        <f t="shared" si="46"/>
        <v>99.263168896321076</v>
      </c>
      <c r="W46" s="261">
        <f t="shared" si="47"/>
        <v>108.02153010033445</v>
      </c>
      <c r="X46" s="53"/>
      <c r="Y46" s="37" t="s">
        <v>53</v>
      </c>
      <c r="Z46" s="935">
        <f>ROUND(県推計人口!AH39/県推計人口!$AH39*100,1)</f>
        <v>100</v>
      </c>
      <c r="AA46" s="261">
        <f>ROUND(県推計人口!AI39/県推計人口!$AH39*100,1)</f>
        <v>100.7</v>
      </c>
      <c r="AB46" s="261">
        <f>ROUND(県推計人口!AJ39/県推計人口!$AH39*100,1)</f>
        <v>100.8</v>
      </c>
      <c r="AC46" s="261">
        <f>ROUND(県推計人口!AK39/県推計人口!$AH39*100,1)</f>
        <v>100.6</v>
      </c>
      <c r="AD46" s="261">
        <f>ROUND(県推計人口!AL39/県推計人口!$AH39*100,1)</f>
        <v>100.9</v>
      </c>
      <c r="AE46" s="261">
        <f>ROUND(県推計人口!AM39/県推計人口!$AH39*100,1)</f>
        <v>100.8</v>
      </c>
      <c r="AF46" s="261">
        <f>ROUND(県推計人口!AN39/県推計人口!$AH39*100,1)</f>
        <v>99.9</v>
      </c>
      <c r="AG46" s="261">
        <f>ROUND(県推計人口!AO39/県推計人口!$AH39*100,1)</f>
        <v>99.8</v>
      </c>
      <c r="AH46" s="261">
        <f>ROUND(県推計人口!AP39/県推計人口!$AH39*100,1)</f>
        <v>99.3</v>
      </c>
    </row>
    <row r="47" spans="1:34">
      <c r="A47" s="125">
        <v>365</v>
      </c>
      <c r="B47" s="239" t="s">
        <v>54</v>
      </c>
      <c r="C47" s="251">
        <f>'2_2交流人口推計'!G47</f>
        <v>4996</v>
      </c>
      <c r="D47" s="221">
        <f>'2_2交流人口推計'!M47</f>
        <v>5415</v>
      </c>
      <c r="E47" s="251">
        <f>'2_2交流人口推計'!S47</f>
        <v>5488</v>
      </c>
      <c r="F47" s="221">
        <f>'2_2交流人口推計'!Y47</f>
        <v>5766</v>
      </c>
      <c r="G47" s="251">
        <f>'2_2交流人口推計'!AE47</f>
        <v>5807</v>
      </c>
      <c r="H47" s="293">
        <f>'2_2交流人口推計'!AK47</f>
        <v>5648</v>
      </c>
      <c r="I47" s="286">
        <f>'2_2交流人口推計'!AQ47</f>
        <v>7235</v>
      </c>
      <c r="J47" s="814">
        <f>'2_2交流人口推計'!AW47</f>
        <v>6206</v>
      </c>
      <c r="K47" s="284">
        <f>'2_2交流人口推計'!BC47</f>
        <v>6848</v>
      </c>
      <c r="L47" s="936">
        <f t="shared" si="1"/>
        <v>124.21937550040032</v>
      </c>
      <c r="M47" s="53"/>
      <c r="N47" s="239" t="s">
        <v>54</v>
      </c>
      <c r="O47" s="936">
        <f t="shared" si="31"/>
        <v>100</v>
      </c>
      <c r="P47" s="456">
        <f t="shared" si="40"/>
        <v>108.38670936749399</v>
      </c>
      <c r="Q47" s="265">
        <f t="shared" si="41"/>
        <v>109.84787830264212</v>
      </c>
      <c r="R47" s="456">
        <f t="shared" si="42"/>
        <v>115.41232986389112</v>
      </c>
      <c r="S47" s="265">
        <f t="shared" si="43"/>
        <v>116.23298638911128</v>
      </c>
      <c r="T47" s="456">
        <f t="shared" si="44"/>
        <v>113.05044035228183</v>
      </c>
      <c r="U47" s="265">
        <f t="shared" si="45"/>
        <v>144.81585268214573</v>
      </c>
      <c r="V47" s="456">
        <f t="shared" si="46"/>
        <v>124.21937550040032</v>
      </c>
      <c r="W47" s="265">
        <f t="shared" si="47"/>
        <v>137.06965572457966</v>
      </c>
      <c r="X47" s="53"/>
      <c r="Y47" s="39" t="s">
        <v>54</v>
      </c>
      <c r="Z47" s="936">
        <f>ROUND(県推計人口!AH40/県推計人口!$AH40*100,1)</f>
        <v>100</v>
      </c>
      <c r="AA47" s="265">
        <f>ROUND(県推計人口!AI40/県推計人口!$AH40*100,1)</f>
        <v>98.5</v>
      </c>
      <c r="AB47" s="265">
        <f>ROUND(県推計人口!AJ40/県推計人口!$AH40*100,1)</f>
        <v>96.7</v>
      </c>
      <c r="AC47" s="265">
        <f>ROUND(県推計人口!AK40/県推計人口!$AH40*100,1)</f>
        <v>94.5</v>
      </c>
      <c r="AD47" s="265">
        <f>ROUND(県推計人口!AL40/県推計人口!$AH40*100,1)</f>
        <v>92.7</v>
      </c>
      <c r="AE47" s="265">
        <f>ROUND(県推計人口!AM40/県推計人口!$AH40*100,1)</f>
        <v>90.9</v>
      </c>
      <c r="AF47" s="265">
        <f>ROUND(県推計人口!AN40/県推計人口!$AH40*100,1)</f>
        <v>88.9</v>
      </c>
      <c r="AG47" s="265">
        <f>ROUND(県推計人口!AO40/県推計人口!$AH40*100,1)</f>
        <v>87.4</v>
      </c>
      <c r="AH47" s="265">
        <f>ROUND(県推計人口!AP40/県推計人口!$AH40*100,1)</f>
        <v>85.1</v>
      </c>
    </row>
    <row r="48" spans="1:34">
      <c r="A48" s="125"/>
      <c r="B48" s="241" t="s">
        <v>21</v>
      </c>
      <c r="C48" s="250">
        <f>'2_2交流人口推計'!G48</f>
        <v>170936</v>
      </c>
      <c r="D48" s="219">
        <f>'2_2交流人口推計'!M48</f>
        <v>172006</v>
      </c>
      <c r="E48" s="250">
        <f>'2_2交流人口推計'!S48</f>
        <v>173908</v>
      </c>
      <c r="F48" s="219">
        <f>'2_2交流人口推計'!Y48</f>
        <v>175192</v>
      </c>
      <c r="G48" s="250">
        <f>'2_2交流人口推計'!AE48</f>
        <v>177438</v>
      </c>
      <c r="H48" s="292">
        <f>'2_2交流人口推計'!AK48</f>
        <v>172994</v>
      </c>
      <c r="I48" s="285">
        <f>'2_2交流人口推計'!AQ48</f>
        <v>178292</v>
      </c>
      <c r="J48" s="812">
        <f>'2_2交流人口推計'!AW48</f>
        <v>173142</v>
      </c>
      <c r="K48" s="283">
        <f>'2_2交流人口推計'!BC48</f>
        <v>176906</v>
      </c>
      <c r="L48" s="935">
        <f t="shared" si="1"/>
        <v>101.29054148921233</v>
      </c>
      <c r="M48" s="53"/>
      <c r="N48" s="241" t="s">
        <v>21</v>
      </c>
      <c r="O48" s="935">
        <f t="shared" si="31"/>
        <v>100</v>
      </c>
      <c r="P48" s="295">
        <f t="shared" si="40"/>
        <v>100.62596527355268</v>
      </c>
      <c r="Q48" s="261">
        <f t="shared" si="41"/>
        <v>101.73866242336314</v>
      </c>
      <c r="R48" s="295">
        <f t="shared" si="42"/>
        <v>102.48982075162634</v>
      </c>
      <c r="S48" s="261">
        <f t="shared" si="43"/>
        <v>103.8037628118126</v>
      </c>
      <c r="T48" s="295">
        <f t="shared" si="44"/>
        <v>101.20395937660879</v>
      </c>
      <c r="U48" s="261">
        <f t="shared" si="45"/>
        <v>104.30336500210603</v>
      </c>
      <c r="V48" s="295">
        <f t="shared" si="46"/>
        <v>101.29054148921233</v>
      </c>
      <c r="W48" s="261">
        <f t="shared" si="47"/>
        <v>103.4925352178593</v>
      </c>
      <c r="X48" s="53"/>
      <c r="Y48" s="41" t="s">
        <v>21</v>
      </c>
      <c r="Z48" s="935">
        <f>ROUND(県推計人口!AH41/県推計人口!$AH41*100,1)</f>
        <v>100</v>
      </c>
      <c r="AA48" s="261">
        <f>ROUND(県推計人口!AI41/県推計人口!$AH41*100,1)</f>
        <v>99.8</v>
      </c>
      <c r="AB48" s="261">
        <f>ROUND(県推計人口!AJ41/県推計人口!$AH41*100,1)</f>
        <v>99.5</v>
      </c>
      <c r="AC48" s="261">
        <f>ROUND(県推計人口!AK41/県推計人口!$AH41*100,1)</f>
        <v>99.2</v>
      </c>
      <c r="AD48" s="261">
        <f>ROUND(県推計人口!AL41/県推計人口!$AH41*100,1)</f>
        <v>99</v>
      </c>
      <c r="AE48" s="261">
        <f>ROUND(県推計人口!AM41/県推計人口!$AH41*100,1)</f>
        <v>98.7</v>
      </c>
      <c r="AF48" s="261">
        <f>ROUND(県推計人口!AN41/県推計人口!$AH41*100,1)</f>
        <v>98.1</v>
      </c>
      <c r="AG48" s="261">
        <f>ROUND(県推計人口!AO41/県推計人口!$AH41*100,1)</f>
        <v>97.6</v>
      </c>
      <c r="AH48" s="261">
        <f>ROUND(県推計人口!AP41/県推計人口!$AH41*100,1)</f>
        <v>97</v>
      </c>
    </row>
    <row r="49" spans="1:34">
      <c r="A49" s="125">
        <v>201</v>
      </c>
      <c r="B49" s="242" t="s">
        <v>55</v>
      </c>
      <c r="C49" s="250">
        <f>'2_2交流人口推計'!G49</f>
        <v>157931</v>
      </c>
      <c r="D49" s="219">
        <f>'2_2交流人口推計'!M49</f>
        <v>158425</v>
      </c>
      <c r="E49" s="250">
        <f>'2_2交流人口推計'!S49</f>
        <v>160030</v>
      </c>
      <c r="F49" s="219">
        <f>'2_2交流人口推計'!Y49</f>
        <v>160937</v>
      </c>
      <c r="G49" s="250">
        <f>'2_2交流人口推計'!AE49</f>
        <v>163236</v>
      </c>
      <c r="H49" s="292">
        <f>'2_2交流人口推計'!AK49</f>
        <v>158459</v>
      </c>
      <c r="I49" s="285">
        <f>'2_2交流人口推計'!AQ49</f>
        <v>162045</v>
      </c>
      <c r="J49" s="812">
        <f>'2_2交流人口推計'!AW49</f>
        <v>158620</v>
      </c>
      <c r="K49" s="283">
        <f>'2_2交流人口推計'!BC49</f>
        <v>161581</v>
      </c>
      <c r="L49" s="935">
        <f t="shared" si="1"/>
        <v>100.43626647080055</v>
      </c>
      <c r="M49" s="53"/>
      <c r="N49" s="242" t="s">
        <v>55</v>
      </c>
      <c r="O49" s="935">
        <f t="shared" si="31"/>
        <v>100</v>
      </c>
      <c r="P49" s="295">
        <f t="shared" si="40"/>
        <v>100.31279482812114</v>
      </c>
      <c r="Q49" s="261">
        <f t="shared" si="41"/>
        <v>101.32906142555926</v>
      </c>
      <c r="R49" s="295">
        <f t="shared" si="42"/>
        <v>101.90336286099625</v>
      </c>
      <c r="S49" s="261">
        <f t="shared" si="43"/>
        <v>103.3590618687908</v>
      </c>
      <c r="T49" s="295">
        <f t="shared" si="44"/>
        <v>100.33432321710114</v>
      </c>
      <c r="U49" s="261">
        <f t="shared" si="45"/>
        <v>102.6049350665797</v>
      </c>
      <c r="V49" s="295">
        <f t="shared" si="46"/>
        <v>100.43626647080055</v>
      </c>
      <c r="W49" s="261">
        <f t="shared" si="47"/>
        <v>102.31113587579385</v>
      </c>
      <c r="X49" s="53"/>
      <c r="Y49" s="42" t="s">
        <v>55</v>
      </c>
      <c r="Z49" s="935">
        <f>ROUND(県推計人口!AH42/県推計人口!$AH42*100,1)</f>
        <v>100</v>
      </c>
      <c r="AA49" s="261">
        <f>ROUND(県推計人口!AI42/県推計人口!$AH42*100,1)</f>
        <v>99.8</v>
      </c>
      <c r="AB49" s="261">
        <f>ROUND(県推計人口!AJ42/県推計人口!$AH42*100,1)</f>
        <v>99.6</v>
      </c>
      <c r="AC49" s="261">
        <f>ROUND(県推計人口!AK42/県推計人口!$AH42*100,1)</f>
        <v>99.4</v>
      </c>
      <c r="AD49" s="261">
        <f>ROUND(県推計人口!AL42/県推計人口!$AH42*100,1)</f>
        <v>99.3</v>
      </c>
      <c r="AE49" s="261">
        <f>ROUND(県推計人口!AM42/県推計人口!$AH42*100,1)</f>
        <v>99</v>
      </c>
      <c r="AF49" s="261">
        <f>ROUND(県推計人口!AN42/県推計人口!$AH42*100,1)</f>
        <v>98.5</v>
      </c>
      <c r="AG49" s="261">
        <f>ROUND(県推計人口!AO42/県推計人口!$AH42*100,1)</f>
        <v>98</v>
      </c>
      <c r="AH49" s="261">
        <f>ROUND(県推計人口!AP42/県推計人口!$AH42*100,1)</f>
        <v>97.5</v>
      </c>
    </row>
    <row r="50" spans="1:34">
      <c r="A50" s="125">
        <v>442</v>
      </c>
      <c r="B50" s="237" t="s">
        <v>56</v>
      </c>
      <c r="C50" s="250">
        <f>'2_2交流人口推計'!G50</f>
        <v>3413</v>
      </c>
      <c r="D50" s="219">
        <f>'2_2交流人口推計'!M50</f>
        <v>3411</v>
      </c>
      <c r="E50" s="250">
        <f>'2_2交流人口推計'!S50</f>
        <v>3600</v>
      </c>
      <c r="F50" s="219">
        <f>'2_2交流人口推計'!Y50</f>
        <v>3775</v>
      </c>
      <c r="G50" s="250">
        <f>'2_2交流人口推計'!AE50</f>
        <v>3627</v>
      </c>
      <c r="H50" s="292">
        <f>'2_2交流人口推計'!AK50</f>
        <v>3629</v>
      </c>
      <c r="I50" s="285">
        <f>'2_2交流人口推計'!AQ50</f>
        <v>4470</v>
      </c>
      <c r="J50" s="812">
        <f>'2_2交流人口推計'!AW50</f>
        <v>3515</v>
      </c>
      <c r="K50" s="283">
        <f>'2_2交流人口推計'!BC50</f>
        <v>3827</v>
      </c>
      <c r="L50" s="935">
        <f t="shared" si="1"/>
        <v>102.98857310284208</v>
      </c>
      <c r="M50" s="53"/>
      <c r="N50" s="237" t="s">
        <v>56</v>
      </c>
      <c r="O50" s="935">
        <f t="shared" si="31"/>
        <v>100</v>
      </c>
      <c r="P50" s="295">
        <f t="shared" si="40"/>
        <v>99.941400527395245</v>
      </c>
      <c r="Q50" s="261">
        <f t="shared" si="41"/>
        <v>105.47905068854379</v>
      </c>
      <c r="R50" s="295">
        <f t="shared" si="42"/>
        <v>110.60650454145913</v>
      </c>
      <c r="S50" s="261">
        <f t="shared" si="43"/>
        <v>106.27014356870788</v>
      </c>
      <c r="T50" s="295">
        <f t="shared" si="44"/>
        <v>106.32874304131263</v>
      </c>
      <c r="U50" s="261">
        <f t="shared" si="45"/>
        <v>130.96982127160857</v>
      </c>
      <c r="V50" s="295">
        <f t="shared" si="46"/>
        <v>102.98857310284208</v>
      </c>
      <c r="W50" s="261">
        <f t="shared" si="47"/>
        <v>112.13009082918252</v>
      </c>
      <c r="X50" s="53"/>
      <c r="Y50" s="37" t="s">
        <v>56</v>
      </c>
      <c r="Z50" s="935">
        <f>ROUND(県推計人口!AH43/県推計人口!$AH43*100,1)</f>
        <v>100</v>
      </c>
      <c r="AA50" s="261">
        <f>ROUND(県推計人口!AI43/県推計人口!$AH43*100,1)</f>
        <v>98.5</v>
      </c>
      <c r="AB50" s="261">
        <f>ROUND(県推計人口!AJ43/県推計人口!$AH43*100,1)</f>
        <v>97.2</v>
      </c>
      <c r="AC50" s="261">
        <f>ROUND(県推計人口!AK43/県推計人口!$AH43*100,1)</f>
        <v>95</v>
      </c>
      <c r="AD50" s="261">
        <f>ROUND(県推計人口!AL43/県推計人口!$AH43*100,1)</f>
        <v>93.4</v>
      </c>
      <c r="AE50" s="261">
        <f>ROUND(県推計人口!AM43/県推計人口!$AH43*100,1)</f>
        <v>91.3</v>
      </c>
      <c r="AF50" s="261">
        <f>ROUND(県推計人口!AN43/県推計人口!$AH43*100,1)</f>
        <v>89.1</v>
      </c>
      <c r="AG50" s="261">
        <f>ROUND(県推計人口!AO43/県推計人口!$AH43*100,1)</f>
        <v>86.9</v>
      </c>
      <c r="AH50" s="261">
        <f>ROUND(県推計人口!AP43/県推計人口!$AH43*100,1)</f>
        <v>84.9</v>
      </c>
    </row>
    <row r="51" spans="1:34">
      <c r="A51" s="125">
        <v>443</v>
      </c>
      <c r="B51" s="237" t="s">
        <v>57</v>
      </c>
      <c r="C51" s="250">
        <f>'2_2交流人口推計'!G51</f>
        <v>7428</v>
      </c>
      <c r="D51" s="219">
        <f>'2_2交流人口推計'!M51</f>
        <v>7695</v>
      </c>
      <c r="E51" s="250">
        <f>'2_2交流人口推計'!S51</f>
        <v>7804</v>
      </c>
      <c r="F51" s="219">
        <f>'2_2交流人口推計'!Y51</f>
        <v>7897</v>
      </c>
      <c r="G51" s="250">
        <f>'2_2交流人口推計'!AE51</f>
        <v>7946</v>
      </c>
      <c r="H51" s="292">
        <f>'2_2交流人口推計'!AK51</f>
        <v>8004</v>
      </c>
      <c r="I51" s="285">
        <f>'2_2交流人口推計'!AQ51</f>
        <v>8147</v>
      </c>
      <c r="J51" s="812">
        <f>'2_2交流人口推計'!AW51</f>
        <v>8030</v>
      </c>
      <c r="K51" s="283">
        <f>'2_2交流人口推計'!BC51</f>
        <v>8269</v>
      </c>
      <c r="L51" s="935">
        <f t="shared" si="1"/>
        <v>108.10446957458267</v>
      </c>
      <c r="M51" s="53"/>
      <c r="N51" s="237" t="s">
        <v>57</v>
      </c>
      <c r="O51" s="935">
        <f t="shared" si="31"/>
        <v>100</v>
      </c>
      <c r="P51" s="295">
        <f t="shared" si="40"/>
        <v>103.59450726978999</v>
      </c>
      <c r="Q51" s="261">
        <f t="shared" si="41"/>
        <v>105.06192784060313</v>
      </c>
      <c r="R51" s="295">
        <f t="shared" si="42"/>
        <v>106.31394722670974</v>
      </c>
      <c r="S51" s="261">
        <f t="shared" si="43"/>
        <v>106.97361335487345</v>
      </c>
      <c r="T51" s="295">
        <f t="shared" si="44"/>
        <v>107.75444264943457</v>
      </c>
      <c r="U51" s="261">
        <f t="shared" si="45"/>
        <v>109.67959073774907</v>
      </c>
      <c r="V51" s="295">
        <f t="shared" si="46"/>
        <v>108.10446957458267</v>
      </c>
      <c r="W51" s="261">
        <f t="shared" si="47"/>
        <v>111.32202477113624</v>
      </c>
      <c r="X51" s="53"/>
      <c r="Y51" s="37" t="s">
        <v>57</v>
      </c>
      <c r="Z51" s="935">
        <f>ROUND(県推計人口!AH44/県推計人口!$AH44*100,1)</f>
        <v>100</v>
      </c>
      <c r="AA51" s="261">
        <f>ROUND(県推計人口!AI44/県推計人口!$AH44*100,1)</f>
        <v>99.9</v>
      </c>
      <c r="AB51" s="261">
        <f>ROUND(県推計人口!AJ44/県推計人口!$AH44*100,1)</f>
        <v>99.8</v>
      </c>
      <c r="AC51" s="261">
        <f>ROUND(県推計人口!AK44/県推計人口!$AH44*100,1)</f>
        <v>99.5</v>
      </c>
      <c r="AD51" s="261">
        <f>ROUND(県推計人口!AL44/県推計人口!$AH44*100,1)</f>
        <v>99</v>
      </c>
      <c r="AE51" s="261">
        <f>ROUND(県推計人口!AM44/県推計人口!$AH44*100,1)</f>
        <v>98.2</v>
      </c>
      <c r="AF51" s="261">
        <f>ROUND(県推計人口!AN44/県推計人口!$AH44*100,1)</f>
        <v>97.4</v>
      </c>
      <c r="AG51" s="261">
        <f>ROUND(県推計人口!AO44/県推計人口!$AH44*100,1)</f>
        <v>96.7</v>
      </c>
      <c r="AH51" s="261">
        <f>ROUND(県推計人口!AP44/県推計人口!$AH44*100,1)</f>
        <v>96.7</v>
      </c>
    </row>
    <row r="52" spans="1:34">
      <c r="A52" s="125">
        <v>446</v>
      </c>
      <c r="B52" s="237" t="s">
        <v>58</v>
      </c>
      <c r="C52" s="250">
        <f>'2_2交流人口推計'!G52</f>
        <v>2164</v>
      </c>
      <c r="D52" s="219">
        <f>'2_2交流人口推計'!M52</f>
        <v>2475</v>
      </c>
      <c r="E52" s="250">
        <f>'2_2交流人口推計'!S52</f>
        <v>2474</v>
      </c>
      <c r="F52" s="219">
        <f>'2_2交流人口推計'!Y52</f>
        <v>2583</v>
      </c>
      <c r="G52" s="250">
        <f>'2_2交流人口推計'!AE52</f>
        <v>2629</v>
      </c>
      <c r="H52" s="292">
        <f>'2_2交流人口推計'!AK52</f>
        <v>2902</v>
      </c>
      <c r="I52" s="285">
        <f>'2_2交流人口推計'!AQ52</f>
        <v>3630</v>
      </c>
      <c r="J52" s="812">
        <f>'2_2交流人口推計'!AW52</f>
        <v>2977</v>
      </c>
      <c r="K52" s="283">
        <f>'2_2交流人口推計'!BC52</f>
        <v>3229</v>
      </c>
      <c r="L52" s="935">
        <f t="shared" si="1"/>
        <v>137.56931608133087</v>
      </c>
      <c r="M52" s="53"/>
      <c r="N52" s="237" t="s">
        <v>58</v>
      </c>
      <c r="O52" s="935">
        <f t="shared" si="31"/>
        <v>100</v>
      </c>
      <c r="P52" s="295">
        <f t="shared" si="40"/>
        <v>114.37153419593346</v>
      </c>
      <c r="Q52" s="261">
        <f t="shared" si="41"/>
        <v>114.3253234750462</v>
      </c>
      <c r="R52" s="295">
        <f t="shared" si="42"/>
        <v>119.36229205175601</v>
      </c>
      <c r="S52" s="261">
        <f t="shared" si="43"/>
        <v>121.48798521256931</v>
      </c>
      <c r="T52" s="295">
        <f t="shared" si="44"/>
        <v>134.10351201478744</v>
      </c>
      <c r="U52" s="261">
        <f t="shared" si="45"/>
        <v>167.7449168207024</v>
      </c>
      <c r="V52" s="295">
        <f t="shared" si="46"/>
        <v>137.56931608133087</v>
      </c>
      <c r="W52" s="261">
        <f t="shared" si="47"/>
        <v>149.21441774491683</v>
      </c>
      <c r="X52" s="53"/>
      <c r="Y52" s="37" t="s">
        <v>58</v>
      </c>
      <c r="Z52" s="935">
        <f>ROUND(県推計人口!AH45/県推計人口!$AH45*100,1)</f>
        <v>100</v>
      </c>
      <c r="AA52" s="261">
        <f>ROUND(県推計人口!AI45/県推計人口!$AH45*100,1)</f>
        <v>99.3</v>
      </c>
      <c r="AB52" s="261">
        <f>ROUND(県推計人口!AJ45/県推計人口!$AH45*100,1)</f>
        <v>97.4</v>
      </c>
      <c r="AC52" s="261">
        <f>ROUND(県推計人口!AK45/県推計人口!$AH45*100,1)</f>
        <v>95.6</v>
      </c>
      <c r="AD52" s="261">
        <f>ROUND(県推計人口!AL45/県推計人口!$AH45*100,1)</f>
        <v>94.3</v>
      </c>
      <c r="AE52" s="261">
        <f>ROUND(県推計人口!AM45/県推計人口!$AH45*100,1)</f>
        <v>92.7</v>
      </c>
      <c r="AF52" s="261">
        <f>ROUND(県推計人口!AN45/県推計人口!$AH45*100,1)</f>
        <v>91</v>
      </c>
      <c r="AG52" s="261">
        <f>ROUND(県推計人口!AO45/県推計人口!$AH45*100,1)</f>
        <v>88.9</v>
      </c>
      <c r="AH52" s="261">
        <f>ROUND(県推計人口!AP45/県推計人口!$AH45*100,1)</f>
        <v>86.8</v>
      </c>
    </row>
    <row r="53" spans="1:34">
      <c r="A53" s="125"/>
      <c r="B53" s="243" t="s">
        <v>22</v>
      </c>
      <c r="C53" s="249">
        <f>'2_2交流人口推計'!G53</f>
        <v>73659</v>
      </c>
      <c r="D53" s="220">
        <f>'2_2交流人口推計'!M53</f>
        <v>74738</v>
      </c>
      <c r="E53" s="249">
        <f>'2_2交流人口推計'!S53</f>
        <v>76017</v>
      </c>
      <c r="F53" s="220">
        <f>'2_2交流人口推計'!Y53</f>
        <v>76179</v>
      </c>
      <c r="G53" s="249">
        <f>'2_2交流人口推計'!AE53</f>
        <v>76386</v>
      </c>
      <c r="H53" s="800">
        <f>'2_2交流人口推計'!AK53</f>
        <v>75020</v>
      </c>
      <c r="I53" s="510">
        <f>'2_2交流人口推計'!AQ53</f>
        <v>79915</v>
      </c>
      <c r="J53" s="810">
        <f>'2_2交流人口推計'!AW53</f>
        <v>75076</v>
      </c>
      <c r="K53" s="509">
        <f>'2_2交流人口推計'!BC53</f>
        <v>77514</v>
      </c>
      <c r="L53" s="934">
        <f t="shared" si="1"/>
        <v>101.92372961891962</v>
      </c>
      <c r="M53" s="53"/>
      <c r="N53" s="243" t="s">
        <v>22</v>
      </c>
      <c r="O53" s="934">
        <f t="shared" si="31"/>
        <v>100</v>
      </c>
      <c r="P53" s="455">
        <f t="shared" si="40"/>
        <v>101.46485833367274</v>
      </c>
      <c r="Q53" s="263">
        <f t="shared" si="41"/>
        <v>103.20123813790576</v>
      </c>
      <c r="R53" s="455">
        <f t="shared" si="42"/>
        <v>103.42117052905959</v>
      </c>
      <c r="S53" s="263">
        <f t="shared" si="43"/>
        <v>103.70219525108948</v>
      </c>
      <c r="T53" s="455">
        <f t="shared" si="44"/>
        <v>101.84770360716273</v>
      </c>
      <c r="U53" s="263">
        <f t="shared" si="45"/>
        <v>108.49319159912569</v>
      </c>
      <c r="V53" s="455">
        <f t="shared" si="46"/>
        <v>101.92372961891962</v>
      </c>
      <c r="W53" s="263">
        <f t="shared" si="47"/>
        <v>105.23357634504949</v>
      </c>
      <c r="X53" s="53"/>
      <c r="Y53" s="43" t="s">
        <v>22</v>
      </c>
      <c r="Z53" s="934">
        <f>ROUND(県推計人口!AH46/県推計人口!$AH46*100,1)</f>
        <v>100</v>
      </c>
      <c r="AA53" s="263">
        <f>ROUND(県推計人口!AI46/県推計人口!$AH46*100,1)</f>
        <v>99</v>
      </c>
      <c r="AB53" s="263">
        <f>ROUND(県推計人口!AJ46/県推計人口!$AH46*100,1)</f>
        <v>98</v>
      </c>
      <c r="AC53" s="263">
        <f>ROUND(県推計人口!AK46/県推計人口!$AH46*100,1)</f>
        <v>96.9</v>
      </c>
      <c r="AD53" s="263">
        <f>ROUND(県推計人口!AL46/県推計人口!$AH46*100,1)</f>
        <v>95.8</v>
      </c>
      <c r="AE53" s="263">
        <f>ROUND(県推計人口!AM46/県推計人口!$AH46*100,1)</f>
        <v>94.7</v>
      </c>
      <c r="AF53" s="263">
        <f>ROUND(県推計人口!AN46/県推計人口!$AH46*100,1)</f>
        <v>93.5</v>
      </c>
      <c r="AG53" s="263">
        <f>ROUND(県推計人口!AO46/県推計人口!$AH46*100,1)</f>
        <v>92.3</v>
      </c>
      <c r="AH53" s="263">
        <f>ROUND(県推計人口!AP46/県推計人口!$AH46*100,1)</f>
        <v>90.9</v>
      </c>
    </row>
    <row r="54" spans="1:34">
      <c r="A54" s="125">
        <v>208</v>
      </c>
      <c r="B54" s="237" t="s">
        <v>59</v>
      </c>
      <c r="C54" s="250">
        <f>'2_2交流人口推計'!G54</f>
        <v>11791</v>
      </c>
      <c r="D54" s="219">
        <f>'2_2交流人口推計'!M54</f>
        <v>11845</v>
      </c>
      <c r="E54" s="250">
        <f>'2_2交流人口推計'!S54</f>
        <v>12027</v>
      </c>
      <c r="F54" s="219">
        <f>'2_2交流人口推計'!Y54</f>
        <v>11959</v>
      </c>
      <c r="G54" s="250">
        <f>'2_2交流人口推計'!AE54</f>
        <v>11736</v>
      </c>
      <c r="H54" s="292">
        <f>'2_2交流人口推計'!AK54</f>
        <v>11575</v>
      </c>
      <c r="I54" s="285">
        <f>'2_2交流人口推計'!AQ54</f>
        <v>11800</v>
      </c>
      <c r="J54" s="812">
        <f>'2_2交流人口推計'!AW54</f>
        <v>11249</v>
      </c>
      <c r="K54" s="283">
        <f>'2_2交流人口推計'!BC54</f>
        <v>11303</v>
      </c>
      <c r="L54" s="935">
        <f t="shared" si="1"/>
        <v>95.403273683317778</v>
      </c>
      <c r="M54" s="53"/>
      <c r="N54" s="237" t="s">
        <v>59</v>
      </c>
      <c r="O54" s="935">
        <f t="shared" si="31"/>
        <v>100</v>
      </c>
      <c r="P54" s="295">
        <f t="shared" si="40"/>
        <v>100.45797642269527</v>
      </c>
      <c r="Q54" s="261">
        <f t="shared" si="41"/>
        <v>102.00152658807565</v>
      </c>
      <c r="R54" s="295">
        <f t="shared" si="42"/>
        <v>101.42481553727418</v>
      </c>
      <c r="S54" s="261">
        <f t="shared" si="43"/>
        <v>99.533542532439995</v>
      </c>
      <c r="T54" s="295">
        <f t="shared" si="44"/>
        <v>98.168094309218901</v>
      </c>
      <c r="U54" s="261">
        <f t="shared" si="45"/>
        <v>100.07632940378255</v>
      </c>
      <c r="V54" s="295">
        <f t="shared" si="46"/>
        <v>95.403273683317778</v>
      </c>
      <c r="W54" s="261">
        <f t="shared" si="47"/>
        <v>95.86125010601306</v>
      </c>
      <c r="X54" s="53"/>
      <c r="Y54" s="37" t="s">
        <v>59</v>
      </c>
      <c r="Z54" s="935">
        <f>ROUND(県推計人口!AH47/県推計人口!$AH47*100,1)</f>
        <v>100</v>
      </c>
      <c r="AA54" s="261">
        <f>ROUND(県推計人口!AI47/県推計人口!$AH47*100,1)</f>
        <v>99.1</v>
      </c>
      <c r="AB54" s="261">
        <f>ROUND(県推計人口!AJ47/県推計人口!$AH47*100,1)</f>
        <v>98.6</v>
      </c>
      <c r="AC54" s="261">
        <f>ROUND(県推計人口!AK47/県推計人口!$AH47*100,1)</f>
        <v>97.3</v>
      </c>
      <c r="AD54" s="261">
        <f>ROUND(県推計人口!AL47/県推計人口!$AH47*100,1)</f>
        <v>95.7</v>
      </c>
      <c r="AE54" s="261">
        <f>ROUND(県推計人口!AM47/県推計人口!$AH47*100,1)</f>
        <v>94.1</v>
      </c>
      <c r="AF54" s="261">
        <f>ROUND(県推計人口!AN47/県推計人口!$AH47*100,1)</f>
        <v>92.8</v>
      </c>
      <c r="AG54" s="261">
        <f>ROUND(県推計人口!AO47/県推計人口!$AH47*100,1)</f>
        <v>91.4</v>
      </c>
      <c r="AH54" s="261">
        <f>ROUND(県推計人口!AP47/県推計人口!$AH47*100,1)</f>
        <v>89.7</v>
      </c>
    </row>
    <row r="55" spans="1:34">
      <c r="A55" s="125">
        <v>212</v>
      </c>
      <c r="B55" s="237" t="s">
        <v>60</v>
      </c>
      <c r="C55" s="250">
        <f>'2_2交流人口推計'!G55</f>
        <v>16356</v>
      </c>
      <c r="D55" s="219">
        <f>'2_2交流人口推計'!M55</f>
        <v>16732</v>
      </c>
      <c r="E55" s="250">
        <f>'2_2交流人口推計'!S55</f>
        <v>16660</v>
      </c>
      <c r="F55" s="219">
        <f>'2_2交流人口推計'!Y55</f>
        <v>16361</v>
      </c>
      <c r="G55" s="250">
        <f>'2_2交流人口推計'!AE55</f>
        <v>16232</v>
      </c>
      <c r="H55" s="292">
        <f>'2_2交流人口推計'!AK55</f>
        <v>15224</v>
      </c>
      <c r="I55" s="285">
        <f>'2_2交流人口推計'!AQ55</f>
        <v>16915</v>
      </c>
      <c r="J55" s="812">
        <f>'2_2交流人口推計'!AW55</f>
        <v>15030</v>
      </c>
      <c r="K55" s="283">
        <f>'2_2交流人口推計'!BC55</f>
        <v>15629</v>
      </c>
      <c r="L55" s="935">
        <f t="shared" si="1"/>
        <v>91.892883345561259</v>
      </c>
      <c r="M55" s="53"/>
      <c r="N55" s="237" t="s">
        <v>60</v>
      </c>
      <c r="O55" s="935">
        <f t="shared" si="31"/>
        <v>100</v>
      </c>
      <c r="P55" s="295">
        <f t="shared" si="40"/>
        <v>102.29885057471265</v>
      </c>
      <c r="Q55" s="261">
        <f t="shared" si="41"/>
        <v>101.85864514551236</v>
      </c>
      <c r="R55" s="295">
        <f t="shared" si="42"/>
        <v>100.03056982147226</v>
      </c>
      <c r="S55" s="261">
        <f t="shared" si="43"/>
        <v>99.241868427488384</v>
      </c>
      <c r="T55" s="295">
        <f t="shared" si="44"/>
        <v>93.078992418684265</v>
      </c>
      <c r="U55" s="261">
        <f t="shared" si="45"/>
        <v>103.41770604059673</v>
      </c>
      <c r="V55" s="295">
        <f t="shared" si="46"/>
        <v>91.892883345561259</v>
      </c>
      <c r="W55" s="261">
        <f t="shared" si="47"/>
        <v>95.55514795793593</v>
      </c>
      <c r="X55" s="53"/>
      <c r="Y55" s="37" t="s">
        <v>60</v>
      </c>
      <c r="Z55" s="935">
        <f>ROUND(県推計人口!AH48/県推計人口!$AH48*100,1)</f>
        <v>100</v>
      </c>
      <c r="AA55" s="261">
        <f>ROUND(県推計人口!AI48/県推計人口!$AH48*100,1)</f>
        <v>99.1</v>
      </c>
      <c r="AB55" s="261">
        <f>ROUND(県推計人口!AJ48/県推計人口!$AH48*100,1)</f>
        <v>97.9</v>
      </c>
      <c r="AC55" s="261">
        <f>ROUND(県推計人口!AK48/県推計人口!$AH48*100,1)</f>
        <v>96.5</v>
      </c>
      <c r="AD55" s="261">
        <f>ROUND(県推計人口!AL48/県推計人口!$AH48*100,1)</f>
        <v>95.7</v>
      </c>
      <c r="AE55" s="261">
        <f>ROUND(県推計人口!AM48/県推計人口!$AH48*100,1)</f>
        <v>94.5</v>
      </c>
      <c r="AF55" s="261">
        <f>ROUND(県推計人口!AN48/県推計人口!$AH48*100,1)</f>
        <v>93.1</v>
      </c>
      <c r="AG55" s="261">
        <f>ROUND(県推計人口!AO48/県推計人口!$AH48*100,1)</f>
        <v>91.8</v>
      </c>
      <c r="AH55" s="261">
        <f>ROUND(県推計人口!AP48/県推計人口!$AH48*100,1)</f>
        <v>90.4</v>
      </c>
    </row>
    <row r="56" spans="1:34">
      <c r="A56" s="125">
        <v>227</v>
      </c>
      <c r="B56" s="237" t="s">
        <v>61</v>
      </c>
      <c r="C56" s="250">
        <f>'2_2交流人口推計'!G56</f>
        <v>10244</v>
      </c>
      <c r="D56" s="219">
        <f>'2_2交流人口推計'!M56</f>
        <v>10481</v>
      </c>
      <c r="E56" s="250">
        <f>'2_2交流人口推計'!S56</f>
        <v>10901</v>
      </c>
      <c r="F56" s="219">
        <f>'2_2交流人口推計'!Y56</f>
        <v>11107</v>
      </c>
      <c r="G56" s="250">
        <f>'2_2交流人口推計'!AE56</f>
        <v>11462</v>
      </c>
      <c r="H56" s="292">
        <f>'2_2交流人口推計'!AK56</f>
        <v>11050</v>
      </c>
      <c r="I56" s="285">
        <f>'2_2交流人口推計'!AQ56</f>
        <v>11769</v>
      </c>
      <c r="J56" s="812">
        <f>'2_2交流人口推計'!AW56</f>
        <v>11120</v>
      </c>
      <c r="K56" s="283">
        <f>'2_2交流人口推計'!BC56</f>
        <v>11764</v>
      </c>
      <c r="L56" s="935">
        <f t="shared" si="1"/>
        <v>108.55134713002734</v>
      </c>
      <c r="M56" s="53"/>
      <c r="N56" s="237" t="s">
        <v>61</v>
      </c>
      <c r="O56" s="935">
        <f t="shared" si="31"/>
        <v>100</v>
      </c>
      <c r="P56" s="295">
        <f t="shared" si="40"/>
        <v>102.31354939476766</v>
      </c>
      <c r="Q56" s="261">
        <f t="shared" si="41"/>
        <v>106.41351034752049</v>
      </c>
      <c r="R56" s="295">
        <f t="shared" si="42"/>
        <v>108.42444357672785</v>
      </c>
      <c r="S56" s="261">
        <f t="shared" si="43"/>
        <v>111.88988676298321</v>
      </c>
      <c r="T56" s="295">
        <f t="shared" si="44"/>
        <v>107.86802030456852</v>
      </c>
      <c r="U56" s="261">
        <f t="shared" si="45"/>
        <v>114.88676298320968</v>
      </c>
      <c r="V56" s="295">
        <f t="shared" si="46"/>
        <v>108.55134713002734</v>
      </c>
      <c r="W56" s="261">
        <f t="shared" si="47"/>
        <v>114.83795392424834</v>
      </c>
      <c r="X56" s="53"/>
      <c r="Y56" s="37" t="s">
        <v>61</v>
      </c>
      <c r="Z56" s="935">
        <f>ROUND(県推計人口!AH49/県推計人口!$AH49*100,1)</f>
        <v>100</v>
      </c>
      <c r="AA56" s="261">
        <f>ROUND(県推計人口!AI49/県推計人口!$AH49*100,1)</f>
        <v>98.3</v>
      </c>
      <c r="AB56" s="261">
        <f>ROUND(県推計人口!AJ49/県推計人口!$AH49*100,1)</f>
        <v>96.8</v>
      </c>
      <c r="AC56" s="261">
        <f>ROUND(県推計人口!AK49/県推計人口!$AH49*100,1)</f>
        <v>95.2</v>
      </c>
      <c r="AD56" s="261">
        <f>ROUND(県推計人口!AL49/県推計人口!$AH49*100,1)</f>
        <v>93.6</v>
      </c>
      <c r="AE56" s="261">
        <f>ROUND(県推計人口!AM49/県推計人口!$AH49*100,1)</f>
        <v>92.2</v>
      </c>
      <c r="AF56" s="261">
        <f>ROUND(県推計人口!AN49/県推計人口!$AH49*100,1)</f>
        <v>90.4</v>
      </c>
      <c r="AG56" s="261">
        <f>ROUND(県推計人口!AO49/県推計人口!$AH49*100,1)</f>
        <v>88.6</v>
      </c>
      <c r="AH56" s="261">
        <f>ROUND(県推計人口!AP49/県推計人口!$AH49*100,1)</f>
        <v>86.5</v>
      </c>
    </row>
    <row r="57" spans="1:34">
      <c r="A57" s="125">
        <v>229</v>
      </c>
      <c r="B57" s="237" t="s">
        <v>62</v>
      </c>
      <c r="C57" s="250">
        <f>'2_2交流人口推計'!G57</f>
        <v>20492</v>
      </c>
      <c r="D57" s="219">
        <f>'2_2交流人口推計'!M57</f>
        <v>20789</v>
      </c>
      <c r="E57" s="250">
        <f>'2_2交流人口推計'!S57</f>
        <v>20910</v>
      </c>
      <c r="F57" s="219">
        <f>'2_2交流人口推計'!Y57</f>
        <v>21148</v>
      </c>
      <c r="G57" s="250">
        <f>'2_2交流人口推計'!AE57</f>
        <v>21204</v>
      </c>
      <c r="H57" s="292">
        <f>'2_2交流人口推計'!AK57</f>
        <v>21759</v>
      </c>
      <c r="I57" s="285">
        <f>'2_2交流人口推計'!AQ57</f>
        <v>22960</v>
      </c>
      <c r="J57" s="812">
        <f>'2_2交流人口推計'!AW57</f>
        <v>22081</v>
      </c>
      <c r="K57" s="283">
        <f>'2_2交流人口推計'!BC57</f>
        <v>22549</v>
      </c>
      <c r="L57" s="935">
        <f t="shared" si="1"/>
        <v>107.75424555924262</v>
      </c>
      <c r="M57" s="53"/>
      <c r="N57" s="237" t="s">
        <v>62</v>
      </c>
      <c r="O57" s="935">
        <f t="shared" si="31"/>
        <v>100</v>
      </c>
      <c r="P57" s="295">
        <f t="shared" si="40"/>
        <v>101.44934608627759</v>
      </c>
      <c r="Q57" s="261">
        <f t="shared" si="41"/>
        <v>102.03982041772399</v>
      </c>
      <c r="R57" s="295">
        <f t="shared" si="42"/>
        <v>103.20124926800702</v>
      </c>
      <c r="S57" s="261">
        <f t="shared" si="43"/>
        <v>103.47452664454421</v>
      </c>
      <c r="T57" s="295">
        <f t="shared" si="44"/>
        <v>106.1829006441538</v>
      </c>
      <c r="U57" s="261">
        <f t="shared" si="45"/>
        <v>112.04372438024595</v>
      </c>
      <c r="V57" s="295">
        <f t="shared" si="46"/>
        <v>107.75424555924262</v>
      </c>
      <c r="W57" s="261">
        <f t="shared" si="47"/>
        <v>110.03806363458909</v>
      </c>
      <c r="X57" s="53"/>
      <c r="Y57" s="37" t="s">
        <v>62</v>
      </c>
      <c r="Z57" s="935">
        <f>ROUND(県推計人口!AH50/県推計人口!$AH50*100,1)</f>
        <v>100</v>
      </c>
      <c r="AA57" s="261">
        <f>ROUND(県推計人口!AI50/県推計人口!$AH50*100,1)</f>
        <v>99.3</v>
      </c>
      <c r="AB57" s="261">
        <f>ROUND(県推計人口!AJ50/県推計人口!$AH50*100,1)</f>
        <v>98.5</v>
      </c>
      <c r="AC57" s="261">
        <f>ROUND(県推計人口!AK50/県推計人口!$AH50*100,1)</f>
        <v>97.6</v>
      </c>
      <c r="AD57" s="261">
        <f>ROUND(県推計人口!AL50/県推計人口!$AH50*100,1)</f>
        <v>96.8</v>
      </c>
      <c r="AE57" s="261">
        <f>ROUND(県推計人口!AM50/県推計人口!$AH50*100,1)</f>
        <v>96</v>
      </c>
      <c r="AF57" s="261">
        <f>ROUND(県推計人口!AN50/県推計人口!$AH50*100,1)</f>
        <v>94.9</v>
      </c>
      <c r="AG57" s="261">
        <f>ROUND(県推計人口!AO50/県推計人口!$AH50*100,1)</f>
        <v>94.1</v>
      </c>
      <c r="AH57" s="261">
        <f>ROUND(県推計人口!AP50/県推計人口!$AH50*100,1)</f>
        <v>92.9</v>
      </c>
    </row>
    <row r="58" spans="1:34">
      <c r="A58" s="125">
        <v>464</v>
      </c>
      <c r="B58" s="237" t="s">
        <v>63</v>
      </c>
      <c r="C58" s="250">
        <f>'2_2交流人口推計'!G58</f>
        <v>2656</v>
      </c>
      <c r="D58" s="219">
        <f>'2_2交流人口推計'!M58</f>
        <v>2693</v>
      </c>
      <c r="E58" s="250">
        <f>'2_2交流人口推計'!S58</f>
        <v>2929</v>
      </c>
      <c r="F58" s="219">
        <f>'2_2交流人口推計'!Y58</f>
        <v>3023</v>
      </c>
      <c r="G58" s="250">
        <f>'2_2交流人口推計'!AE58</f>
        <v>3052</v>
      </c>
      <c r="H58" s="292">
        <f>'2_2交流人口推計'!AK58</f>
        <v>2527</v>
      </c>
      <c r="I58" s="285">
        <f>'2_2交流人口推計'!AQ58</f>
        <v>2557</v>
      </c>
      <c r="J58" s="812">
        <f>'2_2交流人口推計'!AW58</f>
        <v>2522</v>
      </c>
      <c r="K58" s="283">
        <f>'2_2交流人口推計'!BC58</f>
        <v>2579</v>
      </c>
      <c r="L58" s="935">
        <f t="shared" si="1"/>
        <v>94.954819277108442</v>
      </c>
      <c r="M58" s="53"/>
      <c r="N58" s="237" t="s">
        <v>63</v>
      </c>
      <c r="O58" s="935">
        <f t="shared" si="31"/>
        <v>100</v>
      </c>
      <c r="P58" s="295">
        <f t="shared" si="40"/>
        <v>101.39307228915662</v>
      </c>
      <c r="Q58" s="261">
        <f t="shared" si="41"/>
        <v>110.27861445783131</v>
      </c>
      <c r="R58" s="295">
        <f t="shared" si="42"/>
        <v>113.81777108433735</v>
      </c>
      <c r="S58" s="261">
        <f t="shared" si="43"/>
        <v>114.90963855421687</v>
      </c>
      <c r="T58" s="295">
        <f t="shared" si="44"/>
        <v>95.143072289156621</v>
      </c>
      <c r="U58" s="261">
        <f t="shared" si="45"/>
        <v>96.272590361445793</v>
      </c>
      <c r="V58" s="295">
        <f t="shared" si="46"/>
        <v>94.954819277108442</v>
      </c>
      <c r="W58" s="261">
        <f t="shared" si="47"/>
        <v>97.100903614457835</v>
      </c>
      <c r="X58" s="53"/>
      <c r="Y58" s="37" t="s">
        <v>63</v>
      </c>
      <c r="Z58" s="935">
        <f>ROUND(県推計人口!AH51/県推計人口!$AH51*100,1)</f>
        <v>100</v>
      </c>
      <c r="AA58" s="261">
        <f>ROUND(県推計人口!AI51/県推計人口!$AH51*100,1)</f>
        <v>99.7</v>
      </c>
      <c r="AB58" s="261">
        <f>ROUND(県推計人口!AJ51/県推計人口!$AH51*100,1)</f>
        <v>100</v>
      </c>
      <c r="AC58" s="261">
        <f>ROUND(県推計人口!AK51/県推計人口!$AH51*100,1)</f>
        <v>99.9</v>
      </c>
      <c r="AD58" s="261">
        <f>ROUND(県推計人口!AL51/県推計人口!$AH51*100,1)</f>
        <v>99.7</v>
      </c>
      <c r="AE58" s="261">
        <f>ROUND(県推計人口!AM51/県推計人口!$AH51*100,1)</f>
        <v>99.4</v>
      </c>
      <c r="AF58" s="261">
        <f>ROUND(県推計人口!AN51/県推計人口!$AH51*100,1)</f>
        <v>99</v>
      </c>
      <c r="AG58" s="261">
        <f>ROUND(県推計人口!AO51/県推計人口!$AH51*100,1)</f>
        <v>98.5</v>
      </c>
      <c r="AH58" s="261">
        <f>ROUND(県推計人口!AP51/県推計人口!$AH51*100,1)</f>
        <v>98.2</v>
      </c>
    </row>
    <row r="59" spans="1:34">
      <c r="A59" s="125">
        <v>481</v>
      </c>
      <c r="B59" s="237" t="s">
        <v>64</v>
      </c>
      <c r="C59" s="250">
        <f>'2_2交流人口推計'!G59</f>
        <v>5003</v>
      </c>
      <c r="D59" s="219">
        <f>'2_2交流人口推計'!M59</f>
        <v>5051</v>
      </c>
      <c r="E59" s="250">
        <f>'2_2交流人口推計'!S59</f>
        <v>5113</v>
      </c>
      <c r="F59" s="219">
        <f>'2_2交流人口推計'!Y59</f>
        <v>5010</v>
      </c>
      <c r="G59" s="250">
        <f>'2_2交流人口推計'!AE59</f>
        <v>5010</v>
      </c>
      <c r="H59" s="292">
        <f>'2_2交流人口推計'!AK59</f>
        <v>5120</v>
      </c>
      <c r="I59" s="285">
        <f>'2_2交流人口推計'!AQ59</f>
        <v>5453</v>
      </c>
      <c r="J59" s="812">
        <f>'2_2交流人口推計'!AW59</f>
        <v>5253</v>
      </c>
      <c r="K59" s="283">
        <f>'2_2交流人口推計'!BC59</f>
        <v>5480</v>
      </c>
      <c r="L59" s="935">
        <f t="shared" si="1"/>
        <v>104.99700179892064</v>
      </c>
      <c r="M59" s="53"/>
      <c r="N59" s="237" t="s">
        <v>64</v>
      </c>
      <c r="O59" s="935">
        <f t="shared" si="31"/>
        <v>100</v>
      </c>
      <c r="P59" s="295">
        <f t="shared" si="40"/>
        <v>100.95942434539276</v>
      </c>
      <c r="Q59" s="261">
        <f t="shared" si="41"/>
        <v>102.19868079152508</v>
      </c>
      <c r="R59" s="295">
        <f t="shared" si="42"/>
        <v>100.13991605036978</v>
      </c>
      <c r="S59" s="261">
        <f t="shared" si="43"/>
        <v>100.13991605036978</v>
      </c>
      <c r="T59" s="295">
        <f t="shared" si="44"/>
        <v>102.33859684189486</v>
      </c>
      <c r="U59" s="261">
        <f t="shared" si="45"/>
        <v>108.99460323805717</v>
      </c>
      <c r="V59" s="295">
        <f t="shared" si="46"/>
        <v>104.99700179892064</v>
      </c>
      <c r="W59" s="261">
        <f t="shared" si="47"/>
        <v>109.5342794323406</v>
      </c>
      <c r="X59" s="53"/>
      <c r="Y59" s="37" t="s">
        <v>64</v>
      </c>
      <c r="Z59" s="935">
        <f>ROUND(県推計人口!AH52/県推計人口!$AH52*100,1)</f>
        <v>100</v>
      </c>
      <c r="AA59" s="261">
        <f>ROUND(県推計人口!AI52/県推計人口!$AH52*100,1)</f>
        <v>98.2</v>
      </c>
      <c r="AB59" s="261">
        <f>ROUND(県推計人口!AJ52/県推計人口!$AH52*100,1)</f>
        <v>96.2</v>
      </c>
      <c r="AC59" s="261">
        <f>ROUND(県推計人口!AK52/県推計人口!$AH52*100,1)</f>
        <v>94.3</v>
      </c>
      <c r="AD59" s="261">
        <f>ROUND(県推計人口!AL52/県推計人口!$AH52*100,1)</f>
        <v>92.7</v>
      </c>
      <c r="AE59" s="261">
        <f>ROUND(県推計人口!AM52/県推計人口!$AH52*100,1)</f>
        <v>91.2</v>
      </c>
      <c r="AF59" s="261">
        <f>ROUND(県推計人口!AN52/県推計人口!$AH52*100,1)</f>
        <v>89.6</v>
      </c>
      <c r="AG59" s="261">
        <f>ROUND(県推計人口!AO52/県推計人口!$AH52*100,1)</f>
        <v>88.2</v>
      </c>
      <c r="AH59" s="261">
        <f>ROUND(県推計人口!AP52/県推計人口!$AH52*100,1)</f>
        <v>87.1</v>
      </c>
    </row>
    <row r="60" spans="1:34">
      <c r="A60" s="125">
        <v>501</v>
      </c>
      <c r="B60" s="239" t="s">
        <v>65</v>
      </c>
      <c r="C60" s="251">
        <f>'2_2交流人口推計'!G60</f>
        <v>7117</v>
      </c>
      <c r="D60" s="221">
        <f>'2_2交流人口推計'!M60</f>
        <v>7147</v>
      </c>
      <c r="E60" s="251">
        <f>'2_2交流人口推計'!S60</f>
        <v>7477</v>
      </c>
      <c r="F60" s="221">
        <f>'2_2交流人口推計'!Y60</f>
        <v>7571</v>
      </c>
      <c r="G60" s="251">
        <f>'2_2交流人口推計'!AE60</f>
        <v>7690</v>
      </c>
      <c r="H60" s="293">
        <f>'2_2交流人口推計'!AK60</f>
        <v>7765</v>
      </c>
      <c r="I60" s="286">
        <f>'2_2交流人口推計'!AQ60</f>
        <v>8461</v>
      </c>
      <c r="J60" s="814">
        <f>'2_2交流人口推計'!AW60</f>
        <v>7821</v>
      </c>
      <c r="K60" s="284">
        <f>'2_2交流人口推計'!BC60</f>
        <v>8210</v>
      </c>
      <c r="L60" s="936">
        <f t="shared" si="1"/>
        <v>109.89180834621328</v>
      </c>
      <c r="M60" s="53"/>
      <c r="N60" s="239" t="s">
        <v>65</v>
      </c>
      <c r="O60" s="936">
        <f t="shared" si="31"/>
        <v>100</v>
      </c>
      <c r="P60" s="456">
        <f t="shared" si="40"/>
        <v>100.42152592384433</v>
      </c>
      <c r="Q60" s="265">
        <f t="shared" si="41"/>
        <v>105.05831108613179</v>
      </c>
      <c r="R60" s="456">
        <f t="shared" si="42"/>
        <v>106.37909231417733</v>
      </c>
      <c r="S60" s="265">
        <f t="shared" si="43"/>
        <v>108.05114514542645</v>
      </c>
      <c r="T60" s="456">
        <f t="shared" si="44"/>
        <v>109.10495995503724</v>
      </c>
      <c r="U60" s="265">
        <f t="shared" si="45"/>
        <v>118.88436138822539</v>
      </c>
      <c r="V60" s="456">
        <f t="shared" si="46"/>
        <v>109.89180834621328</v>
      </c>
      <c r="W60" s="265">
        <f t="shared" si="47"/>
        <v>115.35759449206127</v>
      </c>
      <c r="X60" s="53"/>
      <c r="Y60" s="39" t="s">
        <v>65</v>
      </c>
      <c r="Z60" s="936">
        <f>ROUND(県推計人口!AH53/県推計人口!$AH53*100,1)</f>
        <v>100</v>
      </c>
      <c r="AA60" s="265">
        <f>ROUND(県推計人口!AI53/県推計人口!$AH53*100,1)</f>
        <v>97.7</v>
      </c>
      <c r="AB60" s="265">
        <f>ROUND(県推計人口!AJ53/県推計人口!$AH53*100,1)</f>
        <v>95.9</v>
      </c>
      <c r="AC60" s="265">
        <f>ROUND(県推計人口!AK53/県推計人口!$AH53*100,1)</f>
        <v>94</v>
      </c>
      <c r="AD60" s="265">
        <f>ROUND(県推計人口!AL53/県推計人口!$AH53*100,1)</f>
        <v>92.3</v>
      </c>
      <c r="AE60" s="265">
        <f>ROUND(県推計人口!AM53/県推計人口!$AH53*100,1)</f>
        <v>90.6</v>
      </c>
      <c r="AF60" s="265">
        <f>ROUND(県推計人口!AN53/県推計人口!$AH53*100,1)</f>
        <v>88.4</v>
      </c>
      <c r="AG60" s="265">
        <f>ROUND(県推計人口!AO53/県推計人口!$AH53*100,1)</f>
        <v>86.3</v>
      </c>
      <c r="AH60" s="265">
        <f>ROUND(県推計人口!AP53/県推計人口!$AH53*100,1)</f>
        <v>84.3</v>
      </c>
    </row>
    <row r="61" spans="1:34">
      <c r="A61" s="125"/>
      <c r="B61" s="518" t="s">
        <v>23</v>
      </c>
      <c r="C61" s="250">
        <f>'2_2交流人口推計'!G61</f>
        <v>65564</v>
      </c>
      <c r="D61" s="219">
        <f>'2_2交流人口推計'!M61</f>
        <v>67337</v>
      </c>
      <c r="E61" s="250">
        <f>'2_2交流人口推計'!S61</f>
        <v>68530</v>
      </c>
      <c r="F61" s="219">
        <f>'2_2交流人口推計'!Y61</f>
        <v>69265</v>
      </c>
      <c r="G61" s="250">
        <f>'2_2交流人口推計'!AE61</f>
        <v>68472</v>
      </c>
      <c r="H61" s="292">
        <f>'2_2交流人口推計'!AK61</f>
        <v>66598</v>
      </c>
      <c r="I61" s="285">
        <f>'2_2交流人口推計'!AQ61</f>
        <v>72315</v>
      </c>
      <c r="J61" s="812">
        <f>'2_2交流人口推計'!AW61</f>
        <v>65480</v>
      </c>
      <c r="K61" s="283">
        <f>'2_2交流人口推計'!BC61</f>
        <v>70000</v>
      </c>
      <c r="L61" s="935">
        <f t="shared" si="1"/>
        <v>99.871880910255626</v>
      </c>
      <c r="M61" s="53"/>
      <c r="N61" s="518" t="s">
        <v>23</v>
      </c>
      <c r="O61" s="935">
        <f t="shared" si="31"/>
        <v>100</v>
      </c>
      <c r="P61" s="295">
        <f t="shared" si="40"/>
        <v>102.70422792996156</v>
      </c>
      <c r="Q61" s="261">
        <f t="shared" si="41"/>
        <v>104.52382404978341</v>
      </c>
      <c r="R61" s="295">
        <f t="shared" si="42"/>
        <v>105.64486608504666</v>
      </c>
      <c r="S61" s="261">
        <f t="shared" si="43"/>
        <v>104.43536086876945</v>
      </c>
      <c r="T61" s="295">
        <f t="shared" si="44"/>
        <v>101.57708498566286</v>
      </c>
      <c r="U61" s="261">
        <f t="shared" si="45"/>
        <v>110.29680922457446</v>
      </c>
      <c r="V61" s="295">
        <f t="shared" si="46"/>
        <v>99.871880910255626</v>
      </c>
      <c r="W61" s="261">
        <f t="shared" si="47"/>
        <v>106.76590812030993</v>
      </c>
      <c r="X61" s="53"/>
      <c r="Y61" s="939" t="s">
        <v>23</v>
      </c>
      <c r="Z61" s="935">
        <f>ROUND(県推計人口!AH54/県推計人口!$AH54*100,1)</f>
        <v>100</v>
      </c>
      <c r="AA61" s="261">
        <f>ROUND(県推計人口!AI54/県推計人口!$AH54*100,1)</f>
        <v>98.8</v>
      </c>
      <c r="AB61" s="261">
        <f>ROUND(県推計人口!AJ54/県推計人口!$AH54*100,1)</f>
        <v>97.4</v>
      </c>
      <c r="AC61" s="261">
        <f>ROUND(県推計人口!AK54/県推計人口!$AH54*100,1)</f>
        <v>95.9</v>
      </c>
      <c r="AD61" s="261">
        <f>ROUND(県推計人口!AL54/県推計人口!$AH54*100,1)</f>
        <v>94.3</v>
      </c>
      <c r="AE61" s="261">
        <f>ROUND(県推計人口!AM54/県推計人口!$AH54*100,1)</f>
        <v>92.8</v>
      </c>
      <c r="AF61" s="261">
        <f>ROUND(県推計人口!AN54/県推計人口!$AH54*100,1)</f>
        <v>91.2</v>
      </c>
      <c r="AG61" s="261">
        <f>ROUND(県推計人口!AO54/県推計人口!$AH54*100,1)</f>
        <v>89.7</v>
      </c>
      <c r="AH61" s="261">
        <f>ROUND(県推計人口!AP54/県推計人口!$AH54*100,1)</f>
        <v>88</v>
      </c>
    </row>
    <row r="62" spans="1:34">
      <c r="A62" s="125">
        <v>209</v>
      </c>
      <c r="B62" s="245" t="s">
        <v>66</v>
      </c>
      <c r="C62" s="250">
        <f>'2_2交流人口推計'!G62</f>
        <v>30338</v>
      </c>
      <c r="D62" s="219">
        <f>'2_2交流人口推計'!M62</f>
        <v>31118</v>
      </c>
      <c r="E62" s="250">
        <f>'2_2交流人口推計'!S62</f>
        <v>31848</v>
      </c>
      <c r="F62" s="219">
        <f>'2_2交流人口推計'!Y62</f>
        <v>32096</v>
      </c>
      <c r="G62" s="250">
        <f>'2_2交流人口推計'!AE62</f>
        <v>32316</v>
      </c>
      <c r="H62" s="292">
        <f>'2_2交流人口推計'!AK62</f>
        <v>31208</v>
      </c>
      <c r="I62" s="285">
        <f>'2_2交流人口推計'!AQ62</f>
        <v>32373</v>
      </c>
      <c r="J62" s="812">
        <f>'2_2交流人口推計'!AW62</f>
        <v>30537</v>
      </c>
      <c r="K62" s="283">
        <f>'2_2交流人口推計'!BC62</f>
        <v>32278</v>
      </c>
      <c r="L62" s="935">
        <f t="shared" si="1"/>
        <v>100.65594304172984</v>
      </c>
      <c r="M62" s="53"/>
      <c r="N62" s="245" t="s">
        <v>66</v>
      </c>
      <c r="O62" s="935">
        <f t="shared" si="31"/>
        <v>100</v>
      </c>
      <c r="P62" s="295">
        <f t="shared" si="40"/>
        <v>102.57103302788582</v>
      </c>
      <c r="Q62" s="261">
        <f t="shared" si="41"/>
        <v>104.97725624629177</v>
      </c>
      <c r="R62" s="295">
        <f t="shared" si="42"/>
        <v>105.79471290131188</v>
      </c>
      <c r="S62" s="261">
        <f t="shared" si="43"/>
        <v>106.51987606302326</v>
      </c>
      <c r="T62" s="295">
        <f t="shared" si="44"/>
        <v>102.86769068494957</v>
      </c>
      <c r="U62" s="261">
        <f t="shared" si="45"/>
        <v>106.70775924583032</v>
      </c>
      <c r="V62" s="295">
        <f t="shared" si="46"/>
        <v>100.65594304172984</v>
      </c>
      <c r="W62" s="261">
        <f t="shared" si="47"/>
        <v>106.39462060781857</v>
      </c>
      <c r="X62" s="53"/>
      <c r="Y62" s="45" t="s">
        <v>66</v>
      </c>
      <c r="Z62" s="935">
        <f>ROUND(県推計人口!AH55/県推計人口!$AH55*100,1)</f>
        <v>100</v>
      </c>
      <c r="AA62" s="261">
        <f>ROUND(県推計人口!AI55/県推計人口!$AH55*100,1)</f>
        <v>99</v>
      </c>
      <c r="AB62" s="261">
        <f>ROUND(県推計人口!AJ55/県推計人口!$AH55*100,1)</f>
        <v>98.1</v>
      </c>
      <c r="AC62" s="261">
        <f>ROUND(県推計人口!AK55/県推計人口!$AH55*100,1)</f>
        <v>96.7</v>
      </c>
      <c r="AD62" s="261">
        <f>ROUND(県推計人口!AL55/県推計人口!$AH55*100,1)</f>
        <v>95.4</v>
      </c>
      <c r="AE62" s="261">
        <f>ROUND(県推計人口!AM55/県推計人口!$AH55*100,1)</f>
        <v>94.2</v>
      </c>
      <c r="AF62" s="261">
        <f>ROUND(県推計人口!AN55/県推計人口!$AH55*100,1)</f>
        <v>93.1</v>
      </c>
      <c r="AG62" s="261">
        <f>ROUND(県推計人口!AO55/県推計人口!$AH55*100,1)</f>
        <v>91.8</v>
      </c>
      <c r="AH62" s="261">
        <f>ROUND(県推計人口!AP55/県推計人口!$AH55*100,1)</f>
        <v>90.3</v>
      </c>
    </row>
    <row r="63" spans="1:34">
      <c r="A63" s="125">
        <v>222</v>
      </c>
      <c r="B63" s="237" t="s">
        <v>67</v>
      </c>
      <c r="C63" s="250">
        <f>'2_2交流人口推計'!G63</f>
        <v>10077</v>
      </c>
      <c r="D63" s="219">
        <f>'2_2交流人口推計'!M63</f>
        <v>10306</v>
      </c>
      <c r="E63" s="250">
        <f>'2_2交流人口推計'!S63</f>
        <v>10250</v>
      </c>
      <c r="F63" s="219">
        <f>'2_2交流人口推計'!Y63</f>
        <v>10150</v>
      </c>
      <c r="G63" s="250">
        <f>'2_2交流人口推計'!AE63</f>
        <v>9860</v>
      </c>
      <c r="H63" s="292">
        <f>'2_2交流人口推計'!AK63</f>
        <v>10060</v>
      </c>
      <c r="I63" s="285">
        <f>'2_2交流人口推計'!AQ63</f>
        <v>10981</v>
      </c>
      <c r="J63" s="812">
        <f>'2_2交流人口推計'!AW63</f>
        <v>9927</v>
      </c>
      <c r="K63" s="283">
        <f>'2_2交流人口推計'!BC63</f>
        <v>10453</v>
      </c>
      <c r="L63" s="935">
        <f t="shared" si="1"/>
        <v>98.51146174456683</v>
      </c>
      <c r="M63" s="53"/>
      <c r="N63" s="237" t="s">
        <v>67</v>
      </c>
      <c r="O63" s="935">
        <f t="shared" si="31"/>
        <v>100</v>
      </c>
      <c r="P63" s="295">
        <f t="shared" si="40"/>
        <v>102.27250173662796</v>
      </c>
      <c r="Q63" s="261">
        <f t="shared" si="41"/>
        <v>101.71678078793292</v>
      </c>
      <c r="R63" s="295">
        <f t="shared" si="42"/>
        <v>100.72442195097749</v>
      </c>
      <c r="S63" s="261">
        <f t="shared" si="43"/>
        <v>97.846581323806689</v>
      </c>
      <c r="T63" s="295">
        <f t="shared" si="44"/>
        <v>99.831298997717582</v>
      </c>
      <c r="U63" s="261">
        <f t="shared" si="45"/>
        <v>108.9709238860772</v>
      </c>
      <c r="V63" s="295">
        <f t="shared" si="46"/>
        <v>98.51146174456683</v>
      </c>
      <c r="W63" s="261">
        <f t="shared" si="47"/>
        <v>103.73126922695246</v>
      </c>
      <c r="X63" s="53"/>
      <c r="Y63" s="37" t="s">
        <v>67</v>
      </c>
      <c r="Z63" s="935">
        <f>ROUND(県推計人口!AH56/県推計人口!$AH56*100,1)</f>
        <v>100</v>
      </c>
      <c r="AA63" s="261">
        <f>ROUND(県推計人口!AI56/県推計人口!$AH56*100,1)</f>
        <v>98.6</v>
      </c>
      <c r="AB63" s="261">
        <f>ROUND(県推計人口!AJ56/県推計人口!$AH56*100,1)</f>
        <v>96.7</v>
      </c>
      <c r="AC63" s="261">
        <f>ROUND(県推計人口!AK56/県推計人口!$AH56*100,1)</f>
        <v>94.7</v>
      </c>
      <c r="AD63" s="261">
        <f>ROUND(県推計人口!AL56/県推計人口!$AH56*100,1)</f>
        <v>92.6</v>
      </c>
      <c r="AE63" s="261">
        <f>ROUND(県推計人口!AM56/県推計人口!$AH56*100,1)</f>
        <v>91.1</v>
      </c>
      <c r="AF63" s="261">
        <f>ROUND(県推計人口!AN56/県推計人口!$AH56*100,1)</f>
        <v>89.3</v>
      </c>
      <c r="AG63" s="261">
        <f>ROUND(県推計人口!AO56/県推計人口!$AH56*100,1)</f>
        <v>87.7</v>
      </c>
      <c r="AH63" s="261">
        <f>ROUND(県推計人口!AP56/県推計人口!$AH56*100,1)</f>
        <v>85.7</v>
      </c>
    </row>
    <row r="64" spans="1:34">
      <c r="A64" s="125">
        <v>225</v>
      </c>
      <c r="B64" s="237" t="s">
        <v>68</v>
      </c>
      <c r="C64" s="250">
        <f>'2_2交流人口推計'!G64</f>
        <v>13126</v>
      </c>
      <c r="D64" s="219">
        <f>'2_2交流人口推計'!M64</f>
        <v>13268</v>
      </c>
      <c r="E64" s="250">
        <f>'2_2交流人口推計'!S64</f>
        <v>13438</v>
      </c>
      <c r="F64" s="219">
        <f>'2_2交流人口推計'!Y64</f>
        <v>13503</v>
      </c>
      <c r="G64" s="250">
        <f>'2_2交流人口推計'!AE64</f>
        <v>13120</v>
      </c>
      <c r="H64" s="292">
        <f>'2_2交流人口推計'!AK64</f>
        <v>11988</v>
      </c>
      <c r="I64" s="285">
        <f>'2_2交流人口推計'!AQ64</f>
        <v>14075</v>
      </c>
      <c r="J64" s="812">
        <f>'2_2交流人口推計'!AW64</f>
        <v>11809</v>
      </c>
      <c r="K64" s="283">
        <f>'2_2交流人口推計'!BC64</f>
        <v>12692</v>
      </c>
      <c r="L64" s="935">
        <f t="shared" si="1"/>
        <v>89.966478744476603</v>
      </c>
      <c r="M64" s="53"/>
      <c r="N64" s="237" t="s">
        <v>68</v>
      </c>
      <c r="O64" s="935">
        <f t="shared" si="31"/>
        <v>100</v>
      </c>
      <c r="P64" s="295">
        <f t="shared" si="40"/>
        <v>101.08182233734573</v>
      </c>
      <c r="Q64" s="261">
        <f t="shared" si="41"/>
        <v>102.37696175529483</v>
      </c>
      <c r="R64" s="295">
        <f t="shared" si="42"/>
        <v>102.87216212098124</v>
      </c>
      <c r="S64" s="261">
        <f t="shared" si="43"/>
        <v>99.954289197013551</v>
      </c>
      <c r="T64" s="295">
        <f t="shared" si="44"/>
        <v>91.330184366905371</v>
      </c>
      <c r="U64" s="261">
        <f t="shared" si="45"/>
        <v>107.22992533902178</v>
      </c>
      <c r="V64" s="295">
        <f t="shared" si="46"/>
        <v>89.966478744476603</v>
      </c>
      <c r="W64" s="261">
        <f t="shared" si="47"/>
        <v>96.693585250647573</v>
      </c>
      <c r="X64" s="53"/>
      <c r="Y64" s="37" t="s">
        <v>68</v>
      </c>
      <c r="Z64" s="935">
        <f>ROUND(県推計人口!AH57/県推計人口!$AH57*100,1)</f>
        <v>100</v>
      </c>
      <c r="AA64" s="261">
        <f>ROUND(県推計人口!AI57/県推計人口!$AH57*100,1)</f>
        <v>99.2</v>
      </c>
      <c r="AB64" s="261">
        <f>ROUND(県推計人口!AJ57/県推計人口!$AH57*100,1)</f>
        <v>97.9</v>
      </c>
      <c r="AC64" s="261">
        <f>ROUND(県推計人口!AK57/県推計人口!$AH57*100,1)</f>
        <v>96.8</v>
      </c>
      <c r="AD64" s="261">
        <f>ROUND(県推計人口!AL57/県推計人口!$AH57*100,1)</f>
        <v>95.5</v>
      </c>
      <c r="AE64" s="261">
        <f>ROUND(県推計人口!AM57/県推計人口!$AH57*100,1)</f>
        <v>94.1</v>
      </c>
      <c r="AF64" s="261">
        <f>ROUND(県推計人口!AN57/県推計人口!$AH57*100,1)</f>
        <v>92.2</v>
      </c>
      <c r="AG64" s="261">
        <f>ROUND(県推計人口!AO57/県推計人口!$AH57*100,1)</f>
        <v>90.8</v>
      </c>
      <c r="AH64" s="261">
        <f>ROUND(県推計人口!AP57/県推計人口!$AH57*100,1)</f>
        <v>89.2</v>
      </c>
    </row>
    <row r="65" spans="1:34">
      <c r="A65" s="125">
        <v>585</v>
      </c>
      <c r="B65" s="237" t="s">
        <v>69</v>
      </c>
      <c r="C65" s="250">
        <f>'2_2交流人口推計'!G65</f>
        <v>6618</v>
      </c>
      <c r="D65" s="219">
        <f>'2_2交流人口推計'!M65</f>
        <v>7005</v>
      </c>
      <c r="E65" s="250">
        <f>'2_2交流人口推計'!S65</f>
        <v>7088</v>
      </c>
      <c r="F65" s="219">
        <f>'2_2交流人口推計'!Y65</f>
        <v>7362</v>
      </c>
      <c r="G65" s="250">
        <f>'2_2交流人口推計'!AE65</f>
        <v>6971</v>
      </c>
      <c r="H65" s="292">
        <f>'2_2交流人口推計'!AK65</f>
        <v>7314</v>
      </c>
      <c r="I65" s="285">
        <f>'2_2交流人口推計'!AQ65</f>
        <v>8178</v>
      </c>
      <c r="J65" s="812">
        <f>'2_2交流人口推計'!AW65</f>
        <v>7110</v>
      </c>
      <c r="K65" s="283">
        <f>'2_2交流人口推計'!BC65</f>
        <v>7838</v>
      </c>
      <c r="L65" s="935">
        <f t="shared" si="1"/>
        <v>107.43427017225748</v>
      </c>
      <c r="M65" s="53"/>
      <c r="N65" s="237" t="s">
        <v>69</v>
      </c>
      <c r="O65" s="935">
        <f t="shared" si="31"/>
        <v>100</v>
      </c>
      <c r="P65" s="295">
        <f t="shared" si="40"/>
        <v>105.8476881233001</v>
      </c>
      <c r="Q65" s="261">
        <f t="shared" si="41"/>
        <v>107.10184345723783</v>
      </c>
      <c r="R65" s="295">
        <f t="shared" si="42"/>
        <v>111.24206708975521</v>
      </c>
      <c r="S65" s="261">
        <f t="shared" si="43"/>
        <v>105.33393774554244</v>
      </c>
      <c r="T65" s="295">
        <f t="shared" si="44"/>
        <v>110.51677243880327</v>
      </c>
      <c r="U65" s="261">
        <f t="shared" si="45"/>
        <v>123.57207615593835</v>
      </c>
      <c r="V65" s="295">
        <f t="shared" si="46"/>
        <v>107.43427017225748</v>
      </c>
      <c r="W65" s="261">
        <f t="shared" si="47"/>
        <v>118.43457237836203</v>
      </c>
      <c r="X65" s="53"/>
      <c r="Y65" s="37" t="s">
        <v>69</v>
      </c>
      <c r="Z65" s="935">
        <f>ROUND(県推計人口!AH58/県推計人口!$AH58*100,1)</f>
        <v>100</v>
      </c>
      <c r="AA65" s="261">
        <f>ROUND(県推計人口!AI58/県推計人口!$AH58*100,1)</f>
        <v>97.8</v>
      </c>
      <c r="AB65" s="261">
        <f>ROUND(県推計人口!AJ58/県推計人口!$AH58*100,1)</f>
        <v>95.3</v>
      </c>
      <c r="AC65" s="261">
        <f>ROUND(県推計人口!AK58/県推計人口!$AH58*100,1)</f>
        <v>93.5</v>
      </c>
      <c r="AD65" s="261">
        <f>ROUND(県推計人口!AL58/県推計人口!$AH58*100,1)</f>
        <v>91</v>
      </c>
      <c r="AE65" s="261">
        <f>ROUND(県推計人口!AM58/県推計人口!$AH58*100,1)</f>
        <v>88.9</v>
      </c>
      <c r="AF65" s="261">
        <f>ROUND(県推計人口!AN58/県推計人口!$AH58*100,1)</f>
        <v>86.2</v>
      </c>
      <c r="AG65" s="261">
        <f>ROUND(県推計人口!AO58/県推計人口!$AH58*100,1)</f>
        <v>84</v>
      </c>
      <c r="AH65" s="261">
        <f>ROUND(県推計人口!AP58/県推計人口!$AH58*100,1)</f>
        <v>81.599999999999994</v>
      </c>
    </row>
    <row r="66" spans="1:34">
      <c r="A66" s="125">
        <v>586</v>
      </c>
      <c r="B66" s="237" t="s">
        <v>70</v>
      </c>
      <c r="C66" s="250">
        <f>'2_2交流人口推計'!G66</f>
        <v>5405</v>
      </c>
      <c r="D66" s="219">
        <f>'2_2交流人口推計'!M66</f>
        <v>5640</v>
      </c>
      <c r="E66" s="250">
        <f>'2_2交流人口推計'!S66</f>
        <v>5906</v>
      </c>
      <c r="F66" s="219">
        <f>'2_2交流人口推計'!Y66</f>
        <v>6154</v>
      </c>
      <c r="G66" s="250">
        <f>'2_2交流人口推計'!AE66</f>
        <v>6205</v>
      </c>
      <c r="H66" s="292">
        <f>'2_2交流人口推計'!AK66</f>
        <v>6028</v>
      </c>
      <c r="I66" s="285">
        <f>'2_2交流人口推計'!AQ66</f>
        <v>6708</v>
      </c>
      <c r="J66" s="812">
        <f>'2_2交流人口推計'!AW66</f>
        <v>6097</v>
      </c>
      <c r="K66" s="283">
        <f>'2_2交流人口推計'!BC66</f>
        <v>6739</v>
      </c>
      <c r="L66" s="935">
        <f t="shared" si="1"/>
        <v>112.80296022201665</v>
      </c>
      <c r="M66" s="53"/>
      <c r="N66" s="237" t="s">
        <v>70</v>
      </c>
      <c r="O66" s="935">
        <f t="shared" si="31"/>
        <v>100</v>
      </c>
      <c r="P66" s="295">
        <f t="shared" si="40"/>
        <v>104.34782608695652</v>
      </c>
      <c r="Q66" s="261">
        <f t="shared" si="41"/>
        <v>109.26919518963922</v>
      </c>
      <c r="R66" s="295">
        <f t="shared" si="42"/>
        <v>113.85753931544866</v>
      </c>
      <c r="S66" s="261">
        <f t="shared" si="43"/>
        <v>114.80111008325625</v>
      </c>
      <c r="T66" s="295">
        <f t="shared" si="44"/>
        <v>111.52636447733579</v>
      </c>
      <c r="U66" s="261">
        <f t="shared" si="45"/>
        <v>124.10730804810362</v>
      </c>
      <c r="V66" s="295">
        <f t="shared" si="46"/>
        <v>112.80296022201665</v>
      </c>
      <c r="W66" s="261">
        <f t="shared" si="47"/>
        <v>124.68085106382978</v>
      </c>
      <c r="X66" s="53"/>
      <c r="Y66" s="37" t="s">
        <v>70</v>
      </c>
      <c r="Z66" s="935">
        <f>ROUND(県推計人口!AH59/県推計人口!$AH59*100,1)</f>
        <v>100</v>
      </c>
      <c r="AA66" s="261">
        <f>ROUND(県推計人口!AI59/県推計人口!$AH59*100,1)</f>
        <v>97.9</v>
      </c>
      <c r="AB66" s="261">
        <f>ROUND(県推計人口!AJ59/県推計人口!$AH59*100,1)</f>
        <v>96</v>
      </c>
      <c r="AC66" s="261">
        <f>ROUND(県推計人口!AK59/県推計人口!$AH59*100,1)</f>
        <v>94.1</v>
      </c>
      <c r="AD66" s="261">
        <f>ROUND(県推計人口!AL59/県推計人口!$AH59*100,1)</f>
        <v>92.1</v>
      </c>
      <c r="AE66" s="261">
        <f>ROUND(県推計人口!AM59/県推計人口!$AH59*100,1)</f>
        <v>89.9</v>
      </c>
      <c r="AF66" s="261">
        <f>ROUND(県推計人口!AN59/県推計人口!$AH59*100,1)</f>
        <v>87.8</v>
      </c>
      <c r="AG66" s="261">
        <f>ROUND(県推計人口!AO59/県推計人口!$AH59*100,1)</f>
        <v>86</v>
      </c>
      <c r="AH66" s="261">
        <f>ROUND(県推計人口!AP59/県推計人口!$AH59*100,1)</f>
        <v>84.1</v>
      </c>
    </row>
    <row r="67" spans="1:34">
      <c r="A67" s="125"/>
      <c r="B67" s="520" t="s">
        <v>24</v>
      </c>
      <c r="C67" s="249">
        <f>'2_2交流人口推計'!G67</f>
        <v>30338</v>
      </c>
      <c r="D67" s="220">
        <f>'2_2交流人口推計'!M67</f>
        <v>32128</v>
      </c>
      <c r="E67" s="249">
        <f>'2_2交流人口推計'!S67</f>
        <v>33646</v>
      </c>
      <c r="F67" s="220">
        <f>'2_2交流人口推計'!Y67</f>
        <v>35143</v>
      </c>
      <c r="G67" s="249">
        <f>'2_2交流人口推計'!AE67</f>
        <v>36601</v>
      </c>
      <c r="H67" s="800">
        <f>'2_2交流人口推計'!AK67</f>
        <v>36443</v>
      </c>
      <c r="I67" s="510">
        <f>'2_2交流人口推計'!AQ67</f>
        <v>42988</v>
      </c>
      <c r="J67" s="810">
        <f>'2_2交流人口推計'!AW67</f>
        <v>38428</v>
      </c>
      <c r="K67" s="509">
        <f>'2_2交流人口推計'!BC67</f>
        <v>41714</v>
      </c>
      <c r="L67" s="934">
        <f t="shared" si="1"/>
        <v>126.66622717384139</v>
      </c>
      <c r="M67" s="53"/>
      <c r="N67" s="520" t="s">
        <v>24</v>
      </c>
      <c r="O67" s="934">
        <f t="shared" si="31"/>
        <v>100</v>
      </c>
      <c r="P67" s="455">
        <f t="shared" si="40"/>
        <v>105.90019117937899</v>
      </c>
      <c r="Q67" s="263">
        <f t="shared" si="41"/>
        <v>110.90381699518754</v>
      </c>
      <c r="R67" s="455">
        <f t="shared" si="42"/>
        <v>115.83822269101456</v>
      </c>
      <c r="S67" s="263">
        <f t="shared" si="43"/>
        <v>120.6440767354473</v>
      </c>
      <c r="T67" s="455">
        <f t="shared" si="44"/>
        <v>120.12327773749094</v>
      </c>
      <c r="U67" s="263">
        <f t="shared" si="45"/>
        <v>141.69688179840466</v>
      </c>
      <c r="V67" s="455">
        <f t="shared" si="46"/>
        <v>126.66622717384139</v>
      </c>
      <c r="W67" s="263">
        <f t="shared" si="47"/>
        <v>137.49752785285781</v>
      </c>
      <c r="X67" s="53"/>
      <c r="Y67" s="938" t="s">
        <v>24</v>
      </c>
      <c r="Z67" s="934">
        <f>ROUND(県推計人口!AH60/県推計人口!$AH60*100,1)</f>
        <v>100</v>
      </c>
      <c r="AA67" s="263">
        <f>ROUND(県推計人口!AI60/県推計人口!$AH60*100,1)</f>
        <v>99.1</v>
      </c>
      <c r="AB67" s="263">
        <f>ROUND(県推計人口!AJ60/県推計人口!$AH60*100,1)</f>
        <v>98.2</v>
      </c>
      <c r="AC67" s="263">
        <f>ROUND(県推計人口!AK60/県推計人口!$AH60*100,1)</f>
        <v>97.3</v>
      </c>
      <c r="AD67" s="263">
        <f>ROUND(県推計人口!AL60/県推計人口!$AH60*100,1)</f>
        <v>96.3</v>
      </c>
      <c r="AE67" s="263">
        <f>ROUND(県推計人口!AM60/県推計人口!$AH60*100,1)</f>
        <v>95.2</v>
      </c>
      <c r="AF67" s="263">
        <f>ROUND(県推計人口!AN60/県推計人口!$AH60*100,1)</f>
        <v>94</v>
      </c>
      <c r="AG67" s="263">
        <f>ROUND(県推計人口!AO60/県推計人口!$AH60*100,1)</f>
        <v>93</v>
      </c>
      <c r="AH67" s="263">
        <f>ROUND(県推計人口!AP60/県推計人口!$AH60*100,1)</f>
        <v>91.9</v>
      </c>
    </row>
    <row r="68" spans="1:34">
      <c r="A68" s="125">
        <v>221</v>
      </c>
      <c r="B68" s="237" t="s">
        <v>323</v>
      </c>
      <c r="C68" s="250">
        <f>'2_2交流人口推計'!G68</f>
        <v>11832</v>
      </c>
      <c r="D68" s="219">
        <f>'2_2交流人口推計'!M68</f>
        <v>12857</v>
      </c>
      <c r="E68" s="250">
        <f>'2_2交流人口推計'!S68</f>
        <v>13556</v>
      </c>
      <c r="F68" s="219">
        <f>'2_2交流人口推計'!Y68</f>
        <v>14199</v>
      </c>
      <c r="G68" s="250">
        <f>'2_2交流人口推計'!AE68</f>
        <v>15278</v>
      </c>
      <c r="H68" s="292">
        <f>'2_2交流人口推計'!AK68</f>
        <v>15335</v>
      </c>
      <c r="I68" s="285">
        <f>'2_2交流人口推計'!AQ68</f>
        <v>18991</v>
      </c>
      <c r="J68" s="812">
        <f>'2_2交流人口推計'!AW68</f>
        <v>16320</v>
      </c>
      <c r="K68" s="283">
        <f>'2_2交流人口推計'!BC68</f>
        <v>18213</v>
      </c>
      <c r="L68" s="935">
        <f t="shared" si="1"/>
        <v>137.93103448275863</v>
      </c>
      <c r="M68" s="53"/>
      <c r="N68" s="237" t="s">
        <v>323</v>
      </c>
      <c r="O68" s="935">
        <f t="shared" si="31"/>
        <v>100</v>
      </c>
      <c r="P68" s="295">
        <f t="shared" si="40"/>
        <v>108.66294793779581</v>
      </c>
      <c r="Q68" s="261">
        <f t="shared" si="41"/>
        <v>114.57065584854631</v>
      </c>
      <c r="R68" s="295">
        <f t="shared" si="42"/>
        <v>120.0050709939148</v>
      </c>
      <c r="S68" s="261">
        <f t="shared" si="43"/>
        <v>129.12440838404328</v>
      </c>
      <c r="T68" s="295">
        <f t="shared" si="44"/>
        <v>129.60615280594996</v>
      </c>
      <c r="U68" s="261">
        <f t="shared" si="45"/>
        <v>160.50540906017579</v>
      </c>
      <c r="V68" s="295">
        <f t="shared" si="46"/>
        <v>137.93103448275863</v>
      </c>
      <c r="W68" s="261">
        <f t="shared" si="47"/>
        <v>153.93002028397567</v>
      </c>
      <c r="X68" s="53"/>
      <c r="Y68" s="37" t="s">
        <v>323</v>
      </c>
      <c r="Z68" s="935">
        <f>ROUND(県推計人口!AH61/県推計人口!$AH61*100,1)</f>
        <v>100</v>
      </c>
      <c r="AA68" s="261">
        <f>ROUND(県推計人口!AI61/県推計人口!$AH61*100,1)</f>
        <v>99.3</v>
      </c>
      <c r="AB68" s="261">
        <f>ROUND(県推計人口!AJ61/県推計人口!$AH61*100,1)</f>
        <v>98.3</v>
      </c>
      <c r="AC68" s="261">
        <f>ROUND(県推計人口!AK61/県推計人口!$AH61*100,1)</f>
        <v>97.5</v>
      </c>
      <c r="AD68" s="261">
        <f>ROUND(県推計人口!AL61/県推計人口!$AH61*100,1)</f>
        <v>96.5</v>
      </c>
      <c r="AE68" s="261">
        <f>ROUND(県推計人口!AM61/県推計人口!$AH61*100,1)</f>
        <v>95.5</v>
      </c>
      <c r="AF68" s="261">
        <f>ROUND(県推計人口!AN61/県推計人口!$AH61*100,1)</f>
        <v>94.2</v>
      </c>
      <c r="AG68" s="261">
        <f>ROUND(県推計人口!AO61/県推計人口!$AH61*100,1)</f>
        <v>93.2</v>
      </c>
      <c r="AH68" s="261">
        <f>ROUND(県推計人口!AP61/県推計人口!$AH61*100,1)</f>
        <v>92.4</v>
      </c>
    </row>
    <row r="69" spans="1:34">
      <c r="A69" s="125">
        <v>223</v>
      </c>
      <c r="B69" s="239" t="s">
        <v>71</v>
      </c>
      <c r="C69" s="251">
        <f>'2_2交流人口推計'!G69</f>
        <v>18506</v>
      </c>
      <c r="D69" s="221">
        <f>'2_2交流人口推計'!M69</f>
        <v>19271</v>
      </c>
      <c r="E69" s="251">
        <f>'2_2交流人口推計'!S69</f>
        <v>20090</v>
      </c>
      <c r="F69" s="221">
        <f>'2_2交流人口推計'!Y69</f>
        <v>20944</v>
      </c>
      <c r="G69" s="251">
        <f>'2_2交流人口推計'!AE69</f>
        <v>21323</v>
      </c>
      <c r="H69" s="293">
        <f>'2_2交流人口推計'!AK69</f>
        <v>21108</v>
      </c>
      <c r="I69" s="286">
        <f>'2_2交流人口推計'!AQ69</f>
        <v>23997</v>
      </c>
      <c r="J69" s="814">
        <f>'2_2交流人口推計'!AW69</f>
        <v>22108</v>
      </c>
      <c r="K69" s="284">
        <f>'2_2交流人口推計'!BC69</f>
        <v>23501</v>
      </c>
      <c r="L69" s="936">
        <f t="shared" ref="L69:L73" si="48">V69</f>
        <v>119.46395763536151</v>
      </c>
      <c r="M69" s="53"/>
      <c r="N69" s="239" t="s">
        <v>71</v>
      </c>
      <c r="O69" s="936">
        <f t="shared" si="31"/>
        <v>100</v>
      </c>
      <c r="P69" s="456">
        <f t="shared" si="40"/>
        <v>104.13379444504484</v>
      </c>
      <c r="Q69" s="265">
        <f t="shared" si="41"/>
        <v>108.55938614503404</v>
      </c>
      <c r="R69" s="456">
        <f t="shared" si="42"/>
        <v>113.17410569545012</v>
      </c>
      <c r="S69" s="265">
        <f t="shared" si="43"/>
        <v>115.22209013292985</v>
      </c>
      <c r="T69" s="456">
        <f t="shared" si="44"/>
        <v>114.06030476602183</v>
      </c>
      <c r="U69" s="265">
        <f t="shared" si="45"/>
        <v>129.67145790554414</v>
      </c>
      <c r="V69" s="456">
        <f t="shared" si="46"/>
        <v>119.46395763536151</v>
      </c>
      <c r="W69" s="265">
        <f t="shared" si="47"/>
        <v>126.99124608235167</v>
      </c>
      <c r="X69" s="53"/>
      <c r="Y69" s="39" t="s">
        <v>71</v>
      </c>
      <c r="Z69" s="936">
        <f>ROUND(県推計人口!AH62/県推計人口!$AH62*100,1)</f>
        <v>100</v>
      </c>
      <c r="AA69" s="265">
        <f>ROUND(県推計人口!AI62/県推計人口!$AH62*100,1)</f>
        <v>99</v>
      </c>
      <c r="AB69" s="265">
        <f>ROUND(県推計人口!AJ62/県推計人口!$AH62*100,1)</f>
        <v>98.1</v>
      </c>
      <c r="AC69" s="265">
        <f>ROUND(県推計人口!AK62/県推計人口!$AH62*100,1)</f>
        <v>97.2</v>
      </c>
      <c r="AD69" s="265">
        <f>ROUND(県推計人口!AL62/県推計人口!$AH62*100,1)</f>
        <v>96.2</v>
      </c>
      <c r="AE69" s="265">
        <f>ROUND(県推計人口!AM62/県推計人口!$AH62*100,1)</f>
        <v>95.1</v>
      </c>
      <c r="AF69" s="265">
        <f>ROUND(県推計人口!AN62/県推計人口!$AH62*100,1)</f>
        <v>93.8</v>
      </c>
      <c r="AG69" s="265">
        <f>ROUND(県推計人口!AO62/県推計人口!$AH62*100,1)</f>
        <v>92.8</v>
      </c>
      <c r="AH69" s="265">
        <f>ROUND(県推計人口!AP62/県推計人口!$AH62*100,1)</f>
        <v>91.6</v>
      </c>
    </row>
    <row r="70" spans="1:34">
      <c r="A70" s="125"/>
      <c r="B70" s="519" t="s">
        <v>25</v>
      </c>
      <c r="C70" s="250">
        <f>'2_2交流人口推計'!G70</f>
        <v>59450</v>
      </c>
      <c r="D70" s="219">
        <f>'2_2交流人口推計'!M70</f>
        <v>61210</v>
      </c>
      <c r="E70" s="250">
        <f>'2_2交流人口推計'!S70</f>
        <v>63961</v>
      </c>
      <c r="F70" s="219">
        <f>'2_2交流人口推計'!Y70</f>
        <v>65387</v>
      </c>
      <c r="G70" s="250">
        <f>'2_2交流人口推計'!AE70</f>
        <v>66515</v>
      </c>
      <c r="H70" s="292">
        <f>'2_2交流人口推計'!AK70</f>
        <v>64198</v>
      </c>
      <c r="I70" s="285">
        <f>'2_2交流人口推計'!AQ70</f>
        <v>77126</v>
      </c>
      <c r="J70" s="812">
        <f>'2_2交流人口推計'!AW70</f>
        <v>67433</v>
      </c>
      <c r="K70" s="283">
        <f>'2_2交流人口推計'!BC70</f>
        <v>74573</v>
      </c>
      <c r="L70" s="935">
        <f t="shared" si="48"/>
        <v>113.42809083263245</v>
      </c>
      <c r="M70" s="53"/>
      <c r="N70" s="519" t="s">
        <v>25</v>
      </c>
      <c r="O70" s="935">
        <f t="shared" si="31"/>
        <v>100</v>
      </c>
      <c r="P70" s="295">
        <f t="shared" si="40"/>
        <v>102.96047098402019</v>
      </c>
      <c r="Q70" s="261">
        <f t="shared" si="41"/>
        <v>107.58788898233811</v>
      </c>
      <c r="R70" s="295">
        <f t="shared" si="42"/>
        <v>109.98654331370901</v>
      </c>
      <c r="S70" s="261">
        <f t="shared" si="43"/>
        <v>111.88393608074011</v>
      </c>
      <c r="T70" s="295">
        <f t="shared" si="44"/>
        <v>107.98654331370901</v>
      </c>
      <c r="U70" s="261">
        <f t="shared" si="45"/>
        <v>129.73254835996636</v>
      </c>
      <c r="V70" s="295">
        <f t="shared" si="46"/>
        <v>113.42809083263245</v>
      </c>
      <c r="W70" s="261">
        <f t="shared" si="47"/>
        <v>125.4381833473507</v>
      </c>
      <c r="X70" s="53"/>
      <c r="Y70" s="937" t="s">
        <v>25</v>
      </c>
      <c r="Z70" s="935">
        <f>ROUND(県推計人口!AH63/県推計人口!$AH63*100,1)</f>
        <v>100</v>
      </c>
      <c r="AA70" s="261">
        <f>ROUND(県推計人口!AI63/県推計人口!$AH63*100,1)</f>
        <v>98.9</v>
      </c>
      <c r="AB70" s="261">
        <f>ROUND(県推計人口!AJ63/県推計人口!$AH63*100,1)</f>
        <v>97.9</v>
      </c>
      <c r="AC70" s="261">
        <f>ROUND(県推計人口!AK63/県推計人口!$AH63*100,1)</f>
        <v>96.5</v>
      </c>
      <c r="AD70" s="261">
        <f>ROUND(県推計人口!AL63/県推計人口!$AH63*100,1)</f>
        <v>95.3</v>
      </c>
      <c r="AE70" s="261">
        <f>ROUND(県推計人口!AM63/県推計人口!$AH63*100,1)</f>
        <v>94.2</v>
      </c>
      <c r="AF70" s="261">
        <f>ROUND(県推計人口!AN63/県推計人口!$AH63*100,1)</f>
        <v>93.3</v>
      </c>
      <c r="AG70" s="261">
        <f>ROUND(県推計人口!AO63/県推計人口!$AH63*100,1)</f>
        <v>92.2</v>
      </c>
      <c r="AH70" s="261">
        <f>ROUND(県推計人口!AP63/県推計人口!$AH63*100,1)</f>
        <v>90.9</v>
      </c>
    </row>
    <row r="71" spans="1:34">
      <c r="A71" s="125">
        <v>205</v>
      </c>
      <c r="B71" s="245" t="s">
        <v>72</v>
      </c>
      <c r="C71" s="250">
        <f>'2_2交流人口推計'!G71</f>
        <v>16186</v>
      </c>
      <c r="D71" s="219">
        <f>'2_2交流人口推計'!M71</f>
        <v>16819</v>
      </c>
      <c r="E71" s="250">
        <f>'2_2交流人口推計'!S71</f>
        <v>17706</v>
      </c>
      <c r="F71" s="219">
        <f>'2_2交流人口推計'!Y71</f>
        <v>18041</v>
      </c>
      <c r="G71" s="250">
        <f>'2_2交流人口推計'!AE71</f>
        <v>18449</v>
      </c>
      <c r="H71" s="292">
        <f>'2_2交流人口推計'!AK71</f>
        <v>19098</v>
      </c>
      <c r="I71" s="285">
        <f>'2_2交流人口推計'!AQ71</f>
        <v>19155</v>
      </c>
      <c r="J71" s="812">
        <f>'2_2交流人口推計'!AW71</f>
        <v>19509</v>
      </c>
      <c r="K71" s="283">
        <f>'2_2交流人口推計'!BC71</f>
        <v>20660</v>
      </c>
      <c r="L71" s="935">
        <f t="shared" si="48"/>
        <v>120.53008773013715</v>
      </c>
      <c r="M71" s="53"/>
      <c r="N71" s="245" t="s">
        <v>72</v>
      </c>
      <c r="O71" s="935">
        <f t="shared" si="31"/>
        <v>100</v>
      </c>
      <c r="P71" s="295">
        <f t="shared" si="40"/>
        <v>103.91078709996293</v>
      </c>
      <c r="Q71" s="261">
        <f t="shared" si="41"/>
        <v>109.39083158284937</v>
      </c>
      <c r="R71" s="295">
        <f t="shared" si="42"/>
        <v>111.46052143828</v>
      </c>
      <c r="S71" s="261">
        <f t="shared" si="43"/>
        <v>113.9812183368343</v>
      </c>
      <c r="T71" s="295">
        <f t="shared" si="44"/>
        <v>117.99085629556407</v>
      </c>
      <c r="U71" s="261">
        <f t="shared" si="45"/>
        <v>118.34301247992092</v>
      </c>
      <c r="V71" s="295">
        <f t="shared" si="46"/>
        <v>120.53008773013715</v>
      </c>
      <c r="W71" s="261">
        <f t="shared" si="47"/>
        <v>127.64117138267639</v>
      </c>
      <c r="X71" s="53"/>
      <c r="Y71" s="45" t="s">
        <v>72</v>
      </c>
      <c r="Z71" s="935">
        <f>ROUND(県推計人口!AH64/県推計人口!$AH64*100,1)</f>
        <v>100</v>
      </c>
      <c r="AA71" s="261">
        <f>ROUND(県推計人口!AI64/県推計人口!$AH64*100,1)</f>
        <v>98.8</v>
      </c>
      <c r="AB71" s="261">
        <f>ROUND(県推計人口!AJ64/県推計人口!$AH64*100,1)</f>
        <v>97.6</v>
      </c>
      <c r="AC71" s="261">
        <f>ROUND(県推計人口!AK64/県推計人口!$AH64*100,1)</f>
        <v>96</v>
      </c>
      <c r="AD71" s="261">
        <f>ROUND(県推計人口!AL64/県推計人口!$AH64*100,1)</f>
        <v>94.6</v>
      </c>
      <c r="AE71" s="261">
        <f>ROUND(県推計人口!AM64/県推計人口!$AH64*100,1)</f>
        <v>93.2</v>
      </c>
      <c r="AF71" s="261">
        <f>ROUND(県推計人口!AN64/県推計人口!$AH64*100,1)</f>
        <v>92.1</v>
      </c>
      <c r="AG71" s="261">
        <f>ROUND(県推計人口!AO64/県推計人口!$AH64*100,1)</f>
        <v>91.1</v>
      </c>
      <c r="AH71" s="261">
        <f>ROUND(県推計人口!AP64/県推計人口!$AH64*100,1)</f>
        <v>89.9</v>
      </c>
    </row>
    <row r="72" spans="1:34">
      <c r="A72" s="125">
        <v>224</v>
      </c>
      <c r="B72" s="237" t="s">
        <v>73</v>
      </c>
      <c r="C72" s="250">
        <f>'2_2交流人口推計'!G72</f>
        <v>14554</v>
      </c>
      <c r="D72" s="219">
        <f>'2_2交流人口推計'!M72</f>
        <v>16034</v>
      </c>
      <c r="E72" s="250">
        <f>'2_2交流人口推計'!S72</f>
        <v>16922</v>
      </c>
      <c r="F72" s="219">
        <f>'2_2交流人口推計'!Y72</f>
        <v>17878</v>
      </c>
      <c r="G72" s="250">
        <f>'2_2交流人口推計'!AE72</f>
        <v>18659</v>
      </c>
      <c r="H72" s="292">
        <f>'2_2交流人口推計'!AK72</f>
        <v>18765</v>
      </c>
      <c r="I72" s="285">
        <f>'2_2交流人口推計'!AQ72</f>
        <v>21363</v>
      </c>
      <c r="J72" s="812">
        <f>'2_2交流人口推計'!AW72</f>
        <v>20476</v>
      </c>
      <c r="K72" s="283">
        <f>'2_2交流人口推計'!BC72</f>
        <v>22464</v>
      </c>
      <c r="L72" s="935">
        <f t="shared" si="48"/>
        <v>140.6898447162292</v>
      </c>
      <c r="M72" s="53"/>
      <c r="N72" s="237" t="s">
        <v>73</v>
      </c>
      <c r="O72" s="935">
        <f t="shared" si="31"/>
        <v>100</v>
      </c>
      <c r="P72" s="295">
        <f t="shared" si="40"/>
        <v>110.16902569740277</v>
      </c>
      <c r="Q72" s="261">
        <f t="shared" si="41"/>
        <v>116.27044111584443</v>
      </c>
      <c r="R72" s="295">
        <f t="shared" si="42"/>
        <v>122.83908203930191</v>
      </c>
      <c r="S72" s="261">
        <f t="shared" si="43"/>
        <v>128.20530438367459</v>
      </c>
      <c r="T72" s="295">
        <f t="shared" si="44"/>
        <v>128.93362649443452</v>
      </c>
      <c r="U72" s="261">
        <f t="shared" si="45"/>
        <v>146.78438917136182</v>
      </c>
      <c r="V72" s="295">
        <f t="shared" si="46"/>
        <v>140.6898447162292</v>
      </c>
      <c r="W72" s="261">
        <f t="shared" si="47"/>
        <v>154.34931977463239</v>
      </c>
      <c r="X72" s="53"/>
      <c r="Y72" s="37" t="s">
        <v>73</v>
      </c>
      <c r="Z72" s="935">
        <f>ROUND(県推計人口!AH65/県推計人口!$AH65*100,1)</f>
        <v>100</v>
      </c>
      <c r="AA72" s="261">
        <f>ROUND(県推計人口!AI65/県推計人口!$AH65*100,1)</f>
        <v>98.9</v>
      </c>
      <c r="AB72" s="261">
        <f>ROUND(県推計人口!AJ65/県推計人口!$AH65*100,1)</f>
        <v>97.7</v>
      </c>
      <c r="AC72" s="261">
        <f>ROUND(県推計人口!AK65/県推計人口!$AH65*100,1)</f>
        <v>96.4</v>
      </c>
      <c r="AD72" s="261">
        <f>ROUND(県推計人口!AL65/県推計人口!$AH65*100,1)</f>
        <v>95.3</v>
      </c>
      <c r="AE72" s="261">
        <f>ROUND(県推計人口!AM65/県推計人口!$AH65*100,1)</f>
        <v>94.1</v>
      </c>
      <c r="AF72" s="261">
        <f>ROUND(県推計人口!AN65/県推計人口!$AH65*100,1)</f>
        <v>93</v>
      </c>
      <c r="AG72" s="261">
        <f>ROUND(県推計人口!AO65/県推計人口!$AH65*100,1)</f>
        <v>91.5</v>
      </c>
      <c r="AH72" s="261">
        <f>ROUND(県推計人口!AP65/県推計人口!$AH65*100,1)</f>
        <v>90</v>
      </c>
    </row>
    <row r="73" spans="1:34">
      <c r="A73" s="125">
        <v>226</v>
      </c>
      <c r="B73" s="239" t="s">
        <v>74</v>
      </c>
      <c r="C73" s="251">
        <f>'2_2交流人口推計'!G73</f>
        <v>28710</v>
      </c>
      <c r="D73" s="221">
        <f>'2_2交流人口推計'!M73</f>
        <v>28357</v>
      </c>
      <c r="E73" s="251">
        <f>'2_2交流人口推計'!S73</f>
        <v>29333</v>
      </c>
      <c r="F73" s="221">
        <f>'2_2交流人口推計'!Y73</f>
        <v>29468</v>
      </c>
      <c r="G73" s="251">
        <f>'2_2交流人口推計'!AE73</f>
        <v>29407</v>
      </c>
      <c r="H73" s="293">
        <f>'2_2交流人口推計'!AK73</f>
        <v>26335</v>
      </c>
      <c r="I73" s="286">
        <f>'2_2交流人口推計'!AQ73</f>
        <v>36608</v>
      </c>
      <c r="J73" s="814">
        <f>'2_2交流人口推計'!AW73</f>
        <v>27448</v>
      </c>
      <c r="K73" s="284">
        <f>'2_2交流人口推計'!BC73</f>
        <v>31449</v>
      </c>
      <c r="L73" s="936">
        <f t="shared" si="48"/>
        <v>95.604319052594917</v>
      </c>
      <c r="M73" s="53"/>
      <c r="N73" s="239" t="s">
        <v>74</v>
      </c>
      <c r="O73" s="936">
        <f t="shared" si="31"/>
        <v>100</v>
      </c>
      <c r="P73" s="456">
        <f t="shared" si="40"/>
        <v>98.770463253221877</v>
      </c>
      <c r="Q73" s="265">
        <f t="shared" si="41"/>
        <v>102.16997561825147</v>
      </c>
      <c r="R73" s="456">
        <f t="shared" si="42"/>
        <v>102.64019505398817</v>
      </c>
      <c r="S73" s="265">
        <f t="shared" si="43"/>
        <v>102.42772553117381</v>
      </c>
      <c r="T73" s="456">
        <f t="shared" si="44"/>
        <v>91.727621037965861</v>
      </c>
      <c r="U73" s="265">
        <f t="shared" si="45"/>
        <v>127.50957854406131</v>
      </c>
      <c r="V73" s="456">
        <f t="shared" si="46"/>
        <v>95.604319052594917</v>
      </c>
      <c r="W73" s="265">
        <f t="shared" si="47"/>
        <v>109.54022988505747</v>
      </c>
      <c r="X73" s="53"/>
      <c r="Y73" s="39" t="s">
        <v>74</v>
      </c>
      <c r="Z73" s="936">
        <f>ROUND(県推計人口!AH66/県推計人口!$AH66*100,1)</f>
        <v>100</v>
      </c>
      <c r="AA73" s="265">
        <f>ROUND(県推計人口!AI66/県推計人口!$AH66*100,1)</f>
        <v>99.2</v>
      </c>
      <c r="AB73" s="265">
        <f>ROUND(県推計人口!AJ66/県推計人口!$AH66*100,1)</f>
        <v>98.4</v>
      </c>
      <c r="AC73" s="265">
        <f>ROUND(県推計人口!AK66/県推計人口!$AH66*100,1)</f>
        <v>97.1</v>
      </c>
      <c r="AD73" s="265">
        <f>ROUND(県推計人口!AL66/県推計人口!$AH66*100,1)</f>
        <v>96.2</v>
      </c>
      <c r="AE73" s="265">
        <f>ROUND(県推計人口!AM66/県推計人口!$AH66*100,1)</f>
        <v>95.4</v>
      </c>
      <c r="AF73" s="265">
        <f>ROUND(県推計人口!AN66/県推計人口!$AH66*100,1)</f>
        <v>94.7</v>
      </c>
      <c r="AG73" s="265">
        <f>ROUND(県推計人口!AO66/県推計人口!$AH66*100,1)</f>
        <v>93.9</v>
      </c>
      <c r="AH73" s="265">
        <f>ROUND(県推計人口!AP66/県推計人口!$AH66*100,1)</f>
        <v>93</v>
      </c>
    </row>
    <row r="74" spans="1:34">
      <c r="A74" s="53"/>
      <c r="B74" s="197"/>
      <c r="C74" s="53"/>
      <c r="D74" s="53"/>
      <c r="E74" s="53"/>
      <c r="F74" s="267" t="s">
        <v>707</v>
      </c>
      <c r="G74" s="267"/>
      <c r="H74" s="267"/>
      <c r="I74" s="267"/>
      <c r="J74" s="267"/>
      <c r="K74" s="267"/>
      <c r="L74" s="267"/>
      <c r="M74" s="53"/>
      <c r="N74" s="197"/>
      <c r="O74" s="53"/>
      <c r="P74" s="53"/>
      <c r="Q74" s="53"/>
      <c r="R74" s="267" t="s">
        <v>326</v>
      </c>
      <c r="S74" s="267"/>
      <c r="T74" s="267"/>
      <c r="U74" s="267"/>
      <c r="V74" s="267"/>
      <c r="W74" s="267"/>
      <c r="Y74" s="197"/>
      <c r="Z74" s="295"/>
      <c r="AA74" s="295"/>
      <c r="AB74" s="295"/>
    </row>
    <row r="76" spans="1:34">
      <c r="L76" t="s">
        <v>1345</v>
      </c>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sheetData>
  <mergeCells count="1">
    <mergeCell ref="C2:K2"/>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BD457"/>
  <sheetViews>
    <sheetView workbookViewId="0">
      <pane xSplit="2" ySplit="3" topLeftCell="AQ4" activePane="bottomRight" state="frozen"/>
      <selection pane="topRight" activeCell="B1" sqref="B1"/>
      <selection pane="bottomLeft" activeCell="A4" sqref="A4"/>
      <selection pane="bottomRight" activeCell="BA11" sqref="BA11"/>
    </sheetView>
  </sheetViews>
  <sheetFormatPr defaultRowHeight="13.5"/>
  <cols>
    <col min="1" max="1" width="5" customWidth="1"/>
    <col min="2" max="2" width="11.125" style="50" customWidth="1"/>
    <col min="3" max="7" width="10.625" customWidth="1"/>
    <col min="8" max="8" width="5.25" customWidth="1"/>
    <col min="9" max="13" width="10.625" customWidth="1"/>
    <col min="14" max="14" width="5.25" customWidth="1"/>
    <col min="15" max="19" width="10.625" customWidth="1"/>
    <col min="20" max="20" width="5" customWidth="1"/>
    <col min="21" max="25" width="10.625" customWidth="1"/>
    <col min="26" max="26" width="3.875" style="53" customWidth="1"/>
    <col min="27" max="31" width="10.625" customWidth="1"/>
    <col min="32" max="32" width="4.375" customWidth="1"/>
    <col min="33" max="37" width="10.625" customWidth="1"/>
    <col min="38" max="38" width="3.625" customWidth="1"/>
    <col min="39" max="43" width="10.625" customWidth="1"/>
    <col min="44" max="44" width="4.75" customWidth="1"/>
    <col min="45" max="49" width="10.625" customWidth="1"/>
    <col min="50" max="50" width="3.875" customWidth="1"/>
    <col min="51" max="55" width="10.625" customWidth="1"/>
  </cols>
  <sheetData>
    <row r="1" spans="1:56">
      <c r="A1" s="53"/>
      <c r="B1" s="1" t="s">
        <v>1329</v>
      </c>
      <c r="C1" s="53"/>
      <c r="D1" s="53"/>
      <c r="E1" s="53"/>
      <c r="F1" s="270" t="s">
        <v>326</v>
      </c>
      <c r="G1" s="230" t="s">
        <v>320</v>
      </c>
      <c r="H1" s="53"/>
      <c r="I1" s="53" t="s">
        <v>1358</v>
      </c>
      <c r="J1" s="53"/>
      <c r="K1" s="53"/>
      <c r="L1" s="270" t="s">
        <v>326</v>
      </c>
      <c r="M1" s="230" t="s">
        <v>1</v>
      </c>
      <c r="N1" s="53"/>
      <c r="O1" s="53" t="s">
        <v>1359</v>
      </c>
      <c r="P1" s="53"/>
      <c r="Q1" s="53"/>
      <c r="R1" s="270" t="s">
        <v>326</v>
      </c>
      <c r="S1" s="230" t="s">
        <v>1</v>
      </c>
      <c r="T1" s="53"/>
      <c r="U1" s="53" t="s">
        <v>1360</v>
      </c>
      <c r="V1" s="53"/>
      <c r="W1" s="53"/>
      <c r="X1" s="270"/>
      <c r="Y1" s="230" t="s">
        <v>1</v>
      </c>
      <c r="Z1" s="230"/>
      <c r="AA1" s="53" t="s">
        <v>1361</v>
      </c>
      <c r="AB1" s="53"/>
      <c r="AC1" s="53"/>
      <c r="AD1" s="270"/>
      <c r="AE1" s="230" t="s">
        <v>1</v>
      </c>
      <c r="AF1" s="53"/>
      <c r="AG1" s="53" t="s">
        <v>1362</v>
      </c>
      <c r="AH1" s="53"/>
      <c r="AI1" s="53"/>
      <c r="AJ1" s="270"/>
      <c r="AK1" s="230" t="s">
        <v>1</v>
      </c>
      <c r="AL1" s="53"/>
      <c r="AM1" s="53" t="s">
        <v>1363</v>
      </c>
      <c r="AN1" s="53"/>
      <c r="AO1" s="53"/>
      <c r="AP1" s="270"/>
      <c r="AQ1" s="230" t="s">
        <v>1</v>
      </c>
      <c r="AR1" s="53"/>
      <c r="AS1" s="53" t="s">
        <v>1364</v>
      </c>
      <c r="AT1" s="53"/>
      <c r="AU1" s="53"/>
      <c r="AV1" s="270"/>
      <c r="AW1" s="230" t="s">
        <v>1</v>
      </c>
      <c r="AX1" s="53"/>
      <c r="AY1" s="53" t="s">
        <v>1054</v>
      </c>
      <c r="AZ1" s="195" t="s">
        <v>1366</v>
      </c>
      <c r="BA1" s="53"/>
      <c r="BB1" s="270"/>
      <c r="BC1" s="230" t="s">
        <v>1</v>
      </c>
      <c r="BD1" s="53"/>
    </row>
    <row r="2" spans="1:56">
      <c r="A2" s="53"/>
      <c r="B2" s="4"/>
      <c r="C2" s="74" t="s">
        <v>725</v>
      </c>
      <c r="D2" s="1386" t="s">
        <v>725</v>
      </c>
      <c r="E2" s="1387"/>
      <c r="F2" s="74" t="s">
        <v>725</v>
      </c>
      <c r="G2" s="248" t="s">
        <v>725</v>
      </c>
      <c r="H2" s="53"/>
      <c r="I2" s="74" t="s">
        <v>726</v>
      </c>
      <c r="J2" s="1386" t="s">
        <v>726</v>
      </c>
      <c r="K2" s="1387"/>
      <c r="L2" s="74" t="s">
        <v>726</v>
      </c>
      <c r="M2" s="248" t="s">
        <v>726</v>
      </c>
      <c r="N2" s="53"/>
      <c r="O2" s="74" t="s">
        <v>727</v>
      </c>
      <c r="P2" s="1386" t="s">
        <v>727</v>
      </c>
      <c r="Q2" s="1387"/>
      <c r="R2" s="74" t="s">
        <v>727</v>
      </c>
      <c r="S2" s="248" t="s">
        <v>727</v>
      </c>
      <c r="T2" s="53"/>
      <c r="U2" s="74" t="s">
        <v>728</v>
      </c>
      <c r="V2" s="1386" t="s">
        <v>728</v>
      </c>
      <c r="W2" s="1387"/>
      <c r="X2" s="74" t="s">
        <v>728</v>
      </c>
      <c r="Y2" s="248" t="s">
        <v>728</v>
      </c>
      <c r="Z2" s="443"/>
      <c r="AA2" s="74" t="s">
        <v>812</v>
      </c>
      <c r="AB2" s="1386" t="s">
        <v>812</v>
      </c>
      <c r="AC2" s="1387"/>
      <c r="AD2" s="74" t="s">
        <v>812</v>
      </c>
      <c r="AE2" s="248" t="s">
        <v>812</v>
      </c>
      <c r="AF2" s="53"/>
      <c r="AG2" s="74" t="s">
        <v>1051</v>
      </c>
      <c r="AH2" s="1386" t="s">
        <v>1051</v>
      </c>
      <c r="AI2" s="1387"/>
      <c r="AJ2" s="74" t="s">
        <v>1051</v>
      </c>
      <c r="AK2" s="248" t="s">
        <v>1051</v>
      </c>
      <c r="AL2" s="53"/>
      <c r="AM2" s="74" t="s">
        <v>1052</v>
      </c>
      <c r="AN2" s="1386" t="s">
        <v>1052</v>
      </c>
      <c r="AO2" s="1387"/>
      <c r="AP2" s="74" t="s">
        <v>1052</v>
      </c>
      <c r="AQ2" s="248" t="s">
        <v>1052</v>
      </c>
      <c r="AR2" s="53"/>
      <c r="AS2" s="74" t="s">
        <v>1053</v>
      </c>
      <c r="AT2" s="1386" t="s">
        <v>1053</v>
      </c>
      <c r="AU2" s="1387"/>
      <c r="AV2" s="74" t="s">
        <v>1053</v>
      </c>
      <c r="AW2" s="248" t="s">
        <v>1053</v>
      </c>
      <c r="AX2" s="53"/>
      <c r="AY2" s="74" t="s">
        <v>1054</v>
      </c>
      <c r="AZ2" s="1386" t="s">
        <v>1054</v>
      </c>
      <c r="BA2" s="1387"/>
      <c r="BB2" s="74" t="s">
        <v>1054</v>
      </c>
      <c r="BC2" s="248" t="s">
        <v>1054</v>
      </c>
      <c r="BD2" s="53"/>
    </row>
    <row r="3" spans="1:56" ht="27.75" customHeight="1">
      <c r="A3" s="53"/>
      <c r="B3" s="232" t="s">
        <v>327</v>
      </c>
      <c r="C3" s="1230" t="s">
        <v>1380</v>
      </c>
      <c r="D3" s="1229" t="s">
        <v>607</v>
      </c>
      <c r="E3" s="1231" t="s">
        <v>608</v>
      </c>
      <c r="F3" s="1230" t="s">
        <v>609</v>
      </c>
      <c r="G3" s="275" t="s">
        <v>610</v>
      </c>
      <c r="H3" s="53"/>
      <c r="I3" s="1230" t="s">
        <v>1380</v>
      </c>
      <c r="J3" s="1229" t="s">
        <v>607</v>
      </c>
      <c r="K3" s="1231" t="s">
        <v>608</v>
      </c>
      <c r="L3" s="1230" t="s">
        <v>609</v>
      </c>
      <c r="M3" s="275" t="s">
        <v>610</v>
      </c>
      <c r="N3" s="53"/>
      <c r="O3" s="1230" t="s">
        <v>1380</v>
      </c>
      <c r="P3" s="1229" t="s">
        <v>607</v>
      </c>
      <c r="Q3" s="1231" t="s">
        <v>608</v>
      </c>
      <c r="R3" s="1230" t="s">
        <v>609</v>
      </c>
      <c r="S3" s="275" t="s">
        <v>610</v>
      </c>
      <c r="T3" s="53"/>
      <c r="U3" s="1230" t="s">
        <v>1380</v>
      </c>
      <c r="V3" s="1229" t="s">
        <v>607</v>
      </c>
      <c r="W3" s="1231" t="s">
        <v>608</v>
      </c>
      <c r="X3" s="1230" t="s">
        <v>609</v>
      </c>
      <c r="Y3" s="275" t="s">
        <v>610</v>
      </c>
      <c r="Z3" s="198"/>
      <c r="AA3" s="1230" t="s">
        <v>1380</v>
      </c>
      <c r="AB3" s="1229" t="s">
        <v>607</v>
      </c>
      <c r="AC3" s="1231" t="s">
        <v>608</v>
      </c>
      <c r="AD3" s="1230" t="s">
        <v>609</v>
      </c>
      <c r="AE3" s="275" t="s">
        <v>610</v>
      </c>
      <c r="AF3" s="53"/>
      <c r="AG3" s="1230" t="s">
        <v>1380</v>
      </c>
      <c r="AH3" s="1229" t="s">
        <v>607</v>
      </c>
      <c r="AI3" s="1231" t="s">
        <v>608</v>
      </c>
      <c r="AJ3" s="1230" t="s">
        <v>609</v>
      </c>
      <c r="AK3" s="275" t="s">
        <v>610</v>
      </c>
      <c r="AL3" s="53"/>
      <c r="AM3" s="1230" t="s">
        <v>1380</v>
      </c>
      <c r="AN3" s="1229" t="s">
        <v>607</v>
      </c>
      <c r="AO3" s="1231" t="s">
        <v>608</v>
      </c>
      <c r="AP3" s="1230" t="s">
        <v>609</v>
      </c>
      <c r="AQ3" s="275" t="s">
        <v>610</v>
      </c>
      <c r="AR3" s="53"/>
      <c r="AS3" s="1230" t="s">
        <v>1380</v>
      </c>
      <c r="AT3" s="1229" t="s">
        <v>607</v>
      </c>
      <c r="AU3" s="1231" t="s">
        <v>608</v>
      </c>
      <c r="AV3" s="1230" t="s">
        <v>609</v>
      </c>
      <c r="AW3" s="275" t="s">
        <v>610</v>
      </c>
      <c r="AX3" s="53"/>
      <c r="AY3" s="1230" t="s">
        <v>1380</v>
      </c>
      <c r="AZ3" s="1229" t="s">
        <v>607</v>
      </c>
      <c r="BA3" s="1231" t="s">
        <v>608</v>
      </c>
      <c r="BB3" s="1230" t="s">
        <v>609</v>
      </c>
      <c r="BC3" s="275" t="s">
        <v>610</v>
      </c>
      <c r="BD3" s="53"/>
    </row>
    <row r="4" spans="1:56">
      <c r="A4" s="53"/>
      <c r="B4" s="268" t="s">
        <v>15</v>
      </c>
      <c r="C4" s="1232">
        <f>SUM(C5:C14)</f>
        <v>5534800</v>
      </c>
      <c r="D4" s="228">
        <f>昼間人口!G4</f>
        <v>5294074</v>
      </c>
      <c r="E4" s="1198">
        <f>SUM(E5:E14)</f>
        <v>4033801</v>
      </c>
      <c r="F4" s="1198">
        <f>SUM(F5:F14)</f>
        <v>242813</v>
      </c>
      <c r="G4" s="276">
        <f>SUM(G5:G14)</f>
        <v>1481215</v>
      </c>
      <c r="H4" s="53"/>
      <c r="I4" s="1232">
        <f>SUM(I5:I14)</f>
        <v>5525807</v>
      </c>
      <c r="J4" s="1233">
        <f>SUM(J5:J14)</f>
        <v>5268139</v>
      </c>
      <c r="K4" s="1232">
        <f>SUM(K5:K14)</f>
        <v>3992281</v>
      </c>
      <c r="L4" s="1232">
        <f>SUM(L5:L14)</f>
        <v>243207</v>
      </c>
      <c r="M4" s="276">
        <f>SUM(M5:M14)</f>
        <v>1519065</v>
      </c>
      <c r="N4" s="53"/>
      <c r="O4" s="1232">
        <f>SUM(O5:O14)</f>
        <v>5513472</v>
      </c>
      <c r="P4" s="1233">
        <f>SUM(P5:P14)</f>
        <v>5259830</v>
      </c>
      <c r="Q4" s="1232">
        <f>SUM(Q5:Q14)</f>
        <v>3950764</v>
      </c>
      <c r="R4" s="1232">
        <f>SUM(R5:R14)</f>
        <v>248405</v>
      </c>
      <c r="S4" s="276">
        <f>SUM(S5:S14)</f>
        <v>1557471</v>
      </c>
      <c r="T4" s="53"/>
      <c r="U4" s="1233">
        <f>SUM(U5:U14)</f>
        <v>5499121</v>
      </c>
      <c r="V4" s="1233">
        <f>SUM(V5:V14)</f>
        <v>5249652</v>
      </c>
      <c r="W4" s="1232">
        <f>SUM(W5:W14)</f>
        <v>3909244</v>
      </c>
      <c r="X4" s="1232">
        <f>SUM(X5:X14)</f>
        <v>245261</v>
      </c>
      <c r="Y4" s="276">
        <f>SUM(Y5:Y14)</f>
        <v>1585669</v>
      </c>
      <c r="Z4" s="219"/>
      <c r="AA4" s="1232">
        <f>SUM(AA5:AA14)</f>
        <v>5484485</v>
      </c>
      <c r="AB4" s="1233">
        <f>SUM(AB5:AB14)</f>
        <v>5239000</v>
      </c>
      <c r="AC4" s="1232">
        <f>SUM(AC5:AC14)</f>
        <v>3867727</v>
      </c>
      <c r="AD4" s="1232">
        <f>SUM(AD5:AD14)</f>
        <v>229441</v>
      </c>
      <c r="AE4" s="276">
        <f>SUM(AE5:AE14)</f>
        <v>1600714</v>
      </c>
      <c r="AF4" s="53"/>
      <c r="AG4" s="1232">
        <f>SUM(AG5:AG14)</f>
        <v>5465002</v>
      </c>
      <c r="AH4" s="1233">
        <f>SUM(AH5:AH14)</f>
        <v>5209889</v>
      </c>
      <c r="AI4" s="1233">
        <f>SUM(AI5:AI14)</f>
        <v>3826207</v>
      </c>
      <c r="AJ4" s="1232">
        <f>SUM(AJ5:AJ14)</f>
        <v>146385</v>
      </c>
      <c r="AK4" s="829">
        <f>SUM(AK5:AK14)</f>
        <v>1530067</v>
      </c>
      <c r="AL4" s="845"/>
      <c r="AM4" s="1232">
        <f>SUM(AM5:AM14)</f>
        <v>5432577</v>
      </c>
      <c r="AN4" s="1233">
        <f>SUM(AN5:AN14)</f>
        <v>5179532</v>
      </c>
      <c r="AO4" s="1232">
        <f>SUM(AO5:AO14)</f>
        <v>3784687</v>
      </c>
      <c r="AP4" s="1232">
        <f>SUM(AP5:AP14)</f>
        <v>242023</v>
      </c>
      <c r="AQ4" s="824">
        <f>SUM(AQ5:AQ14)</f>
        <v>1636868</v>
      </c>
      <c r="AR4" s="845"/>
      <c r="AS4" s="1232">
        <f>SUM(AS5:AS14)</f>
        <v>5403819</v>
      </c>
      <c r="AT4" s="1233">
        <f>SUM(AT5:AT14)</f>
        <v>5153437</v>
      </c>
      <c r="AU4" s="1232">
        <f>SUM(AU5:AU14)</f>
        <v>3743170</v>
      </c>
      <c r="AV4" s="1232">
        <f>SUM(AV5:AV14)</f>
        <v>126487</v>
      </c>
      <c r="AW4" s="824">
        <f>SUM(AW5:AW14)</f>
        <v>1536754</v>
      </c>
      <c r="AX4" s="845"/>
      <c r="AY4" s="1232">
        <f>SUM(AY5:AY14)</f>
        <v>5369834</v>
      </c>
      <c r="AZ4" s="1233">
        <f>SUM(AZ5:AZ14)</f>
        <v>5123062</v>
      </c>
      <c r="BA4" s="1232">
        <f>SUM(BA5:BA14)</f>
        <v>3701650</v>
      </c>
      <c r="BB4" s="1232">
        <f>SUM(BB5:BB14)</f>
        <v>171630</v>
      </c>
      <c r="BC4" s="824">
        <f>SUM(BC5:BC14)</f>
        <v>1593042</v>
      </c>
      <c r="BD4" s="53"/>
    </row>
    <row r="5" spans="1:56">
      <c r="A5" s="53"/>
      <c r="B5" s="235" t="s">
        <v>16</v>
      </c>
      <c r="C5" s="285">
        <f>C15</f>
        <v>1537272</v>
      </c>
      <c r="D5" s="225">
        <f>昼間人口!G5</f>
        <v>1571625</v>
      </c>
      <c r="E5" s="250">
        <f>E15</f>
        <v>1109815</v>
      </c>
      <c r="F5" s="250">
        <f>F15</f>
        <v>62845</v>
      </c>
      <c r="G5" s="277">
        <f>G15</f>
        <v>529629</v>
      </c>
      <c r="H5" s="53"/>
      <c r="I5" s="285">
        <f>I15</f>
        <v>1537471</v>
      </c>
      <c r="J5" s="292">
        <f>J15</f>
        <v>1581522</v>
      </c>
      <c r="K5" s="285">
        <f>K15</f>
        <v>1100989</v>
      </c>
      <c r="L5" s="285">
        <f>L15</f>
        <v>63190</v>
      </c>
      <c r="M5" s="277">
        <f>M15</f>
        <v>543723</v>
      </c>
      <c r="N5" s="53"/>
      <c r="O5" s="285">
        <f>O15</f>
        <v>1535561</v>
      </c>
      <c r="P5" s="292">
        <f>P15</f>
        <v>1583425</v>
      </c>
      <c r="Q5" s="285">
        <f>Q15</f>
        <v>1092164</v>
      </c>
      <c r="R5" s="285">
        <f>R15</f>
        <v>70183</v>
      </c>
      <c r="S5" s="277">
        <f>S15</f>
        <v>561444</v>
      </c>
      <c r="T5" s="53"/>
      <c r="U5" s="292">
        <f>U15</f>
        <v>1532517</v>
      </c>
      <c r="V5" s="292">
        <f>V15</f>
        <v>1584242</v>
      </c>
      <c r="W5" s="285">
        <f>W15</f>
        <v>1083340</v>
      </c>
      <c r="X5" s="285">
        <f>X15</f>
        <v>63176</v>
      </c>
      <c r="Y5" s="277">
        <f>Y15</f>
        <v>564078</v>
      </c>
      <c r="Z5" s="219"/>
      <c r="AA5" s="285">
        <f>AA15</f>
        <v>1529756</v>
      </c>
      <c r="AB5" s="292">
        <f>AB15</f>
        <v>1584991</v>
      </c>
      <c r="AC5" s="285">
        <f>AC15</f>
        <v>1074515</v>
      </c>
      <c r="AD5" s="285">
        <f>AD15</f>
        <v>59534</v>
      </c>
      <c r="AE5" s="277">
        <f>AE15</f>
        <v>570010</v>
      </c>
      <c r="AF5" s="53"/>
      <c r="AG5" s="285">
        <f>AG15</f>
        <v>1525152</v>
      </c>
      <c r="AH5" s="292">
        <f>AH15</f>
        <v>1564007</v>
      </c>
      <c r="AI5" s="292">
        <f>AI15</f>
        <v>1065689</v>
      </c>
      <c r="AJ5" s="285">
        <f>AJ15</f>
        <v>29100</v>
      </c>
      <c r="AK5" s="816">
        <f>AK15</f>
        <v>527418</v>
      </c>
      <c r="AL5" s="845"/>
      <c r="AM5" s="285">
        <f>AM15</f>
        <v>1517073</v>
      </c>
      <c r="AN5" s="292">
        <f>AN15</f>
        <v>1556953</v>
      </c>
      <c r="AO5" s="285">
        <f>AO15</f>
        <v>1056863</v>
      </c>
      <c r="AP5" s="285">
        <f>AP15</f>
        <v>38266</v>
      </c>
      <c r="AQ5" s="826">
        <f>AQ15</f>
        <v>538356</v>
      </c>
      <c r="AR5" s="845"/>
      <c r="AS5" s="285">
        <f>AS15</f>
        <v>1510171</v>
      </c>
      <c r="AT5" s="292">
        <f>AT15</f>
        <v>1551712</v>
      </c>
      <c r="AU5" s="285">
        <f>AU15</f>
        <v>1048038</v>
      </c>
      <c r="AV5" s="285">
        <f>AV15</f>
        <v>21083</v>
      </c>
      <c r="AW5" s="826">
        <f>AW15</f>
        <v>524757</v>
      </c>
      <c r="AX5" s="845"/>
      <c r="AY5" s="285">
        <f>AY15</f>
        <v>1499887</v>
      </c>
      <c r="AZ5" s="292">
        <f>AZ15</f>
        <v>1543760</v>
      </c>
      <c r="BA5" s="292">
        <f>BA15</f>
        <v>1039214</v>
      </c>
      <c r="BB5" s="285">
        <f>BB15</f>
        <v>29483</v>
      </c>
      <c r="BC5" s="816">
        <f>BC15</f>
        <v>534029</v>
      </c>
      <c r="BD5" s="53"/>
    </row>
    <row r="6" spans="1:56">
      <c r="A6" s="53"/>
      <c r="B6" s="235" t="s">
        <v>17</v>
      </c>
      <c r="C6" s="285">
        <f>C25</f>
        <v>1035763</v>
      </c>
      <c r="D6" s="225">
        <f>昼間人口!G6</f>
        <v>954144</v>
      </c>
      <c r="E6" s="250">
        <f>E25</f>
        <v>752081</v>
      </c>
      <c r="F6" s="250">
        <f>F25</f>
        <v>25358</v>
      </c>
      <c r="G6" s="277">
        <f>G25</f>
        <v>208727</v>
      </c>
      <c r="H6" s="53"/>
      <c r="I6" s="285">
        <f>I25</f>
        <v>1036771</v>
      </c>
      <c r="J6" s="292">
        <f>J25</f>
        <v>936429</v>
      </c>
      <c r="K6" s="285">
        <f>K25</f>
        <v>749411</v>
      </c>
      <c r="L6" s="285">
        <f>L25</f>
        <v>26469</v>
      </c>
      <c r="M6" s="277">
        <f>M25</f>
        <v>213487</v>
      </c>
      <c r="N6" s="53"/>
      <c r="O6" s="285">
        <f>O25</f>
        <v>1036857</v>
      </c>
      <c r="P6" s="292">
        <f>P25</f>
        <v>936576</v>
      </c>
      <c r="Q6" s="285">
        <f>Q25</f>
        <v>746741</v>
      </c>
      <c r="R6" s="285">
        <f>R25</f>
        <v>25569</v>
      </c>
      <c r="S6" s="277">
        <f>S25</f>
        <v>215404</v>
      </c>
      <c r="T6" s="53"/>
      <c r="U6" s="292">
        <f>U25</f>
        <v>1037742</v>
      </c>
      <c r="V6" s="292">
        <f>V25</f>
        <v>937495</v>
      </c>
      <c r="W6" s="285">
        <f>W25</f>
        <v>744071</v>
      </c>
      <c r="X6" s="285">
        <f>X25</f>
        <v>26005</v>
      </c>
      <c r="Y6" s="277">
        <f>Y25</f>
        <v>219429</v>
      </c>
      <c r="Z6" s="219"/>
      <c r="AA6" s="285">
        <f>AA25</f>
        <v>1038274</v>
      </c>
      <c r="AB6" s="292">
        <f>AB25</f>
        <v>938143</v>
      </c>
      <c r="AC6" s="285">
        <f>AC25</f>
        <v>741401</v>
      </c>
      <c r="AD6" s="285">
        <f>AD25</f>
        <v>24753</v>
      </c>
      <c r="AE6" s="277">
        <f>AE25</f>
        <v>221495</v>
      </c>
      <c r="AF6" s="53"/>
      <c r="AG6" s="285">
        <f>AG25</f>
        <v>1039102</v>
      </c>
      <c r="AH6" s="292">
        <f>AH25</f>
        <v>930869</v>
      </c>
      <c r="AI6" s="292">
        <f>AI25</f>
        <v>738731</v>
      </c>
      <c r="AJ6" s="285">
        <f>AJ25</f>
        <v>14432</v>
      </c>
      <c r="AK6" s="816">
        <f>AK25</f>
        <v>206570</v>
      </c>
      <c r="AL6" s="845"/>
      <c r="AM6" s="285">
        <f>AM25</f>
        <v>1036128</v>
      </c>
      <c r="AN6" s="292">
        <f>AN25</f>
        <v>928156</v>
      </c>
      <c r="AO6" s="285">
        <f>AO25</f>
        <v>736061</v>
      </c>
      <c r="AP6" s="285">
        <f>AP25</f>
        <v>25826</v>
      </c>
      <c r="AQ6" s="826">
        <f>AQ25</f>
        <v>217921</v>
      </c>
      <c r="AR6" s="845"/>
      <c r="AS6" s="285">
        <f>AS25</f>
        <v>1033854</v>
      </c>
      <c r="AT6" s="292">
        <f>AT25</f>
        <v>926033</v>
      </c>
      <c r="AU6" s="285">
        <f>AU25</f>
        <v>733391</v>
      </c>
      <c r="AV6" s="285">
        <f>AV25</f>
        <v>13271</v>
      </c>
      <c r="AW6" s="826">
        <f>AW25</f>
        <v>205913</v>
      </c>
      <c r="AX6" s="845"/>
      <c r="AY6" s="285">
        <f>AY25</f>
        <v>1031704</v>
      </c>
      <c r="AZ6" s="292">
        <f>AZ25</f>
        <v>924129</v>
      </c>
      <c r="BA6" s="292">
        <f>BA25</f>
        <v>730721</v>
      </c>
      <c r="BB6" s="285">
        <f>BB25</f>
        <v>17842</v>
      </c>
      <c r="BC6" s="816">
        <f>BC25</f>
        <v>211250</v>
      </c>
      <c r="BD6" s="53"/>
    </row>
    <row r="7" spans="1:56">
      <c r="A7" s="53"/>
      <c r="B7" s="235" t="s">
        <v>18</v>
      </c>
      <c r="C7" s="285">
        <f>C29</f>
        <v>721690</v>
      </c>
      <c r="D7" s="225">
        <f>昼間人口!G7</f>
        <v>610106</v>
      </c>
      <c r="E7" s="250">
        <f>E29</f>
        <v>530877</v>
      </c>
      <c r="F7" s="250">
        <f>F29</f>
        <v>30062</v>
      </c>
      <c r="G7" s="277">
        <f>G29</f>
        <v>103395</v>
      </c>
      <c r="H7" s="53"/>
      <c r="I7" s="285">
        <f>I29</f>
        <v>721448</v>
      </c>
      <c r="J7" s="292">
        <f>J29</f>
        <v>603960</v>
      </c>
      <c r="K7" s="285">
        <f>K29</f>
        <v>525919</v>
      </c>
      <c r="L7" s="285">
        <f>L29</f>
        <v>30032</v>
      </c>
      <c r="M7" s="277">
        <f>M29</f>
        <v>108073</v>
      </c>
      <c r="N7" s="53"/>
      <c r="O7" s="285">
        <f>O29</f>
        <v>720764</v>
      </c>
      <c r="P7" s="292">
        <f>P29</f>
        <v>603381</v>
      </c>
      <c r="Q7" s="285">
        <f>Q29</f>
        <v>520961</v>
      </c>
      <c r="R7" s="285">
        <f>R29</f>
        <v>30120</v>
      </c>
      <c r="S7" s="277">
        <f>S29</f>
        <v>112540</v>
      </c>
      <c r="T7" s="53"/>
      <c r="U7" s="292">
        <f>U29</f>
        <v>719841</v>
      </c>
      <c r="V7" s="292">
        <f>V29</f>
        <v>602643</v>
      </c>
      <c r="W7" s="285">
        <f>W29</f>
        <v>516003</v>
      </c>
      <c r="X7" s="285">
        <f>X29</f>
        <v>35896</v>
      </c>
      <c r="Y7" s="277">
        <f>Y29</f>
        <v>122536</v>
      </c>
      <c r="Z7" s="219"/>
      <c r="AA7" s="285">
        <f>AA29</f>
        <v>718732</v>
      </c>
      <c r="AB7" s="292">
        <f>AB29</f>
        <v>601722</v>
      </c>
      <c r="AC7" s="285">
        <f>AC29</f>
        <v>511045</v>
      </c>
      <c r="AD7" s="285">
        <f>AD29</f>
        <v>31826</v>
      </c>
      <c r="AE7" s="277">
        <f>AE29</f>
        <v>122503</v>
      </c>
      <c r="AF7" s="53"/>
      <c r="AG7" s="285">
        <f>AG29</f>
        <v>715809</v>
      </c>
      <c r="AH7" s="292">
        <f>AH29</f>
        <v>605677</v>
      </c>
      <c r="AI7" s="292">
        <f>AI29</f>
        <v>506087</v>
      </c>
      <c r="AJ7" s="285">
        <f>AJ29</f>
        <v>21462</v>
      </c>
      <c r="AK7" s="816">
        <f>AK29</f>
        <v>121052</v>
      </c>
      <c r="AL7" s="845"/>
      <c r="AM7" s="285">
        <f>AM29</f>
        <v>711969</v>
      </c>
      <c r="AN7" s="292">
        <f>AN29</f>
        <v>602396</v>
      </c>
      <c r="AO7" s="285">
        <f>AO29</f>
        <v>501129</v>
      </c>
      <c r="AP7" s="285">
        <f>AP29</f>
        <v>41297</v>
      </c>
      <c r="AQ7" s="826">
        <f>AQ29</f>
        <v>142564</v>
      </c>
      <c r="AR7" s="845"/>
      <c r="AS7" s="285">
        <f>AS29</f>
        <v>708052</v>
      </c>
      <c r="AT7" s="292">
        <f>AT29</f>
        <v>599067</v>
      </c>
      <c r="AU7" s="285">
        <f>AU29</f>
        <v>496171</v>
      </c>
      <c r="AV7" s="285">
        <f>AV29</f>
        <v>20844</v>
      </c>
      <c r="AW7" s="826">
        <f>AW29</f>
        <v>123740</v>
      </c>
      <c r="AX7" s="845"/>
      <c r="AY7" s="285">
        <f>AY29</f>
        <v>702574</v>
      </c>
      <c r="AZ7" s="292">
        <f>AZ29</f>
        <v>594428</v>
      </c>
      <c r="BA7" s="292">
        <f>BA29</f>
        <v>491213</v>
      </c>
      <c r="BB7" s="285">
        <f>BB29</f>
        <v>27868</v>
      </c>
      <c r="BC7" s="816">
        <f>BC29</f>
        <v>131083</v>
      </c>
      <c r="BD7" s="53"/>
    </row>
    <row r="8" spans="1:56">
      <c r="A8" s="53"/>
      <c r="B8" s="235" t="s">
        <v>19</v>
      </c>
      <c r="C8" s="285">
        <f>C35</f>
        <v>716633</v>
      </c>
      <c r="D8" s="225">
        <f>昼間人口!G8</f>
        <v>650569</v>
      </c>
      <c r="E8" s="250">
        <f>E35</f>
        <v>520535</v>
      </c>
      <c r="F8" s="250">
        <f>F35</f>
        <v>15526</v>
      </c>
      <c r="G8" s="277">
        <f>G35</f>
        <v>141257</v>
      </c>
      <c r="H8" s="53"/>
      <c r="I8" s="285">
        <f>I35</f>
        <v>716193</v>
      </c>
      <c r="J8" s="292">
        <f>J35</f>
        <v>645809</v>
      </c>
      <c r="K8" s="285">
        <f>K35</f>
        <v>517373</v>
      </c>
      <c r="L8" s="285">
        <f>L35</f>
        <v>16044</v>
      </c>
      <c r="M8" s="277">
        <f>M35</f>
        <v>144480</v>
      </c>
      <c r="N8" s="53"/>
      <c r="O8" s="285">
        <f>O35</f>
        <v>716619</v>
      </c>
      <c r="P8" s="292">
        <f>P35</f>
        <v>646050</v>
      </c>
      <c r="Q8" s="285">
        <f>Q35</f>
        <v>514210</v>
      </c>
      <c r="R8" s="285">
        <f>R35</f>
        <v>16640</v>
      </c>
      <c r="S8" s="277">
        <f>S35</f>
        <v>148480</v>
      </c>
      <c r="T8" s="53"/>
      <c r="U8" s="292">
        <f>U35</f>
        <v>717027</v>
      </c>
      <c r="V8" s="292">
        <f>V35</f>
        <v>646295</v>
      </c>
      <c r="W8" s="285">
        <f>W35</f>
        <v>511048</v>
      </c>
      <c r="X8" s="285">
        <f>X35</f>
        <v>16882</v>
      </c>
      <c r="Y8" s="277">
        <f>Y35</f>
        <v>152129</v>
      </c>
      <c r="Z8" s="219"/>
      <c r="AA8" s="285">
        <f>AA35</f>
        <v>716763</v>
      </c>
      <c r="AB8" s="292">
        <f>AB35</f>
        <v>645956</v>
      </c>
      <c r="AC8" s="285">
        <f>AC35</f>
        <v>507885</v>
      </c>
      <c r="AD8" s="285">
        <f>AD35</f>
        <v>16552</v>
      </c>
      <c r="AE8" s="277">
        <f>AE35</f>
        <v>154623</v>
      </c>
      <c r="AF8" s="53"/>
      <c r="AG8" s="285">
        <f>AG35</f>
        <v>716073</v>
      </c>
      <c r="AH8" s="292">
        <f>AH35</f>
        <v>645871</v>
      </c>
      <c r="AI8" s="292">
        <f>AI35</f>
        <v>504723</v>
      </c>
      <c r="AJ8" s="285">
        <f>AJ35</f>
        <v>11139</v>
      </c>
      <c r="AK8" s="816">
        <f>AK35</f>
        <v>152287</v>
      </c>
      <c r="AL8" s="845"/>
      <c r="AM8" s="285">
        <f>AM35</f>
        <v>714287</v>
      </c>
      <c r="AN8" s="292">
        <f>AN35</f>
        <v>644172</v>
      </c>
      <c r="AO8" s="285">
        <f>AO35</f>
        <v>501561</v>
      </c>
      <c r="AP8" s="285">
        <f>AP35</f>
        <v>20109</v>
      </c>
      <c r="AQ8" s="826">
        <f>AQ35</f>
        <v>162720</v>
      </c>
      <c r="AR8" s="845"/>
      <c r="AS8" s="285">
        <f>AS35</f>
        <v>712440</v>
      </c>
      <c r="AT8" s="292">
        <f>AT35</f>
        <v>642421</v>
      </c>
      <c r="AU8" s="285">
        <f>AU35</f>
        <v>498398</v>
      </c>
      <c r="AV8" s="285">
        <f>AV35</f>
        <v>10339</v>
      </c>
      <c r="AW8" s="826">
        <f>AW35</f>
        <v>154362</v>
      </c>
      <c r="AX8" s="845"/>
      <c r="AY8" s="285">
        <f>AY35</f>
        <v>711496</v>
      </c>
      <c r="AZ8" s="292">
        <f>AZ35</f>
        <v>641464</v>
      </c>
      <c r="BA8" s="292">
        <f>BA35</f>
        <v>495236</v>
      </c>
      <c r="BB8" s="285">
        <f>BB35</f>
        <v>13861</v>
      </c>
      <c r="BC8" s="816">
        <f>BC35</f>
        <v>160089</v>
      </c>
      <c r="BD8" s="53"/>
    </row>
    <row r="9" spans="1:56">
      <c r="A9" s="53"/>
      <c r="B9" s="235" t="s">
        <v>20</v>
      </c>
      <c r="C9" s="285">
        <f>C41</f>
        <v>272447</v>
      </c>
      <c r="D9" s="225">
        <f>昼間人口!G9</f>
        <v>274684</v>
      </c>
      <c r="E9" s="250">
        <f>E41</f>
        <v>203146</v>
      </c>
      <c r="F9" s="250">
        <f>F41</f>
        <v>24863</v>
      </c>
      <c r="G9" s="277">
        <f>G41</f>
        <v>98260</v>
      </c>
      <c r="H9" s="53"/>
      <c r="I9" s="285">
        <f>I41</f>
        <v>271221</v>
      </c>
      <c r="J9" s="292">
        <f>J41</f>
        <v>275382</v>
      </c>
      <c r="K9" s="285">
        <f>K41</f>
        <v>199193</v>
      </c>
      <c r="L9" s="285">
        <f>L41</f>
        <v>25694</v>
      </c>
      <c r="M9" s="277">
        <f>M41</f>
        <v>101883</v>
      </c>
      <c r="N9" s="53"/>
      <c r="O9" s="285">
        <f>O41</f>
        <v>269613</v>
      </c>
      <c r="P9" s="292">
        <f>P41</f>
        <v>273815</v>
      </c>
      <c r="Q9" s="285">
        <f>Q41</f>
        <v>195240</v>
      </c>
      <c r="R9" s="285">
        <f>R41</f>
        <v>24966</v>
      </c>
      <c r="S9" s="277">
        <f>S41</f>
        <v>103541</v>
      </c>
      <c r="T9" s="53"/>
      <c r="U9" s="292">
        <f>U41</f>
        <v>268123</v>
      </c>
      <c r="V9" s="292">
        <f>V41</f>
        <v>272373</v>
      </c>
      <c r="W9" s="285">
        <f>W41</f>
        <v>191286</v>
      </c>
      <c r="X9" s="285">
        <f>X41</f>
        <v>25244</v>
      </c>
      <c r="Y9" s="277">
        <f>Y41</f>
        <v>106331</v>
      </c>
      <c r="Z9" s="219"/>
      <c r="AA9" s="285">
        <f>AA41</f>
        <v>266277</v>
      </c>
      <c r="AB9" s="292">
        <f>AB41</f>
        <v>270573</v>
      </c>
      <c r="AC9" s="285">
        <f>AC41</f>
        <v>187333</v>
      </c>
      <c r="AD9" s="285">
        <f>AD41</f>
        <v>23431</v>
      </c>
      <c r="AE9" s="277">
        <f>AE41</f>
        <v>106671</v>
      </c>
      <c r="AF9" s="53"/>
      <c r="AG9" s="285">
        <f>AG41</f>
        <v>264135</v>
      </c>
      <c r="AH9" s="292">
        <f>AH41</f>
        <v>271763</v>
      </c>
      <c r="AI9" s="292">
        <f>AI41</f>
        <v>183380</v>
      </c>
      <c r="AJ9" s="285">
        <f>AJ41</f>
        <v>19104</v>
      </c>
      <c r="AK9" s="816">
        <f>AK41</f>
        <v>107487</v>
      </c>
      <c r="AL9" s="845"/>
      <c r="AM9" s="285">
        <f>AM41</f>
        <v>260742</v>
      </c>
      <c r="AN9" s="292">
        <f>AN41</f>
        <v>268308</v>
      </c>
      <c r="AO9" s="285">
        <f>AO41</f>
        <v>179427</v>
      </c>
      <c r="AP9" s="285">
        <f>AP41</f>
        <v>35790</v>
      </c>
      <c r="AQ9" s="826">
        <f>AQ41</f>
        <v>124671</v>
      </c>
      <c r="AR9" s="845"/>
      <c r="AS9" s="285">
        <f>AS41</f>
        <v>258193</v>
      </c>
      <c r="AT9" s="292">
        <f>AT41</f>
        <v>265729</v>
      </c>
      <c r="AU9" s="285">
        <f>AU41</f>
        <v>175474</v>
      </c>
      <c r="AV9" s="285">
        <f>AV41</f>
        <v>18168</v>
      </c>
      <c r="AW9" s="826">
        <f>AW41</f>
        <v>108423</v>
      </c>
      <c r="AX9" s="845"/>
      <c r="AY9" s="285">
        <f>AY41</f>
        <v>255530</v>
      </c>
      <c r="AZ9" s="292">
        <f>AZ41</f>
        <v>263052</v>
      </c>
      <c r="BA9" s="292">
        <f>BA41</f>
        <v>171520</v>
      </c>
      <c r="BB9" s="285">
        <f>BB41</f>
        <v>24352</v>
      </c>
      <c r="BC9" s="816">
        <f>BC41</f>
        <v>115884</v>
      </c>
      <c r="BD9" s="53"/>
    </row>
    <row r="10" spans="1:56">
      <c r="A10" s="53"/>
      <c r="B10" s="235" t="s">
        <v>21</v>
      </c>
      <c r="C10" s="285">
        <f>C48</f>
        <v>579154</v>
      </c>
      <c r="D10" s="225">
        <f>昼間人口!G10</f>
        <v>581225</v>
      </c>
      <c r="E10" s="250">
        <f>E48</f>
        <v>431971</v>
      </c>
      <c r="F10" s="250">
        <f>F48</f>
        <v>22502</v>
      </c>
      <c r="G10" s="277">
        <f>G48</f>
        <v>170936</v>
      </c>
      <c r="H10" s="53"/>
      <c r="I10" s="285">
        <f>I48</f>
        <v>578013</v>
      </c>
      <c r="J10" s="292">
        <f>J48</f>
        <v>579293</v>
      </c>
      <c r="K10" s="285">
        <f>K48</f>
        <v>427735</v>
      </c>
      <c r="L10" s="285">
        <f>L48</f>
        <v>20448</v>
      </c>
      <c r="M10" s="277">
        <f>M48</f>
        <v>172006</v>
      </c>
      <c r="N10" s="53"/>
      <c r="O10" s="285">
        <f>O48</f>
        <v>576501</v>
      </c>
      <c r="P10" s="292">
        <f>P48</f>
        <v>577825</v>
      </c>
      <c r="Q10" s="285">
        <f>Q48</f>
        <v>423498</v>
      </c>
      <c r="R10" s="285">
        <f>R48</f>
        <v>19581</v>
      </c>
      <c r="S10" s="277">
        <f>S48</f>
        <v>173908</v>
      </c>
      <c r="T10" s="53"/>
      <c r="U10" s="292">
        <f>U48</f>
        <v>574658</v>
      </c>
      <c r="V10" s="292">
        <f>V48</f>
        <v>576029</v>
      </c>
      <c r="W10" s="285">
        <f>W48</f>
        <v>419261</v>
      </c>
      <c r="X10" s="285">
        <f>X48</f>
        <v>18424</v>
      </c>
      <c r="Y10" s="277">
        <f>Y48</f>
        <v>175192</v>
      </c>
      <c r="Z10" s="219"/>
      <c r="AA10" s="285">
        <f>AA48</f>
        <v>573638</v>
      </c>
      <c r="AB10" s="292">
        <f>AB48</f>
        <v>575039</v>
      </c>
      <c r="AC10" s="285">
        <f>AC48</f>
        <v>415024</v>
      </c>
      <c r="AD10" s="285">
        <f>AD48</f>
        <v>17423</v>
      </c>
      <c r="AE10" s="277">
        <f>AE48</f>
        <v>177438</v>
      </c>
      <c r="AF10" s="53"/>
      <c r="AG10" s="285">
        <f>AG48</f>
        <v>571719</v>
      </c>
      <c r="AH10" s="292">
        <f>AH48</f>
        <v>574905</v>
      </c>
      <c r="AI10" s="292">
        <f>AI48</f>
        <v>410788</v>
      </c>
      <c r="AJ10" s="285">
        <f>AJ48</f>
        <v>8877</v>
      </c>
      <c r="AK10" s="816">
        <f>AK48</f>
        <v>172994</v>
      </c>
      <c r="AL10" s="845"/>
      <c r="AM10" s="285">
        <f>AM48</f>
        <v>568018</v>
      </c>
      <c r="AN10" s="292">
        <f>AN48</f>
        <v>571218</v>
      </c>
      <c r="AO10" s="285">
        <f>AO48</f>
        <v>406552</v>
      </c>
      <c r="AP10" s="285">
        <f>AP48</f>
        <v>13626</v>
      </c>
      <c r="AQ10" s="826">
        <f>AQ48</f>
        <v>178292</v>
      </c>
      <c r="AR10" s="845"/>
      <c r="AS10" s="285">
        <f>AS48</f>
        <v>565003</v>
      </c>
      <c r="AT10" s="292">
        <f>AT48</f>
        <v>568229</v>
      </c>
      <c r="AU10" s="285">
        <f>AU48</f>
        <v>402315</v>
      </c>
      <c r="AV10" s="285">
        <f>AV48</f>
        <v>7228</v>
      </c>
      <c r="AW10" s="826">
        <f>AW48</f>
        <v>173142</v>
      </c>
      <c r="AX10" s="845"/>
      <c r="AY10" s="285">
        <f>AY48</f>
        <v>561805</v>
      </c>
      <c r="AZ10" s="292">
        <f>AZ48</f>
        <v>565074</v>
      </c>
      <c r="BA10" s="292">
        <f>BA48</f>
        <v>398078</v>
      </c>
      <c r="BB10" s="285">
        <f>BB48</f>
        <v>9910</v>
      </c>
      <c r="BC10" s="816">
        <f>BC48</f>
        <v>176906</v>
      </c>
      <c r="BD10" s="53"/>
    </row>
    <row r="11" spans="1:56">
      <c r="A11" s="53"/>
      <c r="B11" s="235" t="s">
        <v>22</v>
      </c>
      <c r="C11" s="285">
        <f>C53</f>
        <v>260312</v>
      </c>
      <c r="D11" s="225">
        <f>昼間人口!G11</f>
        <v>246227</v>
      </c>
      <c r="E11" s="250">
        <f>E53</f>
        <v>185049</v>
      </c>
      <c r="F11" s="250">
        <f>F53</f>
        <v>11828</v>
      </c>
      <c r="G11" s="277">
        <f>G53</f>
        <v>73659</v>
      </c>
      <c r="H11" s="53"/>
      <c r="I11" s="285">
        <f>I53</f>
        <v>257611</v>
      </c>
      <c r="J11" s="292">
        <f>J53</f>
        <v>244279</v>
      </c>
      <c r="K11" s="285">
        <f>K53</f>
        <v>181391</v>
      </c>
      <c r="L11" s="285">
        <f>L53</f>
        <v>11850</v>
      </c>
      <c r="M11" s="277">
        <f>M53</f>
        <v>74738</v>
      </c>
      <c r="N11" s="53"/>
      <c r="O11" s="285">
        <f>O53</f>
        <v>255216</v>
      </c>
      <c r="P11" s="292">
        <f>P53</f>
        <v>241953</v>
      </c>
      <c r="Q11" s="285">
        <f>Q53</f>
        <v>177735</v>
      </c>
      <c r="R11" s="285">
        <f>R53</f>
        <v>11799</v>
      </c>
      <c r="S11" s="277">
        <f>S53</f>
        <v>76017</v>
      </c>
      <c r="T11" s="53"/>
      <c r="U11" s="292">
        <f>U53</f>
        <v>252236</v>
      </c>
      <c r="V11" s="292">
        <f>V53</f>
        <v>239076</v>
      </c>
      <c r="W11" s="285">
        <f>W53</f>
        <v>174077</v>
      </c>
      <c r="X11" s="285">
        <f>X53</f>
        <v>11180</v>
      </c>
      <c r="Y11" s="277">
        <f>Y53</f>
        <v>76179</v>
      </c>
      <c r="Z11" s="219"/>
      <c r="AA11" s="285">
        <f>AA53</f>
        <v>249467</v>
      </c>
      <c r="AB11" s="292">
        <f>AB53</f>
        <v>236407</v>
      </c>
      <c r="AC11" s="285">
        <f>AC53</f>
        <v>170421</v>
      </c>
      <c r="AD11" s="285">
        <f>AD53</f>
        <v>10400</v>
      </c>
      <c r="AE11" s="277">
        <f>AE53</f>
        <v>76386</v>
      </c>
      <c r="AF11" s="53"/>
      <c r="AG11" s="285">
        <f>AG53</f>
        <v>246601</v>
      </c>
      <c r="AH11" s="292">
        <f>AH53</f>
        <v>234526</v>
      </c>
      <c r="AI11" s="292">
        <f>AI53</f>
        <v>166763</v>
      </c>
      <c r="AJ11" s="285">
        <f>AJ53</f>
        <v>7257</v>
      </c>
      <c r="AK11" s="816">
        <f>AK53</f>
        <v>75020</v>
      </c>
      <c r="AL11" s="845"/>
      <c r="AM11" s="285">
        <f>AM53</f>
        <v>243286</v>
      </c>
      <c r="AN11" s="292">
        <f>AN53</f>
        <v>231319</v>
      </c>
      <c r="AO11" s="285">
        <f>AO53</f>
        <v>163105</v>
      </c>
      <c r="AP11" s="285">
        <f>AP53</f>
        <v>11701</v>
      </c>
      <c r="AQ11" s="826">
        <f>AQ53</f>
        <v>79915</v>
      </c>
      <c r="AR11" s="845"/>
      <c r="AS11" s="285">
        <f>AS53</f>
        <v>240168</v>
      </c>
      <c r="AT11" s="292">
        <f>AT53</f>
        <v>228312</v>
      </c>
      <c r="AU11" s="285">
        <f>AU53</f>
        <v>159449</v>
      </c>
      <c r="AV11" s="285">
        <f>AV53</f>
        <v>6213</v>
      </c>
      <c r="AW11" s="826">
        <f>AW53</f>
        <v>75076</v>
      </c>
      <c r="AX11" s="845"/>
      <c r="AY11" s="285">
        <f>AY53</f>
        <v>236655</v>
      </c>
      <c r="AZ11" s="292">
        <f>AZ53</f>
        <v>224914</v>
      </c>
      <c r="BA11" s="292">
        <f>BA53</f>
        <v>155791</v>
      </c>
      <c r="BB11" s="285">
        <f>BB53</f>
        <v>8391</v>
      </c>
      <c r="BC11" s="816">
        <f>BC53</f>
        <v>77514</v>
      </c>
      <c r="BD11" s="53"/>
    </row>
    <row r="12" spans="1:56">
      <c r="A12" s="53"/>
      <c r="B12" s="235" t="s">
        <v>23</v>
      </c>
      <c r="C12" s="285">
        <f>C61</f>
        <v>170232</v>
      </c>
      <c r="D12" s="225">
        <f>昼間人口!G12</f>
        <v>169844</v>
      </c>
      <c r="E12" s="250">
        <f>E61</f>
        <v>122417</v>
      </c>
      <c r="F12" s="250">
        <f>F61</f>
        <v>18008</v>
      </c>
      <c r="G12" s="277">
        <f>G61</f>
        <v>65564</v>
      </c>
      <c r="H12" s="53"/>
      <c r="I12" s="285">
        <f>I61</f>
        <v>168124</v>
      </c>
      <c r="J12" s="292">
        <f>J61</f>
        <v>167887</v>
      </c>
      <c r="K12" s="285">
        <f>K61</f>
        <v>118727</v>
      </c>
      <c r="L12" s="285">
        <f>L61</f>
        <v>18177</v>
      </c>
      <c r="M12" s="277">
        <f>M61</f>
        <v>67337</v>
      </c>
      <c r="N12" s="53"/>
      <c r="O12" s="285">
        <f>O61</f>
        <v>165797</v>
      </c>
      <c r="P12" s="292">
        <f>P61</f>
        <v>165586</v>
      </c>
      <c r="Q12" s="285">
        <f>Q61</f>
        <v>115037</v>
      </c>
      <c r="R12" s="285">
        <f>R61</f>
        <v>17981</v>
      </c>
      <c r="S12" s="277">
        <f>S61</f>
        <v>68530</v>
      </c>
      <c r="T12" s="53"/>
      <c r="U12" s="292">
        <f>U61</f>
        <v>163252</v>
      </c>
      <c r="V12" s="292">
        <f>V61</f>
        <v>163052</v>
      </c>
      <c r="W12" s="285">
        <f>W61</f>
        <v>111346</v>
      </c>
      <c r="X12" s="285">
        <f>X61</f>
        <v>17559</v>
      </c>
      <c r="Y12" s="277">
        <f>Y61</f>
        <v>69265</v>
      </c>
      <c r="Z12" s="219"/>
      <c r="AA12" s="285">
        <f>AA61</f>
        <v>160494</v>
      </c>
      <c r="AB12" s="292">
        <f>AB61</f>
        <v>160314</v>
      </c>
      <c r="AC12" s="285">
        <f>AC61</f>
        <v>107656</v>
      </c>
      <c r="AD12" s="285">
        <f>AD61</f>
        <v>15814</v>
      </c>
      <c r="AE12" s="277">
        <f>AE61</f>
        <v>68472</v>
      </c>
      <c r="AF12" s="53"/>
      <c r="AG12" s="285">
        <f>AG61</f>
        <v>157989</v>
      </c>
      <c r="AH12" s="292">
        <f>AH61</f>
        <v>157624</v>
      </c>
      <c r="AI12" s="292">
        <f>AI61</f>
        <v>103966</v>
      </c>
      <c r="AJ12" s="285">
        <f>AJ61</f>
        <v>12940</v>
      </c>
      <c r="AK12" s="816">
        <f>AK61</f>
        <v>66598</v>
      </c>
      <c r="AL12" s="845"/>
      <c r="AM12" s="285">
        <f>AM61</f>
        <v>155285</v>
      </c>
      <c r="AN12" s="292">
        <f>AN61</f>
        <v>154947</v>
      </c>
      <c r="AO12" s="285">
        <f>AO61</f>
        <v>100276</v>
      </c>
      <c r="AP12" s="285">
        <f>AP61</f>
        <v>17644</v>
      </c>
      <c r="AQ12" s="826">
        <f>AQ61</f>
        <v>72315</v>
      </c>
      <c r="AR12" s="845"/>
      <c r="AS12" s="285">
        <f>AS61</f>
        <v>152674</v>
      </c>
      <c r="AT12" s="292">
        <f>AT61</f>
        <v>152352</v>
      </c>
      <c r="AU12" s="285">
        <f>AU61</f>
        <v>96586</v>
      </c>
      <c r="AV12" s="285">
        <f>AV61</f>
        <v>9714</v>
      </c>
      <c r="AW12" s="826">
        <f>AW61</f>
        <v>65480</v>
      </c>
      <c r="AX12" s="845"/>
      <c r="AY12" s="285">
        <f>AY61</f>
        <v>149768</v>
      </c>
      <c r="AZ12" s="292">
        <f>AZ61</f>
        <v>149462</v>
      </c>
      <c r="BA12" s="292">
        <f>BA61</f>
        <v>92895</v>
      </c>
      <c r="BB12" s="285">
        <f>BB61</f>
        <v>13433</v>
      </c>
      <c r="BC12" s="816">
        <f>BC61</f>
        <v>70000</v>
      </c>
      <c r="BD12" s="53"/>
    </row>
    <row r="13" spans="1:56">
      <c r="A13" s="53"/>
      <c r="B13" s="235" t="s">
        <v>24</v>
      </c>
      <c r="C13" s="285">
        <f>C67</f>
        <v>106150</v>
      </c>
      <c r="D13" s="225">
        <f>昼間人口!G13</f>
        <v>101698</v>
      </c>
      <c r="E13" s="250">
        <f>E67</f>
        <v>79294</v>
      </c>
      <c r="F13" s="250">
        <f>F67</f>
        <v>7810</v>
      </c>
      <c r="G13" s="277">
        <f>G67</f>
        <v>30338</v>
      </c>
      <c r="H13" s="53"/>
      <c r="I13" s="285">
        <f>I67</f>
        <v>105236</v>
      </c>
      <c r="J13" s="292">
        <f>J67</f>
        <v>100943</v>
      </c>
      <c r="K13" s="285">
        <f>K67</f>
        <v>76970</v>
      </c>
      <c r="L13" s="285">
        <f>L67</f>
        <v>8155</v>
      </c>
      <c r="M13" s="277">
        <f>M67</f>
        <v>32128</v>
      </c>
      <c r="N13" s="53"/>
      <c r="O13" s="285">
        <f>O67</f>
        <v>104219</v>
      </c>
      <c r="P13" s="292">
        <f>P67</f>
        <v>99968</v>
      </c>
      <c r="Q13" s="285">
        <f>Q67</f>
        <v>74647</v>
      </c>
      <c r="R13" s="285">
        <f>R67</f>
        <v>8325</v>
      </c>
      <c r="S13" s="277">
        <f>S67</f>
        <v>33646</v>
      </c>
      <c r="T13" s="53"/>
      <c r="U13" s="292">
        <f>U67</f>
        <v>103270</v>
      </c>
      <c r="V13" s="292">
        <f>V67</f>
        <v>99056</v>
      </c>
      <c r="W13" s="285">
        <f>W67</f>
        <v>72323</v>
      </c>
      <c r="X13" s="285">
        <f>X67</f>
        <v>8410</v>
      </c>
      <c r="Y13" s="277">
        <f>Y67</f>
        <v>35143</v>
      </c>
      <c r="Z13" s="219"/>
      <c r="AA13" s="285">
        <f>AA67</f>
        <v>102246</v>
      </c>
      <c r="AB13" s="292">
        <f>AB67</f>
        <v>98075</v>
      </c>
      <c r="AC13" s="285">
        <f>AC67</f>
        <v>70000</v>
      </c>
      <c r="AD13" s="285">
        <f>AD67</f>
        <v>8526</v>
      </c>
      <c r="AE13" s="277">
        <f>AE67</f>
        <v>36601</v>
      </c>
      <c r="AF13" s="53"/>
      <c r="AG13" s="285">
        <f>AG67</f>
        <v>101082</v>
      </c>
      <c r="AH13" s="292">
        <f>AH67</f>
        <v>97650</v>
      </c>
      <c r="AI13" s="292">
        <f>AI67</f>
        <v>67676</v>
      </c>
      <c r="AJ13" s="285">
        <f>AJ67</f>
        <v>6469</v>
      </c>
      <c r="AK13" s="816">
        <f>AK67</f>
        <v>36443</v>
      </c>
      <c r="AL13" s="845"/>
      <c r="AM13" s="285">
        <f>AM67</f>
        <v>99744</v>
      </c>
      <c r="AN13" s="292">
        <f>AN67</f>
        <v>96358</v>
      </c>
      <c r="AO13" s="285">
        <f>AO67</f>
        <v>65352</v>
      </c>
      <c r="AP13" s="285">
        <f>AP67</f>
        <v>11982</v>
      </c>
      <c r="AQ13" s="826">
        <f>AQ67</f>
        <v>42988</v>
      </c>
      <c r="AR13" s="845"/>
      <c r="AS13" s="285">
        <f>AS67</f>
        <v>98700</v>
      </c>
      <c r="AT13" s="292">
        <f>AT67</f>
        <v>95348</v>
      </c>
      <c r="AU13" s="285">
        <f>AU67</f>
        <v>63029</v>
      </c>
      <c r="AV13" s="285">
        <f>AV67</f>
        <v>6109</v>
      </c>
      <c r="AW13" s="826">
        <f>AW67</f>
        <v>38428</v>
      </c>
      <c r="AX13" s="845"/>
      <c r="AY13" s="285">
        <f>AY67</f>
        <v>97547</v>
      </c>
      <c r="AZ13" s="292">
        <f>AZ67</f>
        <v>94232</v>
      </c>
      <c r="BA13" s="292">
        <f>BA67</f>
        <v>60705</v>
      </c>
      <c r="BB13" s="285">
        <f>BB67</f>
        <v>8187</v>
      </c>
      <c r="BC13" s="816">
        <f>BC67</f>
        <v>41714</v>
      </c>
      <c r="BD13" s="53"/>
    </row>
    <row r="14" spans="1:56">
      <c r="A14" s="53"/>
      <c r="B14" s="235" t="s">
        <v>25</v>
      </c>
      <c r="C14" s="285">
        <f>C70</f>
        <v>135147</v>
      </c>
      <c r="D14" s="225">
        <f>昼間人口!G14</f>
        <v>133952</v>
      </c>
      <c r="E14" s="250">
        <f>E70</f>
        <v>98616</v>
      </c>
      <c r="F14" s="250">
        <f>F70</f>
        <v>24011</v>
      </c>
      <c r="G14" s="277">
        <f>G70</f>
        <v>59450</v>
      </c>
      <c r="H14" s="53"/>
      <c r="I14" s="285">
        <f>I70</f>
        <v>133719</v>
      </c>
      <c r="J14" s="292">
        <f>J70</f>
        <v>132635</v>
      </c>
      <c r="K14" s="285">
        <f>K70</f>
        <v>94573</v>
      </c>
      <c r="L14" s="285">
        <f>L70</f>
        <v>23148</v>
      </c>
      <c r="M14" s="277">
        <f>M70</f>
        <v>61210</v>
      </c>
      <c r="N14" s="53"/>
      <c r="O14" s="285">
        <f>O70</f>
        <v>132325</v>
      </c>
      <c r="P14" s="292">
        <f>P70</f>
        <v>131251</v>
      </c>
      <c r="Q14" s="285">
        <f>Q70</f>
        <v>90531</v>
      </c>
      <c r="R14" s="285">
        <f>R70</f>
        <v>23241</v>
      </c>
      <c r="S14" s="277">
        <f>S70</f>
        <v>63961</v>
      </c>
      <c r="T14" s="53"/>
      <c r="U14" s="292">
        <f>U70</f>
        <v>130455</v>
      </c>
      <c r="V14" s="292">
        <f>V70</f>
        <v>129391</v>
      </c>
      <c r="W14" s="285">
        <f>W70</f>
        <v>86489</v>
      </c>
      <c r="X14" s="285">
        <f>X70</f>
        <v>22485</v>
      </c>
      <c r="Y14" s="277">
        <f>Y70</f>
        <v>65387</v>
      </c>
      <c r="Z14" s="219"/>
      <c r="AA14" s="285">
        <f>AA70</f>
        <v>128838</v>
      </c>
      <c r="AB14" s="292">
        <f>AB70</f>
        <v>127780</v>
      </c>
      <c r="AC14" s="285">
        <f>AC70</f>
        <v>82447</v>
      </c>
      <c r="AD14" s="285">
        <f>AD70</f>
        <v>21182</v>
      </c>
      <c r="AE14" s="277">
        <f>AE70</f>
        <v>66515</v>
      </c>
      <c r="AF14" s="53"/>
      <c r="AG14" s="285">
        <f>AG70</f>
        <v>127340</v>
      </c>
      <c r="AH14" s="292">
        <f>AH70</f>
        <v>126997</v>
      </c>
      <c r="AI14" s="292">
        <f>AI70</f>
        <v>78404</v>
      </c>
      <c r="AJ14" s="285">
        <f>AJ70</f>
        <v>15605</v>
      </c>
      <c r="AK14" s="816">
        <f>AK70</f>
        <v>64198</v>
      </c>
      <c r="AL14" s="845"/>
      <c r="AM14" s="285">
        <f>AM70</f>
        <v>126045</v>
      </c>
      <c r="AN14" s="292">
        <f>AN70</f>
        <v>125705</v>
      </c>
      <c r="AO14" s="285">
        <f>AO70</f>
        <v>74361</v>
      </c>
      <c r="AP14" s="285">
        <f>AP70</f>
        <v>25782</v>
      </c>
      <c r="AQ14" s="826">
        <f>AQ70</f>
        <v>77126</v>
      </c>
      <c r="AR14" s="845"/>
      <c r="AS14" s="285">
        <f>AS70</f>
        <v>124564</v>
      </c>
      <c r="AT14" s="292">
        <f>AT70</f>
        <v>124234</v>
      </c>
      <c r="AU14" s="285">
        <f>AU70</f>
        <v>70319</v>
      </c>
      <c r="AV14" s="285">
        <f>AV70</f>
        <v>13518</v>
      </c>
      <c r="AW14" s="826">
        <f>AW70</f>
        <v>67433</v>
      </c>
      <c r="AX14" s="845"/>
      <c r="AY14" s="285">
        <f>AY70</f>
        <v>122868</v>
      </c>
      <c r="AZ14" s="292">
        <f>AZ70</f>
        <v>122547</v>
      </c>
      <c r="BA14" s="292">
        <f>BA70</f>
        <v>66277</v>
      </c>
      <c r="BB14" s="285">
        <f>BB70</f>
        <v>18303</v>
      </c>
      <c r="BC14" s="816">
        <f>BC70</f>
        <v>74573</v>
      </c>
      <c r="BD14" s="53"/>
    </row>
    <row r="15" spans="1:56">
      <c r="A15" s="125">
        <v>100</v>
      </c>
      <c r="B15" s="233" t="s">
        <v>26</v>
      </c>
      <c r="C15" s="278">
        <f t="shared" ref="C15:F15" si="0">SUM(C16:C24)</f>
        <v>1537272</v>
      </c>
      <c r="D15" s="278">
        <f t="shared" si="0"/>
        <v>1576599</v>
      </c>
      <c r="E15" s="278">
        <f t="shared" si="0"/>
        <v>1109815</v>
      </c>
      <c r="F15" s="278">
        <f t="shared" si="0"/>
        <v>62845</v>
      </c>
      <c r="G15" s="278">
        <f>SUM(G16:G24)</f>
        <v>529629</v>
      </c>
      <c r="H15" s="53"/>
      <c r="I15" s="278">
        <f t="shared" ref="I15:L15" si="1">SUM(I16:I24)</f>
        <v>1537471</v>
      </c>
      <c r="J15" s="278">
        <f t="shared" si="1"/>
        <v>1581522</v>
      </c>
      <c r="K15" s="278">
        <f t="shared" si="1"/>
        <v>1100989</v>
      </c>
      <c r="L15" s="278">
        <f t="shared" si="1"/>
        <v>63190</v>
      </c>
      <c r="M15" s="278">
        <f>SUM(M16:M24)</f>
        <v>543723</v>
      </c>
      <c r="N15" s="53"/>
      <c r="O15" s="278">
        <f t="shared" ref="O15:R15" si="2">SUM(O16:O24)</f>
        <v>1535561</v>
      </c>
      <c r="P15" s="278">
        <f t="shared" si="2"/>
        <v>1583425</v>
      </c>
      <c r="Q15" s="278">
        <f t="shared" si="2"/>
        <v>1092164</v>
      </c>
      <c r="R15" s="278">
        <f t="shared" si="2"/>
        <v>70183</v>
      </c>
      <c r="S15" s="278">
        <f>SUM(S16:S24)</f>
        <v>561444</v>
      </c>
      <c r="T15" s="53"/>
      <c r="U15" s="278">
        <f t="shared" ref="U15:X15" si="3">SUM(U16:U24)</f>
        <v>1532517</v>
      </c>
      <c r="V15" s="278">
        <f t="shared" si="3"/>
        <v>1584242</v>
      </c>
      <c r="W15" s="278">
        <f t="shared" si="3"/>
        <v>1083340</v>
      </c>
      <c r="X15" s="278">
        <f t="shared" si="3"/>
        <v>63176</v>
      </c>
      <c r="Y15" s="278">
        <f>SUM(Y16:Y24)</f>
        <v>564078</v>
      </c>
      <c r="Z15" s="219"/>
      <c r="AA15" s="278">
        <f t="shared" ref="AA15:AD15" si="4">SUM(AA16:AA24)</f>
        <v>1529756</v>
      </c>
      <c r="AB15" s="278">
        <f t="shared" si="4"/>
        <v>1584991</v>
      </c>
      <c r="AC15" s="278">
        <f t="shared" si="4"/>
        <v>1074515</v>
      </c>
      <c r="AD15" s="278">
        <f t="shared" si="4"/>
        <v>59534</v>
      </c>
      <c r="AE15" s="278">
        <f>SUM(AE16:AE24)</f>
        <v>570010</v>
      </c>
      <c r="AF15" s="53"/>
      <c r="AG15" s="278">
        <f t="shared" ref="AG15:AJ15" si="5">SUM(AG16:AG24)</f>
        <v>1525152</v>
      </c>
      <c r="AH15" s="278">
        <f t="shared" si="5"/>
        <v>1564007</v>
      </c>
      <c r="AI15" s="278">
        <f t="shared" si="5"/>
        <v>1065689</v>
      </c>
      <c r="AJ15" s="278">
        <f t="shared" si="5"/>
        <v>29100</v>
      </c>
      <c r="AK15" s="278">
        <f>SUM(AK16:AK24)</f>
        <v>527418</v>
      </c>
      <c r="AL15" s="845"/>
      <c r="AM15" s="278">
        <f t="shared" ref="AM15:AP15" si="6">SUM(AM16:AM24)</f>
        <v>1517073</v>
      </c>
      <c r="AN15" s="278">
        <f t="shared" si="6"/>
        <v>1556953</v>
      </c>
      <c r="AO15" s="278">
        <f t="shared" si="6"/>
        <v>1056863</v>
      </c>
      <c r="AP15" s="278">
        <f t="shared" si="6"/>
        <v>38266</v>
      </c>
      <c r="AQ15" s="278">
        <f>SUM(AQ16:AQ24)</f>
        <v>538356</v>
      </c>
      <c r="AR15" s="845"/>
      <c r="AS15" s="278">
        <f t="shared" ref="AS15:AV15" si="7">SUM(AS16:AS24)</f>
        <v>1510171</v>
      </c>
      <c r="AT15" s="278">
        <f t="shared" si="7"/>
        <v>1551712</v>
      </c>
      <c r="AU15" s="278">
        <f t="shared" si="7"/>
        <v>1048038</v>
      </c>
      <c r="AV15" s="278">
        <f t="shared" si="7"/>
        <v>21083</v>
      </c>
      <c r="AW15" s="278">
        <f>SUM(AW16:AW24)</f>
        <v>524757</v>
      </c>
      <c r="AX15" s="845"/>
      <c r="AY15" s="278">
        <f t="shared" ref="AY15:BB15" si="8">SUM(AY16:AY24)</f>
        <v>1499887</v>
      </c>
      <c r="AZ15" s="278">
        <f t="shared" si="8"/>
        <v>1543760</v>
      </c>
      <c r="BA15" s="278">
        <f t="shared" si="8"/>
        <v>1039214</v>
      </c>
      <c r="BB15" s="278">
        <f t="shared" si="8"/>
        <v>29483</v>
      </c>
      <c r="BC15" s="278">
        <f>SUM(BC16:BC24)</f>
        <v>534029</v>
      </c>
      <c r="BD15" s="53"/>
    </row>
    <row r="16" spans="1:56">
      <c r="A16" s="125"/>
      <c r="B16" s="237" t="s">
        <v>27</v>
      </c>
      <c r="C16" s="250">
        <f>県推計人口!AH9</f>
        <v>213634</v>
      </c>
      <c r="D16" s="225">
        <f>昼間人口!H16</f>
        <v>202601</v>
      </c>
      <c r="E16" s="1235">
        <f>県流入人口!M17</f>
        <v>164818</v>
      </c>
      <c r="F16" s="1239">
        <f>観光人口!Y49</f>
        <v>6976</v>
      </c>
      <c r="G16" s="277">
        <f t="shared" ref="G16:G24" si="9">D16-E16+F16</f>
        <v>44759</v>
      </c>
      <c r="H16" s="53"/>
      <c r="I16" s="250">
        <f>県推計人口!AI9</f>
        <v>213937</v>
      </c>
      <c r="J16" s="285">
        <f>ROUND(I16*D16/C16,0)</f>
        <v>202888</v>
      </c>
      <c r="K16" s="1235">
        <f>県流入人口!N17</f>
        <v>163376</v>
      </c>
      <c r="L16" s="1240">
        <f>観光人口!Z49</f>
        <v>6986</v>
      </c>
      <c r="M16" s="277">
        <f t="shared" ref="M16:M24" si="10">J16-K16+L16</f>
        <v>46498</v>
      </c>
      <c r="N16" s="53"/>
      <c r="O16" s="285">
        <f>県推計人口!AJ9</f>
        <v>214112</v>
      </c>
      <c r="P16" s="292">
        <f t="shared" ref="P16:P24" si="11">ROUND(O16*D16/C16,0)</f>
        <v>203054</v>
      </c>
      <c r="Q16" s="1235">
        <f>県流入人口!O17</f>
        <v>161934</v>
      </c>
      <c r="R16" s="1235">
        <f>観光人口!AA49</f>
        <v>8005</v>
      </c>
      <c r="S16" s="277">
        <f t="shared" ref="S16:S24" si="12">P16-Q16+R16</f>
        <v>49125</v>
      </c>
      <c r="T16" s="53"/>
      <c r="U16" s="285">
        <f>県推計人口!AK9</f>
        <v>213878</v>
      </c>
      <c r="V16" s="292">
        <f t="shared" ref="V16:V24" si="13">ROUND(U16*D16/C16,0)</f>
        <v>202832</v>
      </c>
      <c r="W16" s="1235">
        <f>県流入人口!P17</f>
        <v>160493</v>
      </c>
      <c r="X16" s="1235">
        <f>観光人口!AB49</f>
        <v>6875</v>
      </c>
      <c r="Y16" s="277">
        <f t="shared" ref="Y16:Y24" si="14">V16-W16+X16</f>
        <v>49214</v>
      </c>
      <c r="AA16" s="285">
        <f>県推計人口!AL9</f>
        <v>214167</v>
      </c>
      <c r="AB16" s="292">
        <f>ROUND(AA16*D16/C16,0)</f>
        <v>203106</v>
      </c>
      <c r="AC16" s="1235">
        <f>県流入人口!Q17</f>
        <v>159051</v>
      </c>
      <c r="AD16" s="1235">
        <f>観光人口!AC49</f>
        <v>6462</v>
      </c>
      <c r="AE16" s="277">
        <f t="shared" ref="AE16:AE24" si="15">AB16-AC16+AD16</f>
        <v>50517</v>
      </c>
      <c r="AF16" s="53"/>
      <c r="AG16" s="285">
        <f>県推計人口!AM9</f>
        <v>213562</v>
      </c>
      <c r="AH16" s="285">
        <f>昼間人口!I16</f>
        <v>200918</v>
      </c>
      <c r="AI16" s="1234">
        <f>県流入人口!R17</f>
        <v>157609</v>
      </c>
      <c r="AJ16" s="1235">
        <f>観光人口!AD49</f>
        <v>3047</v>
      </c>
      <c r="AK16" s="277">
        <f t="shared" ref="AK16:AK24" si="16">AH16-AI16+AJ16</f>
        <v>46356</v>
      </c>
      <c r="AL16" s="845"/>
      <c r="AM16" s="285">
        <f>県推計人口!AN9</f>
        <v>212599</v>
      </c>
      <c r="AN16" s="292">
        <f>ROUND(AM16*AH16/AG16,0)</f>
        <v>200012</v>
      </c>
      <c r="AO16" s="1234">
        <f>県流入人口!S17</f>
        <v>156167</v>
      </c>
      <c r="AP16" s="1235">
        <f>観光人口!AE49</f>
        <v>4220</v>
      </c>
      <c r="AQ16" s="277">
        <f t="shared" ref="AQ16:AQ24" si="17">AN16-AO16+AP16</f>
        <v>48065</v>
      </c>
      <c r="AR16" s="845"/>
      <c r="AS16" s="285">
        <f>県推計人口!AO9</f>
        <v>211923</v>
      </c>
      <c r="AT16" s="292">
        <f>ROUND(AS16*AH16/AG16,0)</f>
        <v>199376</v>
      </c>
      <c r="AU16" s="1234">
        <f>県流入人口!T17</f>
        <v>154725</v>
      </c>
      <c r="AV16" s="1235">
        <f>観光人口!AF49</f>
        <v>2444</v>
      </c>
      <c r="AW16" s="277">
        <f t="shared" ref="AW16:AW24" si="18">AT16-AU16+AV16</f>
        <v>47095</v>
      </c>
      <c r="AX16" s="845"/>
      <c r="AY16" s="285">
        <f>県推計人口!AP9</f>
        <v>210670</v>
      </c>
      <c r="AZ16" s="292">
        <f>ROUND(AY16*AH16/AG16,0)</f>
        <v>198197</v>
      </c>
      <c r="BA16" s="1234">
        <f>県流入人口!U17</f>
        <v>153284</v>
      </c>
      <c r="BB16" s="1235">
        <f>観光人口!AG49</f>
        <v>3418</v>
      </c>
      <c r="BC16" s="277">
        <f t="shared" ref="BC16:BC24" si="19">AZ16-BA16+BB16</f>
        <v>48331</v>
      </c>
      <c r="BD16" s="53"/>
    </row>
    <row r="17" spans="1:56">
      <c r="A17" s="125"/>
      <c r="B17" s="237" t="s">
        <v>28</v>
      </c>
      <c r="C17" s="250">
        <f>県推計人口!AH10</f>
        <v>136088</v>
      </c>
      <c r="D17" s="225">
        <f>昼間人口!H17</f>
        <v>130538</v>
      </c>
      <c r="E17" s="1235">
        <f>県流入人口!M18</f>
        <v>103856</v>
      </c>
      <c r="F17" s="1239">
        <f>観光人口!Y50</f>
        <v>6550</v>
      </c>
      <c r="G17" s="277">
        <f t="shared" si="9"/>
        <v>33232</v>
      </c>
      <c r="H17" s="53"/>
      <c r="I17" s="250">
        <f>県推計人口!AI10</f>
        <v>136723</v>
      </c>
      <c r="J17" s="285">
        <f t="shared" ref="J17:J73" si="20">ROUND(I17*D17/C17,0)</f>
        <v>131147</v>
      </c>
      <c r="K17" s="1235">
        <f>県流入人口!N18</f>
        <v>103412</v>
      </c>
      <c r="L17" s="1240">
        <f>観光人口!Z50</f>
        <v>6596</v>
      </c>
      <c r="M17" s="277">
        <f t="shared" si="10"/>
        <v>34331</v>
      </c>
      <c r="N17" s="53"/>
      <c r="O17" s="285">
        <f>県推計人口!AJ10</f>
        <v>137097</v>
      </c>
      <c r="P17" s="292">
        <f t="shared" si="11"/>
        <v>131506</v>
      </c>
      <c r="Q17" s="1235">
        <f>県流入人口!O18</f>
        <v>102968</v>
      </c>
      <c r="R17" s="1235">
        <f>観光人口!AA50</f>
        <v>7384</v>
      </c>
      <c r="S17" s="277">
        <f t="shared" si="12"/>
        <v>35922</v>
      </c>
      <c r="T17" s="53"/>
      <c r="U17" s="285">
        <f>県推計人口!AK10</f>
        <v>137178</v>
      </c>
      <c r="V17" s="292">
        <f t="shared" si="13"/>
        <v>131584</v>
      </c>
      <c r="W17" s="1235">
        <f>県流入人口!P18</f>
        <v>102525</v>
      </c>
      <c r="X17" s="1235">
        <f>観光人口!AB50</f>
        <v>6491</v>
      </c>
      <c r="Y17" s="277">
        <f t="shared" si="14"/>
        <v>35550</v>
      </c>
      <c r="AA17" s="285">
        <f>県推計人口!AL10</f>
        <v>137122</v>
      </c>
      <c r="AB17" s="292">
        <f t="shared" ref="AB17:AB73" si="21">ROUND(AA17*D17/C17,0)</f>
        <v>131530</v>
      </c>
      <c r="AC17" s="1235">
        <f>県流入人口!Q18</f>
        <v>102081</v>
      </c>
      <c r="AD17" s="1235">
        <f>観光人口!AC50</f>
        <v>6078</v>
      </c>
      <c r="AE17" s="277">
        <f t="shared" si="15"/>
        <v>35527</v>
      </c>
      <c r="AF17" s="53"/>
      <c r="AG17" s="285">
        <f>県推計人口!AM10</f>
        <v>136747</v>
      </c>
      <c r="AH17" s="285">
        <f>昼間人口!I17</f>
        <v>126967</v>
      </c>
      <c r="AI17" s="1234">
        <f>県流入人口!R18</f>
        <v>101637</v>
      </c>
      <c r="AJ17" s="1235">
        <f>観光人口!AD50</f>
        <v>2907</v>
      </c>
      <c r="AK17" s="277">
        <f t="shared" si="16"/>
        <v>28237</v>
      </c>
      <c r="AL17" s="845"/>
      <c r="AM17" s="285">
        <f>県推計人口!AN10</f>
        <v>136534</v>
      </c>
      <c r="AN17" s="292">
        <f t="shared" ref="AN17:AN24" si="22">ROUND(AM17*AH17/AG17,0)</f>
        <v>126769</v>
      </c>
      <c r="AO17" s="1234">
        <f>県流入人口!S18</f>
        <v>101193</v>
      </c>
      <c r="AP17" s="1235">
        <f>観光人口!AE50</f>
        <v>4005</v>
      </c>
      <c r="AQ17" s="277">
        <f t="shared" si="17"/>
        <v>29581</v>
      </c>
      <c r="AR17" s="845"/>
      <c r="AS17" s="285">
        <f>県推計人口!AO10</f>
        <v>136476</v>
      </c>
      <c r="AT17" s="292">
        <f t="shared" ref="AT17:AT73" si="23">ROUND(AS17*AH17/AG17,0)</f>
        <v>126715</v>
      </c>
      <c r="AU17" s="1234">
        <f>県流入人口!T18</f>
        <v>100749</v>
      </c>
      <c r="AV17" s="1235">
        <f>観光人口!AF50</f>
        <v>2303</v>
      </c>
      <c r="AW17" s="277">
        <f t="shared" si="18"/>
        <v>28269</v>
      </c>
      <c r="AX17" s="845"/>
      <c r="AY17" s="285">
        <f>県推計人口!AP10</f>
        <v>136029</v>
      </c>
      <c r="AZ17" s="292">
        <f t="shared" ref="AZ17:AZ73" si="24">ROUND(AY17*AH17/AG17,0)</f>
        <v>126300</v>
      </c>
      <c r="BA17" s="1234">
        <f>県流入人口!U18</f>
        <v>100306</v>
      </c>
      <c r="BB17" s="1235">
        <f>観光人口!AG50</f>
        <v>3220</v>
      </c>
      <c r="BC17" s="277">
        <f t="shared" si="19"/>
        <v>29214</v>
      </c>
      <c r="BD17" s="53"/>
    </row>
    <row r="18" spans="1:56">
      <c r="A18" s="125"/>
      <c r="B18" s="237" t="s">
        <v>29</v>
      </c>
      <c r="C18" s="250">
        <f>県推計人口!AH11</f>
        <v>135153</v>
      </c>
      <c r="D18" s="225">
        <f>昼間人口!H18</f>
        <v>300394</v>
      </c>
      <c r="E18" s="1235">
        <f>県流入人口!M19</f>
        <v>96869</v>
      </c>
      <c r="F18" s="1239">
        <f>観光人口!Y51</f>
        <v>27039</v>
      </c>
      <c r="G18" s="277">
        <f t="shared" si="9"/>
        <v>230564</v>
      </c>
      <c r="H18" s="53"/>
      <c r="I18" s="250">
        <f>県推計人口!AI11</f>
        <v>138469</v>
      </c>
      <c r="J18" s="285">
        <f t="shared" si="20"/>
        <v>307764</v>
      </c>
      <c r="K18" s="1235">
        <f>県流入人口!N19</f>
        <v>98373</v>
      </c>
      <c r="L18" s="1240">
        <f>観光人口!Z51</f>
        <v>26773</v>
      </c>
      <c r="M18" s="277">
        <f t="shared" si="10"/>
        <v>236164</v>
      </c>
      <c r="N18" s="53"/>
      <c r="O18" s="285">
        <f>県推計人口!AJ11</f>
        <v>140996</v>
      </c>
      <c r="P18" s="292">
        <f t="shared" si="11"/>
        <v>313381</v>
      </c>
      <c r="Q18" s="1235">
        <f>県流入人口!O19</f>
        <v>99877</v>
      </c>
      <c r="R18" s="1235">
        <f>観光人口!AA51</f>
        <v>29534</v>
      </c>
      <c r="S18" s="277">
        <f t="shared" si="12"/>
        <v>243038</v>
      </c>
      <c r="T18" s="53"/>
      <c r="U18" s="285">
        <f>県推計人口!AK11</f>
        <v>143392</v>
      </c>
      <c r="V18" s="292">
        <f t="shared" si="13"/>
        <v>318706</v>
      </c>
      <c r="W18" s="1235">
        <f>県流入人口!P19</f>
        <v>101381</v>
      </c>
      <c r="X18" s="1235">
        <f>観光人口!AB51</f>
        <v>27344</v>
      </c>
      <c r="Y18" s="277">
        <f t="shared" si="14"/>
        <v>244669</v>
      </c>
      <c r="AA18" s="285">
        <f>県推計人口!AL11</f>
        <v>145559</v>
      </c>
      <c r="AB18" s="292">
        <f t="shared" si="21"/>
        <v>323523</v>
      </c>
      <c r="AC18" s="1235">
        <f>県流入人口!Q19</f>
        <v>102885</v>
      </c>
      <c r="AD18" s="1235">
        <f>観光人口!AC51</f>
        <v>25280</v>
      </c>
      <c r="AE18" s="277">
        <f t="shared" si="15"/>
        <v>245918</v>
      </c>
      <c r="AF18" s="53"/>
      <c r="AG18" s="285">
        <f>県推計人口!AM11</f>
        <v>147518</v>
      </c>
      <c r="AH18" s="285">
        <f>昼間人口!I18</f>
        <v>308475</v>
      </c>
      <c r="AI18" s="1234">
        <f>県流入人口!R19</f>
        <v>104389</v>
      </c>
      <c r="AJ18" s="1235">
        <f>観光人口!AD51</f>
        <v>10711</v>
      </c>
      <c r="AK18" s="277">
        <f t="shared" si="16"/>
        <v>214797</v>
      </c>
      <c r="AL18" s="845"/>
      <c r="AM18" s="285">
        <f>県推計人口!AN11</f>
        <v>147627</v>
      </c>
      <c r="AN18" s="292">
        <f t="shared" si="22"/>
        <v>308703</v>
      </c>
      <c r="AO18" s="1234">
        <f>県流入人口!S19</f>
        <v>105893</v>
      </c>
      <c r="AP18" s="1235">
        <f>観光人口!AE51</f>
        <v>13494</v>
      </c>
      <c r="AQ18" s="277">
        <f t="shared" si="17"/>
        <v>216304</v>
      </c>
      <c r="AR18" s="845"/>
      <c r="AS18" s="285">
        <f>県推計人口!AO11</f>
        <v>148010</v>
      </c>
      <c r="AT18" s="292">
        <f t="shared" si="23"/>
        <v>309504</v>
      </c>
      <c r="AU18" s="1234">
        <f>県流入人口!T19</f>
        <v>107397</v>
      </c>
      <c r="AV18" s="1235">
        <f>観光人口!AF51</f>
        <v>8239</v>
      </c>
      <c r="AW18" s="277">
        <f t="shared" si="18"/>
        <v>210346</v>
      </c>
      <c r="AX18" s="845"/>
      <c r="AY18" s="285">
        <f>県推計人口!AP11</f>
        <v>148936</v>
      </c>
      <c r="AZ18" s="292">
        <f t="shared" si="24"/>
        <v>311440</v>
      </c>
      <c r="BA18" s="1234">
        <f>県流入人口!U19</f>
        <v>108901</v>
      </c>
      <c r="BB18" s="1235">
        <f>観光人口!AG51</f>
        <v>11521</v>
      </c>
      <c r="BC18" s="277">
        <f t="shared" si="19"/>
        <v>214060</v>
      </c>
      <c r="BD18" s="53"/>
    </row>
    <row r="19" spans="1:56">
      <c r="A19" s="125"/>
      <c r="B19" s="237" t="s">
        <v>30</v>
      </c>
      <c r="C19" s="250">
        <f>県推計人口!AH12</f>
        <v>106956</v>
      </c>
      <c r="D19" s="225">
        <f>昼間人口!H19</f>
        <v>126087</v>
      </c>
      <c r="E19" s="1235">
        <f>県流入人口!M20</f>
        <v>70972</v>
      </c>
      <c r="F19" s="1239">
        <f>観光人口!Y52</f>
        <v>5082</v>
      </c>
      <c r="G19" s="277">
        <f t="shared" si="9"/>
        <v>60197</v>
      </c>
      <c r="H19" s="53"/>
      <c r="I19" s="250">
        <f>県推計人口!AI12</f>
        <v>107560</v>
      </c>
      <c r="J19" s="285">
        <f t="shared" si="20"/>
        <v>126799</v>
      </c>
      <c r="K19" s="1235">
        <f>県流入人口!N20</f>
        <v>71313</v>
      </c>
      <c r="L19" s="1240">
        <f>観光人口!Z52</f>
        <v>5001</v>
      </c>
      <c r="M19" s="277">
        <f t="shared" si="10"/>
        <v>60487</v>
      </c>
      <c r="N19" s="53"/>
      <c r="O19" s="285">
        <f>県推計人口!AJ12</f>
        <v>107956</v>
      </c>
      <c r="P19" s="292">
        <f t="shared" si="11"/>
        <v>127266</v>
      </c>
      <c r="Q19" s="1235">
        <f>県流入人口!O20</f>
        <v>71654</v>
      </c>
      <c r="R19" s="1235">
        <f>観光人口!AA52</f>
        <v>5767</v>
      </c>
      <c r="S19" s="277">
        <f t="shared" si="12"/>
        <v>61379</v>
      </c>
      <c r="T19" s="53"/>
      <c r="U19" s="285">
        <f>県推計人口!AK12</f>
        <v>108540</v>
      </c>
      <c r="V19" s="292">
        <f t="shared" si="13"/>
        <v>127954</v>
      </c>
      <c r="W19" s="1235">
        <f>県流入人口!P20</f>
        <v>71995</v>
      </c>
      <c r="X19" s="1235">
        <f>観光人口!AB52</f>
        <v>5064</v>
      </c>
      <c r="Y19" s="277">
        <f t="shared" si="14"/>
        <v>61023</v>
      </c>
      <c r="AA19" s="285">
        <f>県推計人口!AL12</f>
        <v>109105</v>
      </c>
      <c r="AB19" s="292">
        <f t="shared" si="21"/>
        <v>128620</v>
      </c>
      <c r="AC19" s="1235">
        <f>県流入人口!Q20</f>
        <v>72336</v>
      </c>
      <c r="AD19" s="1235">
        <f>観光人口!AC52</f>
        <v>4715</v>
      </c>
      <c r="AE19" s="277">
        <f t="shared" si="15"/>
        <v>60999</v>
      </c>
      <c r="AF19" s="53"/>
      <c r="AG19" s="285">
        <f>県推計人口!AM12</f>
        <v>109144</v>
      </c>
      <c r="AH19" s="285">
        <f>昼間人口!I19</f>
        <v>124955</v>
      </c>
      <c r="AI19" s="1234">
        <f>県流入人口!R20</f>
        <v>72677</v>
      </c>
      <c r="AJ19" s="1235">
        <f>観光人口!AD52</f>
        <v>1974</v>
      </c>
      <c r="AK19" s="277">
        <f t="shared" si="16"/>
        <v>54252</v>
      </c>
      <c r="AL19" s="845"/>
      <c r="AM19" s="285">
        <f>県推計人口!AN12</f>
        <v>108853</v>
      </c>
      <c r="AN19" s="292">
        <f t="shared" si="22"/>
        <v>124622</v>
      </c>
      <c r="AO19" s="1234">
        <f>県流入人口!S20</f>
        <v>73018</v>
      </c>
      <c r="AP19" s="1235">
        <f>観光人口!AE52</f>
        <v>2551</v>
      </c>
      <c r="AQ19" s="277">
        <f t="shared" si="17"/>
        <v>54155</v>
      </c>
      <c r="AR19" s="845"/>
      <c r="AS19" s="285">
        <f>県推計人口!AO12</f>
        <v>109895</v>
      </c>
      <c r="AT19" s="292">
        <f t="shared" si="23"/>
        <v>125815</v>
      </c>
      <c r="AU19" s="1234">
        <f>県流入人口!T20</f>
        <v>73359</v>
      </c>
      <c r="AV19" s="1235">
        <f>観光人口!AF52</f>
        <v>1563</v>
      </c>
      <c r="AW19" s="277">
        <f t="shared" si="18"/>
        <v>54019</v>
      </c>
      <c r="AX19" s="845"/>
      <c r="AY19" s="285">
        <f>県推計人口!AP12</f>
        <v>109686</v>
      </c>
      <c r="AZ19" s="292">
        <f t="shared" si="24"/>
        <v>125576</v>
      </c>
      <c r="BA19" s="1234">
        <f>県流入人口!U20</f>
        <v>73700</v>
      </c>
      <c r="BB19" s="1235">
        <f>観光人口!AG52</f>
        <v>2186</v>
      </c>
      <c r="BC19" s="277">
        <f t="shared" si="19"/>
        <v>54062</v>
      </c>
      <c r="BD19" s="53"/>
    </row>
    <row r="20" spans="1:56">
      <c r="A20" s="125"/>
      <c r="B20" s="237" t="s">
        <v>31</v>
      </c>
      <c r="C20" s="250">
        <f>県推計人口!AH13</f>
        <v>219805</v>
      </c>
      <c r="D20" s="225">
        <f>昼間人口!H20</f>
        <v>178405</v>
      </c>
      <c r="E20" s="1235">
        <f>県流入人口!M21</f>
        <v>158826</v>
      </c>
      <c r="F20" s="1239">
        <f>観光人口!Y53</f>
        <v>4729</v>
      </c>
      <c r="G20" s="277">
        <f t="shared" si="9"/>
        <v>24308</v>
      </c>
      <c r="H20" s="53"/>
      <c r="I20" s="250">
        <f>県推計人口!AI13</f>
        <v>217805</v>
      </c>
      <c r="J20" s="285">
        <f t="shared" si="20"/>
        <v>176782</v>
      </c>
      <c r="K20" s="1235">
        <f>県流入人口!N21</f>
        <v>156496</v>
      </c>
      <c r="L20" s="1240">
        <f>観光人口!Z53</f>
        <v>4751</v>
      </c>
      <c r="M20" s="277">
        <f t="shared" si="10"/>
        <v>25037</v>
      </c>
      <c r="N20" s="53"/>
      <c r="O20" s="285">
        <f>県推計人口!AJ13</f>
        <v>216075</v>
      </c>
      <c r="P20" s="292">
        <f t="shared" si="11"/>
        <v>175378</v>
      </c>
      <c r="Q20" s="1235">
        <f>県流入人口!O21</f>
        <v>154165</v>
      </c>
      <c r="R20" s="1235">
        <f>観光人口!AA53</f>
        <v>5518</v>
      </c>
      <c r="S20" s="277">
        <f t="shared" si="12"/>
        <v>26731</v>
      </c>
      <c r="T20" s="53"/>
      <c r="U20" s="285">
        <f>県推計人口!AK13</f>
        <v>213866</v>
      </c>
      <c r="V20" s="292">
        <f t="shared" si="13"/>
        <v>173585</v>
      </c>
      <c r="W20" s="1235">
        <f>県流入人口!P21</f>
        <v>151835</v>
      </c>
      <c r="X20" s="1235">
        <f>観光人口!AB53</f>
        <v>5033</v>
      </c>
      <c r="Y20" s="277">
        <f t="shared" si="14"/>
        <v>26783</v>
      </c>
      <c r="AA20" s="285">
        <f>県推計人口!AL13</f>
        <v>211984</v>
      </c>
      <c r="AB20" s="292">
        <f t="shared" si="21"/>
        <v>172057</v>
      </c>
      <c r="AC20" s="1235">
        <f>県流入人口!Q21</f>
        <v>149504</v>
      </c>
      <c r="AD20" s="1235">
        <f>観光人口!AC53</f>
        <v>5169</v>
      </c>
      <c r="AE20" s="277">
        <f t="shared" si="15"/>
        <v>27722</v>
      </c>
      <c r="AF20" s="53"/>
      <c r="AG20" s="285">
        <f>県推計人口!AM13</f>
        <v>210492</v>
      </c>
      <c r="AH20" s="285">
        <f>昼間人口!I20</f>
        <v>172125</v>
      </c>
      <c r="AI20" s="1234">
        <f>県流入人口!R21</f>
        <v>147174</v>
      </c>
      <c r="AJ20" s="1235">
        <f>観光人口!AD53</f>
        <v>3342</v>
      </c>
      <c r="AK20" s="277">
        <f t="shared" si="16"/>
        <v>28293</v>
      </c>
      <c r="AL20" s="845"/>
      <c r="AM20" s="285">
        <f>県推計人口!AN13</f>
        <v>209357</v>
      </c>
      <c r="AN20" s="292">
        <f t="shared" si="22"/>
        <v>171197</v>
      </c>
      <c r="AO20" s="1234">
        <f>県流入人口!S21</f>
        <v>144844</v>
      </c>
      <c r="AP20" s="1235">
        <f>観光人口!AE53</f>
        <v>4506</v>
      </c>
      <c r="AQ20" s="277">
        <f t="shared" si="17"/>
        <v>30859</v>
      </c>
      <c r="AR20" s="845"/>
      <c r="AS20" s="285">
        <f>県推計人口!AO13</f>
        <v>208030</v>
      </c>
      <c r="AT20" s="292">
        <f t="shared" si="23"/>
        <v>170112</v>
      </c>
      <c r="AU20" s="1234">
        <f>県流入人口!T21</f>
        <v>142513</v>
      </c>
      <c r="AV20" s="1235">
        <f>観光人口!AF53</f>
        <v>2062</v>
      </c>
      <c r="AW20" s="277">
        <f t="shared" si="18"/>
        <v>29661</v>
      </c>
      <c r="AX20" s="845"/>
      <c r="AY20" s="285">
        <f>県推計人口!AP13</f>
        <v>205978</v>
      </c>
      <c r="AZ20" s="292">
        <f t="shared" si="24"/>
        <v>168434</v>
      </c>
      <c r="BA20" s="1234">
        <f>県流入人口!U21</f>
        <v>140183</v>
      </c>
      <c r="BB20" s="1235">
        <f>観光人口!AG53</f>
        <v>2883</v>
      </c>
      <c r="BC20" s="277">
        <f t="shared" si="19"/>
        <v>31134</v>
      </c>
      <c r="BD20" s="53"/>
    </row>
    <row r="21" spans="1:56">
      <c r="A21" s="125"/>
      <c r="B21" s="237" t="s">
        <v>32</v>
      </c>
      <c r="C21" s="250">
        <f>県推計人口!AH14</f>
        <v>97912</v>
      </c>
      <c r="D21" s="225">
        <f>昼間人口!H21</f>
        <v>98338</v>
      </c>
      <c r="E21" s="1235">
        <f>県流入人口!M22</f>
        <v>64103</v>
      </c>
      <c r="F21" s="1239">
        <f>観光人口!Y54</f>
        <v>3804</v>
      </c>
      <c r="G21" s="277">
        <f t="shared" si="9"/>
        <v>38039</v>
      </c>
      <c r="H21" s="53"/>
      <c r="I21" s="250">
        <f>県推計人口!AI14</f>
        <v>97327</v>
      </c>
      <c r="J21" s="285">
        <f t="shared" si="20"/>
        <v>97750</v>
      </c>
      <c r="K21" s="1235">
        <f>県流入人口!N22</f>
        <v>63158</v>
      </c>
      <c r="L21" s="1240">
        <f>観光人口!Z54</f>
        <v>3814</v>
      </c>
      <c r="M21" s="277">
        <f t="shared" si="10"/>
        <v>38406</v>
      </c>
      <c r="N21" s="53"/>
      <c r="O21" s="285">
        <f>県推計人口!AJ14</f>
        <v>96726</v>
      </c>
      <c r="P21" s="292">
        <f t="shared" si="11"/>
        <v>97147</v>
      </c>
      <c r="Q21" s="1235">
        <f>県流入人口!O22</f>
        <v>62213</v>
      </c>
      <c r="R21" s="1235">
        <f>観光人口!AA54</f>
        <v>3902</v>
      </c>
      <c r="S21" s="277">
        <f t="shared" si="12"/>
        <v>38836</v>
      </c>
      <c r="T21" s="53"/>
      <c r="U21" s="285">
        <f>県推計人口!AK14</f>
        <v>96069</v>
      </c>
      <c r="V21" s="292">
        <f t="shared" si="13"/>
        <v>96487</v>
      </c>
      <c r="W21" s="1235">
        <f>県流入人口!P22</f>
        <v>61267</v>
      </c>
      <c r="X21" s="1235">
        <f>観光人口!AB54</f>
        <v>3944</v>
      </c>
      <c r="Y21" s="277">
        <f t="shared" si="14"/>
        <v>39164</v>
      </c>
      <c r="AA21" s="285">
        <f>県推計人口!AL14</f>
        <v>95618</v>
      </c>
      <c r="AB21" s="292">
        <f t="shared" si="21"/>
        <v>96034</v>
      </c>
      <c r="AC21" s="1235">
        <f>県流入人口!Q22</f>
        <v>60322</v>
      </c>
      <c r="AD21" s="1235">
        <f>観光人口!AC54</f>
        <v>3579</v>
      </c>
      <c r="AE21" s="277">
        <f t="shared" si="15"/>
        <v>39291</v>
      </c>
      <c r="AF21" s="53"/>
      <c r="AG21" s="285">
        <f>県推計人口!AM14</f>
        <v>94791</v>
      </c>
      <c r="AH21" s="285">
        <f>昼間人口!I21</f>
        <v>95714</v>
      </c>
      <c r="AI21" s="1234">
        <f>県流入人口!R22</f>
        <v>59377</v>
      </c>
      <c r="AJ21" s="1235">
        <f>観光人口!AD54</f>
        <v>1554</v>
      </c>
      <c r="AK21" s="277">
        <f t="shared" si="16"/>
        <v>37891</v>
      </c>
      <c r="AL21" s="845"/>
      <c r="AM21" s="285">
        <f>県推計人口!AN14</f>
        <v>94250</v>
      </c>
      <c r="AN21" s="292">
        <f t="shared" si="22"/>
        <v>95168</v>
      </c>
      <c r="AO21" s="1234">
        <f>県流入人口!S22</f>
        <v>58432</v>
      </c>
      <c r="AP21" s="1235">
        <f>観光人口!AE54</f>
        <v>1860</v>
      </c>
      <c r="AQ21" s="277">
        <f t="shared" si="17"/>
        <v>38596</v>
      </c>
      <c r="AR21" s="845"/>
      <c r="AS21" s="285">
        <f>県推計人口!AO14</f>
        <v>93842</v>
      </c>
      <c r="AT21" s="292">
        <f t="shared" si="23"/>
        <v>94756</v>
      </c>
      <c r="AU21" s="1234">
        <f>県流入人口!T22</f>
        <v>57487</v>
      </c>
      <c r="AV21" s="1235">
        <f>観光人口!AF54</f>
        <v>1139</v>
      </c>
      <c r="AW21" s="277">
        <f t="shared" si="18"/>
        <v>38408</v>
      </c>
      <c r="AX21" s="845"/>
      <c r="AY21" s="285">
        <f>県推計人口!AP14</f>
        <v>93181</v>
      </c>
      <c r="AZ21" s="292">
        <f t="shared" si="24"/>
        <v>94088</v>
      </c>
      <c r="BA21" s="1234">
        <f>県流入人口!U22</f>
        <v>56541</v>
      </c>
      <c r="BB21" s="1235">
        <f>観光人口!AG54</f>
        <v>1593</v>
      </c>
      <c r="BC21" s="277">
        <f t="shared" si="19"/>
        <v>39140</v>
      </c>
      <c r="BD21" s="53"/>
    </row>
    <row r="22" spans="1:56">
      <c r="A22" s="125"/>
      <c r="B22" s="237" t="s">
        <v>33</v>
      </c>
      <c r="C22" s="250">
        <f>県推計人口!AH15</f>
        <v>162468</v>
      </c>
      <c r="D22" s="225">
        <f>昼間人口!H22</f>
        <v>141700</v>
      </c>
      <c r="E22" s="1235">
        <f>県流入人口!M23</f>
        <v>111562</v>
      </c>
      <c r="F22" s="1239">
        <f>観光人口!Y55</f>
        <v>3275</v>
      </c>
      <c r="G22" s="277">
        <f t="shared" si="9"/>
        <v>33413</v>
      </c>
      <c r="H22" s="53"/>
      <c r="I22" s="250">
        <f>県推計人口!AI15</f>
        <v>161412</v>
      </c>
      <c r="J22" s="285">
        <f t="shared" si="20"/>
        <v>140779</v>
      </c>
      <c r="K22" s="1235">
        <f>県流入人口!N23</f>
        <v>110152</v>
      </c>
      <c r="L22" s="1240">
        <f>観光人口!Z55</f>
        <v>3595</v>
      </c>
      <c r="M22" s="277">
        <f t="shared" si="10"/>
        <v>34222</v>
      </c>
      <c r="N22" s="53"/>
      <c r="O22" s="285">
        <f>県推計人口!AJ15</f>
        <v>160643</v>
      </c>
      <c r="P22" s="292">
        <f t="shared" si="11"/>
        <v>140108</v>
      </c>
      <c r="Q22" s="1235">
        <f>県流入人口!O23</f>
        <v>108743</v>
      </c>
      <c r="R22" s="1235">
        <f>観光人口!AA55</f>
        <v>3653</v>
      </c>
      <c r="S22" s="277">
        <f t="shared" si="12"/>
        <v>35018</v>
      </c>
      <c r="T22" s="53"/>
      <c r="U22" s="285">
        <f>県推計人口!AK15</f>
        <v>159796</v>
      </c>
      <c r="V22" s="292">
        <f t="shared" si="13"/>
        <v>139370</v>
      </c>
      <c r="W22" s="1235">
        <f>県流入人口!P23</f>
        <v>107333</v>
      </c>
      <c r="X22" s="1235">
        <f>観光人口!AB55</f>
        <v>2885</v>
      </c>
      <c r="Y22" s="277">
        <f t="shared" si="14"/>
        <v>34922</v>
      </c>
      <c r="AA22" s="285">
        <f>県推計人口!AL15</f>
        <v>159088</v>
      </c>
      <c r="AB22" s="292">
        <f t="shared" si="21"/>
        <v>138752</v>
      </c>
      <c r="AC22" s="1235">
        <f>県流入人口!Q23</f>
        <v>105924</v>
      </c>
      <c r="AD22" s="1235">
        <f>観光人口!AC55</f>
        <v>2684</v>
      </c>
      <c r="AE22" s="277">
        <f t="shared" si="15"/>
        <v>35512</v>
      </c>
      <c r="AF22" s="53"/>
      <c r="AG22" s="285">
        <f>県推計人口!AM15</f>
        <v>158719</v>
      </c>
      <c r="AH22" s="285">
        <f>昼間人口!I22</f>
        <v>138927</v>
      </c>
      <c r="AI22" s="1234">
        <f>県流入人口!R23</f>
        <v>104514</v>
      </c>
      <c r="AJ22" s="1235">
        <f>観光人口!AD55</f>
        <v>1803</v>
      </c>
      <c r="AK22" s="277">
        <f t="shared" si="16"/>
        <v>36216</v>
      </c>
      <c r="AL22" s="845"/>
      <c r="AM22" s="285">
        <f>県推計人口!AN15</f>
        <v>157962</v>
      </c>
      <c r="AN22" s="292">
        <f t="shared" si="22"/>
        <v>138264</v>
      </c>
      <c r="AO22" s="1234">
        <f>県流入人口!S23</f>
        <v>103104</v>
      </c>
      <c r="AP22" s="1235">
        <f>観光人口!AE55</f>
        <v>2432</v>
      </c>
      <c r="AQ22" s="277">
        <f t="shared" si="17"/>
        <v>37592</v>
      </c>
      <c r="AR22" s="845"/>
      <c r="AS22" s="285">
        <f>県推計人口!AO15</f>
        <v>156592</v>
      </c>
      <c r="AT22" s="292">
        <f t="shared" si="23"/>
        <v>137065</v>
      </c>
      <c r="AU22" s="1234">
        <f>県流入人口!T23</f>
        <v>101695</v>
      </c>
      <c r="AV22" s="1235">
        <f>観光人口!AF55</f>
        <v>1064</v>
      </c>
      <c r="AW22" s="277">
        <f t="shared" si="18"/>
        <v>36434</v>
      </c>
      <c r="AX22" s="845"/>
      <c r="AY22" s="285">
        <f>県推計人口!AP15</f>
        <v>154929</v>
      </c>
      <c r="AZ22" s="292">
        <f t="shared" si="24"/>
        <v>135610</v>
      </c>
      <c r="BA22" s="1234">
        <f>県流入人口!U23</f>
        <v>100285</v>
      </c>
      <c r="BB22" s="1235">
        <f>観光人口!AG55</f>
        <v>1488</v>
      </c>
      <c r="BC22" s="277">
        <f t="shared" si="19"/>
        <v>36813</v>
      </c>
      <c r="BD22" s="53"/>
    </row>
    <row r="23" spans="1:56">
      <c r="A23" s="125"/>
      <c r="B23" s="237" t="s">
        <v>34</v>
      </c>
      <c r="C23" s="250">
        <f>県推計人口!AH16</f>
        <v>219474</v>
      </c>
      <c r="D23" s="225">
        <f>昼間人口!H23</f>
        <v>165761</v>
      </c>
      <c r="E23" s="1235">
        <f>県流入人口!M24</f>
        <v>151823</v>
      </c>
      <c r="F23" s="1239">
        <f>観光人口!Y56</f>
        <v>3275</v>
      </c>
      <c r="G23" s="277">
        <f t="shared" si="9"/>
        <v>17213</v>
      </c>
      <c r="H23" s="53"/>
      <c r="I23" s="250">
        <f>県推計人口!AI16</f>
        <v>219262</v>
      </c>
      <c r="J23" s="285">
        <f t="shared" si="20"/>
        <v>165601</v>
      </c>
      <c r="K23" s="1235">
        <f>県流入人口!N24</f>
        <v>150846</v>
      </c>
      <c r="L23" s="1240">
        <f>観光人口!Z56</f>
        <v>3595</v>
      </c>
      <c r="M23" s="277">
        <f t="shared" si="10"/>
        <v>18350</v>
      </c>
      <c r="N23" s="53"/>
      <c r="O23" s="285">
        <f>県推計人口!AJ16</f>
        <v>218564</v>
      </c>
      <c r="P23" s="292">
        <f t="shared" si="11"/>
        <v>165074</v>
      </c>
      <c r="Q23" s="1235">
        <f>県流入人口!O24</f>
        <v>149870</v>
      </c>
      <c r="R23" s="1235">
        <f>観光人口!AA56</f>
        <v>3653</v>
      </c>
      <c r="S23" s="277">
        <f t="shared" si="12"/>
        <v>18857</v>
      </c>
      <c r="T23" s="53"/>
      <c r="U23" s="285">
        <f>県推計人口!AK16</f>
        <v>217609</v>
      </c>
      <c r="V23" s="292">
        <f t="shared" si="13"/>
        <v>164352</v>
      </c>
      <c r="W23" s="1235">
        <f>県流入人口!P24</f>
        <v>148893</v>
      </c>
      <c r="X23" s="1235">
        <f>観光人口!AB56</f>
        <v>2885</v>
      </c>
      <c r="Y23" s="277">
        <f t="shared" si="14"/>
        <v>18344</v>
      </c>
      <c r="AA23" s="285">
        <f>県推計人口!AL16</f>
        <v>216630</v>
      </c>
      <c r="AB23" s="292">
        <f t="shared" si="21"/>
        <v>163613</v>
      </c>
      <c r="AC23" s="1235">
        <f>県流入人口!Q24</f>
        <v>147917</v>
      </c>
      <c r="AD23" s="1235">
        <f>観光人口!AC56</f>
        <v>2684</v>
      </c>
      <c r="AE23" s="277">
        <f t="shared" si="15"/>
        <v>18380</v>
      </c>
      <c r="AF23" s="53"/>
      <c r="AG23" s="285">
        <f>県推計人口!AM16</f>
        <v>215302</v>
      </c>
      <c r="AH23" s="285">
        <f>昼間人口!I23</f>
        <v>162699</v>
      </c>
      <c r="AI23" s="1234">
        <f>県流入人口!R24</f>
        <v>146940</v>
      </c>
      <c r="AJ23" s="1235">
        <f>観光人口!AD56</f>
        <v>1803</v>
      </c>
      <c r="AK23" s="277">
        <f t="shared" si="16"/>
        <v>17562</v>
      </c>
      <c r="AL23" s="845"/>
      <c r="AM23" s="285">
        <f>県推計人口!AN16</f>
        <v>213132</v>
      </c>
      <c r="AN23" s="292">
        <f t="shared" si="22"/>
        <v>161059</v>
      </c>
      <c r="AO23" s="1234">
        <f>県流入人口!S24</f>
        <v>145963</v>
      </c>
      <c r="AP23" s="1235">
        <f>観光人口!AE56</f>
        <v>2432</v>
      </c>
      <c r="AQ23" s="277">
        <f t="shared" si="17"/>
        <v>17528</v>
      </c>
      <c r="AR23" s="845"/>
      <c r="AS23" s="285">
        <f>県推計人口!AO16</f>
        <v>210717</v>
      </c>
      <c r="AT23" s="292">
        <f t="shared" si="23"/>
        <v>159234</v>
      </c>
      <c r="AU23" s="1234">
        <f>県流入人口!T24</f>
        <v>144987</v>
      </c>
      <c r="AV23" s="1235">
        <f>観光人口!AF56</f>
        <v>1064</v>
      </c>
      <c r="AW23" s="277">
        <f t="shared" si="18"/>
        <v>15311</v>
      </c>
      <c r="AX23" s="845"/>
      <c r="AY23" s="285">
        <f>県推計人口!AP16</f>
        <v>208205</v>
      </c>
      <c r="AZ23" s="292">
        <f t="shared" si="24"/>
        <v>157336</v>
      </c>
      <c r="BA23" s="1234">
        <f>県流入人口!U24</f>
        <v>144010</v>
      </c>
      <c r="BB23" s="1235">
        <f>観光人口!AG56</f>
        <v>1488</v>
      </c>
      <c r="BC23" s="277">
        <f t="shared" si="19"/>
        <v>14814</v>
      </c>
      <c r="BD23" s="53"/>
    </row>
    <row r="24" spans="1:56">
      <c r="A24" s="125"/>
      <c r="B24" s="237" t="s">
        <v>35</v>
      </c>
      <c r="C24" s="250">
        <f>県推計人口!AH17</f>
        <v>245782</v>
      </c>
      <c r="D24" s="251">
        <f>昼間人口!H24</f>
        <v>232775</v>
      </c>
      <c r="E24" s="1235">
        <f>県流入人口!M25</f>
        <v>186986</v>
      </c>
      <c r="F24" s="1239">
        <f>観光人口!Y57</f>
        <v>2115</v>
      </c>
      <c r="G24" s="277">
        <f t="shared" si="9"/>
        <v>47904</v>
      </c>
      <c r="H24" s="53"/>
      <c r="I24" s="250">
        <f>県推計人口!AI17</f>
        <v>244976</v>
      </c>
      <c r="J24" s="285">
        <f t="shared" si="20"/>
        <v>232012</v>
      </c>
      <c r="K24" s="1235">
        <f>県流入人口!N25</f>
        <v>183863</v>
      </c>
      <c r="L24" s="1240">
        <f>観光人口!Z57</f>
        <v>2079</v>
      </c>
      <c r="M24" s="277">
        <f t="shared" si="10"/>
        <v>50228</v>
      </c>
      <c r="N24" s="53"/>
      <c r="O24" s="285">
        <f>県推計人口!AJ17</f>
        <v>243392</v>
      </c>
      <c r="P24" s="292">
        <f t="shared" si="11"/>
        <v>230511</v>
      </c>
      <c r="Q24" s="1235">
        <f>県流入人口!O25</f>
        <v>180740</v>
      </c>
      <c r="R24" s="1235">
        <f>観光人口!AA57</f>
        <v>2767</v>
      </c>
      <c r="S24" s="277">
        <f t="shared" si="12"/>
        <v>52538</v>
      </c>
      <c r="T24" s="53"/>
      <c r="U24" s="285">
        <f>県推計人口!AK17</f>
        <v>242189</v>
      </c>
      <c r="V24" s="292">
        <f t="shared" si="13"/>
        <v>229372</v>
      </c>
      <c r="W24" s="1235">
        <f>県流入人口!P25</f>
        <v>177618</v>
      </c>
      <c r="X24" s="1235">
        <f>観光人口!AB57</f>
        <v>2655</v>
      </c>
      <c r="Y24" s="277">
        <f t="shared" si="14"/>
        <v>54409</v>
      </c>
      <c r="AA24" s="285">
        <f>県推計人口!AL17</f>
        <v>240483</v>
      </c>
      <c r="AB24" s="285">
        <f t="shared" si="21"/>
        <v>227756</v>
      </c>
      <c r="AC24" s="1235">
        <f>県流入人口!Q25</f>
        <v>174495</v>
      </c>
      <c r="AD24" s="1235">
        <f>観光人口!AC57</f>
        <v>2883</v>
      </c>
      <c r="AE24" s="277">
        <f t="shared" si="15"/>
        <v>56144</v>
      </c>
      <c r="AF24" s="53"/>
      <c r="AG24" s="285">
        <f>県推計人口!AM17</f>
        <v>238877</v>
      </c>
      <c r="AH24" s="285">
        <f>昼間人口!I24</f>
        <v>233227</v>
      </c>
      <c r="AI24" s="1234">
        <f>県流入人口!R25</f>
        <v>171372</v>
      </c>
      <c r="AJ24" s="1235">
        <f>観光人口!AD57</f>
        <v>1959</v>
      </c>
      <c r="AK24" s="277">
        <f t="shared" si="16"/>
        <v>63814</v>
      </c>
      <c r="AL24" s="845"/>
      <c r="AM24" s="285">
        <f>県推計人口!AN17</f>
        <v>236759</v>
      </c>
      <c r="AN24" s="292">
        <f t="shared" si="22"/>
        <v>231159</v>
      </c>
      <c r="AO24" s="1234">
        <f>県流入人口!S25</f>
        <v>168249</v>
      </c>
      <c r="AP24" s="1235">
        <f>観光人口!AE57</f>
        <v>2766</v>
      </c>
      <c r="AQ24" s="277">
        <f t="shared" si="17"/>
        <v>65676</v>
      </c>
      <c r="AR24" s="845"/>
      <c r="AS24" s="285">
        <f>県推計人口!AO17</f>
        <v>234686</v>
      </c>
      <c r="AT24" s="292">
        <f t="shared" si="23"/>
        <v>229135</v>
      </c>
      <c r="AU24" s="1234">
        <f>県流入人口!T25</f>
        <v>165126</v>
      </c>
      <c r="AV24" s="1235">
        <f>観光人口!AF57</f>
        <v>1205</v>
      </c>
      <c r="AW24" s="277">
        <f t="shared" si="18"/>
        <v>65214</v>
      </c>
      <c r="AX24" s="845"/>
      <c r="AY24" s="285">
        <f>県推計人口!AP17</f>
        <v>232273</v>
      </c>
      <c r="AZ24" s="292">
        <f t="shared" si="24"/>
        <v>226779</v>
      </c>
      <c r="BA24" s="1234">
        <f>県流入人口!U25</f>
        <v>162004</v>
      </c>
      <c r="BB24" s="1235">
        <f>観光人口!AG57</f>
        <v>1686</v>
      </c>
      <c r="BC24" s="277">
        <f t="shared" si="19"/>
        <v>66461</v>
      </c>
      <c r="BD24" s="53"/>
    </row>
    <row r="25" spans="1:56">
      <c r="A25" s="125"/>
      <c r="B25" s="238" t="s">
        <v>17</v>
      </c>
      <c r="C25" s="281">
        <f t="shared" ref="C25:F25" si="25">SUM(C26:C28)</f>
        <v>1035763</v>
      </c>
      <c r="D25" s="281">
        <f t="shared" si="25"/>
        <v>935450</v>
      </c>
      <c r="E25" s="281">
        <f t="shared" si="25"/>
        <v>752081</v>
      </c>
      <c r="F25" s="281">
        <f t="shared" si="25"/>
        <v>25358</v>
      </c>
      <c r="G25" s="281">
        <f>SUM(G26:G28)</f>
        <v>208727</v>
      </c>
      <c r="H25" s="53"/>
      <c r="I25" s="281">
        <f t="shared" ref="I25:L25" si="26">SUM(I26:I28)</f>
        <v>1036771</v>
      </c>
      <c r="J25" s="281">
        <f t="shared" si="26"/>
        <v>936429</v>
      </c>
      <c r="K25" s="281">
        <f t="shared" si="26"/>
        <v>749411</v>
      </c>
      <c r="L25" s="281">
        <f t="shared" si="26"/>
        <v>26469</v>
      </c>
      <c r="M25" s="281">
        <f>SUM(M26:M28)</f>
        <v>213487</v>
      </c>
      <c r="N25" s="53"/>
      <c r="O25" s="281">
        <f t="shared" ref="O25:R25" si="27">SUM(O26:O28)</f>
        <v>1036857</v>
      </c>
      <c r="P25" s="281">
        <f t="shared" si="27"/>
        <v>936576</v>
      </c>
      <c r="Q25" s="281">
        <f t="shared" si="27"/>
        <v>746741</v>
      </c>
      <c r="R25" s="281">
        <f t="shared" si="27"/>
        <v>25569</v>
      </c>
      <c r="S25" s="281">
        <f>SUM(S26:S28)</f>
        <v>215404</v>
      </c>
      <c r="T25" s="53"/>
      <c r="U25" s="281">
        <f t="shared" ref="U25:X25" si="28">SUM(U26:U28)</f>
        <v>1037742</v>
      </c>
      <c r="V25" s="281">
        <f t="shared" si="28"/>
        <v>937495</v>
      </c>
      <c r="W25" s="281">
        <f t="shared" si="28"/>
        <v>744071</v>
      </c>
      <c r="X25" s="281">
        <f t="shared" si="28"/>
        <v>26005</v>
      </c>
      <c r="Y25" s="281">
        <f>SUM(Y26:Y28)</f>
        <v>219429</v>
      </c>
      <c r="Z25" s="270"/>
      <c r="AA25" s="281">
        <f t="shared" ref="AA25:AD25" si="29">SUM(AA26:AA28)</f>
        <v>1038274</v>
      </c>
      <c r="AB25" s="281">
        <f t="shared" si="29"/>
        <v>938143</v>
      </c>
      <c r="AC25" s="281">
        <f t="shared" si="29"/>
        <v>741401</v>
      </c>
      <c r="AD25" s="281">
        <f t="shared" si="29"/>
        <v>24753</v>
      </c>
      <c r="AE25" s="281">
        <f>SUM(AE26:AE28)</f>
        <v>221495</v>
      </c>
      <c r="AF25" s="53"/>
      <c r="AG25" s="1338">
        <f t="shared" ref="AG25:AJ25" si="30">SUM(AG26:AG28)</f>
        <v>1039102</v>
      </c>
      <c r="AH25" s="831">
        <f t="shared" si="30"/>
        <v>930869</v>
      </c>
      <c r="AI25" s="831">
        <f t="shared" si="30"/>
        <v>738731</v>
      </c>
      <c r="AJ25" s="831">
        <f t="shared" si="30"/>
        <v>14432</v>
      </c>
      <c r="AK25" s="831">
        <f>SUM(AK26:AK28)</f>
        <v>206570</v>
      </c>
      <c r="AL25" s="845"/>
      <c r="AM25" s="1338">
        <f t="shared" ref="AM25:AP25" si="31">SUM(AM26:AM28)</f>
        <v>1036128</v>
      </c>
      <c r="AN25" s="831">
        <f t="shared" si="31"/>
        <v>928156</v>
      </c>
      <c r="AO25" s="831">
        <f t="shared" si="31"/>
        <v>736061</v>
      </c>
      <c r="AP25" s="831">
        <f t="shared" si="31"/>
        <v>25826</v>
      </c>
      <c r="AQ25" s="831">
        <f>SUM(AQ26:AQ28)</f>
        <v>217921</v>
      </c>
      <c r="AR25" s="845"/>
      <c r="AS25" s="1338">
        <f t="shared" ref="AS25:AV25" si="32">SUM(AS26:AS28)</f>
        <v>1033854</v>
      </c>
      <c r="AT25" s="831">
        <f t="shared" si="32"/>
        <v>926033</v>
      </c>
      <c r="AU25" s="831">
        <f t="shared" si="32"/>
        <v>733391</v>
      </c>
      <c r="AV25" s="831">
        <f t="shared" si="32"/>
        <v>13271</v>
      </c>
      <c r="AW25" s="831">
        <f>SUM(AW26:AW28)</f>
        <v>205913</v>
      </c>
      <c r="AX25" s="845"/>
      <c r="AY25" s="1338">
        <f t="shared" ref="AY25:BB25" si="33">SUM(AY26:AY28)</f>
        <v>1031704</v>
      </c>
      <c r="AZ25" s="831">
        <f t="shared" si="33"/>
        <v>924129</v>
      </c>
      <c r="BA25" s="831">
        <f t="shared" si="33"/>
        <v>730721</v>
      </c>
      <c r="BB25" s="831">
        <f t="shared" si="33"/>
        <v>17842</v>
      </c>
      <c r="BC25" s="831">
        <f>SUM(BC26:BC28)</f>
        <v>211250</v>
      </c>
      <c r="BD25" s="53"/>
    </row>
    <row r="26" spans="1:56">
      <c r="A26" s="125">
        <v>202</v>
      </c>
      <c r="B26" s="237" t="s">
        <v>36</v>
      </c>
      <c r="C26" s="250">
        <f>県推計人口!AH19</f>
        <v>452563</v>
      </c>
      <c r="D26" s="225">
        <f>昼間人口!H26</f>
        <v>429953</v>
      </c>
      <c r="E26" s="1235">
        <f>県流入人口!M27</f>
        <v>314432</v>
      </c>
      <c r="F26" s="1240">
        <f>観光人口!Y5</f>
        <v>3311</v>
      </c>
      <c r="G26" s="277">
        <f>D26-E26+F26</f>
        <v>118832</v>
      </c>
      <c r="H26" s="53"/>
      <c r="I26" s="250">
        <f>県推計人口!AI19</f>
        <v>453373</v>
      </c>
      <c r="J26" s="285">
        <f t="shared" si="20"/>
        <v>430723</v>
      </c>
      <c r="K26" s="1235">
        <f>県流入人口!N27</f>
        <v>313626</v>
      </c>
      <c r="L26" s="1240">
        <f>観光人口!Z5</f>
        <v>3768</v>
      </c>
      <c r="M26" s="277">
        <f>J26-K26+L26</f>
        <v>120865</v>
      </c>
      <c r="N26" s="53"/>
      <c r="O26" s="285">
        <f>県推計人口!AJ19</f>
        <v>454331</v>
      </c>
      <c r="P26" s="292">
        <f>ROUND(O26*D26/C26,0)</f>
        <v>431633</v>
      </c>
      <c r="Q26" s="1235">
        <f>県流入人口!O27</f>
        <v>312820</v>
      </c>
      <c r="R26" s="1235">
        <f>観光人口!AA5</f>
        <v>3278</v>
      </c>
      <c r="S26" s="277">
        <f>P26-Q26+R26</f>
        <v>122091</v>
      </c>
      <c r="T26" s="53"/>
      <c r="U26" s="285">
        <f>県推計人口!AK19</f>
        <v>456069</v>
      </c>
      <c r="V26" s="292">
        <f>ROUND(U26*D26/C26,0)</f>
        <v>433284</v>
      </c>
      <c r="W26" s="1235">
        <f>県流入人口!P27</f>
        <v>312013</v>
      </c>
      <c r="X26" s="1235">
        <f>観光人口!AB5</f>
        <v>3507</v>
      </c>
      <c r="Y26" s="277">
        <f>V26-W26+X26</f>
        <v>124778</v>
      </c>
      <c r="Z26" s="219"/>
      <c r="AA26" s="285">
        <f>県推計人口!AL19</f>
        <v>458138</v>
      </c>
      <c r="AB26" s="292">
        <f t="shared" si="21"/>
        <v>435249</v>
      </c>
      <c r="AC26" s="1235">
        <f>県流入人口!Q27</f>
        <v>311207</v>
      </c>
      <c r="AD26" s="1235">
        <f>観光人口!AC5</f>
        <v>3631</v>
      </c>
      <c r="AE26" s="277">
        <f>AB26-AC26+AD26</f>
        <v>127673</v>
      </c>
      <c r="AF26" s="53"/>
      <c r="AG26" s="285">
        <f>県推計人口!AM19</f>
        <v>459593</v>
      </c>
      <c r="AH26" s="285">
        <f>昼間人口!I26</f>
        <v>431102</v>
      </c>
      <c r="AI26" s="845">
        <f>県流入人口!R27</f>
        <v>310401</v>
      </c>
      <c r="AJ26" s="1235">
        <f>観光人口!AD5</f>
        <v>2572</v>
      </c>
      <c r="AK26" s="816">
        <f>AH26-AI26+AJ26</f>
        <v>123273</v>
      </c>
      <c r="AL26" s="845"/>
      <c r="AM26" s="285">
        <f>県推計人口!AN19</f>
        <v>457638</v>
      </c>
      <c r="AN26" s="292">
        <f>ROUND(AM26*AH26/AG26,0)</f>
        <v>429268</v>
      </c>
      <c r="AO26" s="1234">
        <f>県流入人口!S27</f>
        <v>309595</v>
      </c>
      <c r="AP26" s="1235">
        <f>観光人口!AE5</f>
        <v>3221</v>
      </c>
      <c r="AQ26" s="816">
        <f>AN26-AO26+AP26</f>
        <v>122894</v>
      </c>
      <c r="AR26" s="845"/>
      <c r="AS26" s="285">
        <f>県推計人口!AO19</f>
        <v>455551</v>
      </c>
      <c r="AT26" s="292">
        <f t="shared" si="23"/>
        <v>427311</v>
      </c>
      <c r="AU26" s="1234">
        <f>県流入人口!T27</f>
        <v>308789</v>
      </c>
      <c r="AV26" s="1235">
        <f>観光人口!AF5</f>
        <v>1837</v>
      </c>
      <c r="AW26" s="816">
        <f>AT26-AU26+AV26</f>
        <v>120359</v>
      </c>
      <c r="AX26" s="845"/>
      <c r="AY26" s="285">
        <f>県推計人口!AP19</f>
        <v>454676</v>
      </c>
      <c r="AZ26" s="292">
        <f t="shared" si="24"/>
        <v>426490</v>
      </c>
      <c r="BA26" s="1234">
        <f>県流入人口!U27</f>
        <v>307982</v>
      </c>
      <c r="BB26" s="1235">
        <f>観光人口!AG5</f>
        <v>2543</v>
      </c>
      <c r="BC26" s="816">
        <f>AZ26-BA26+BB26</f>
        <v>121051</v>
      </c>
      <c r="BD26" s="53"/>
    </row>
    <row r="27" spans="1:56">
      <c r="A27" s="125">
        <v>204</v>
      </c>
      <c r="B27" s="237" t="s">
        <v>37</v>
      </c>
      <c r="C27" s="250">
        <f>県推計人口!AH20</f>
        <v>487850</v>
      </c>
      <c r="D27" s="225">
        <f>昼間人口!H27</f>
        <v>428568</v>
      </c>
      <c r="E27" s="1235">
        <f>県流入人口!M28</f>
        <v>369025</v>
      </c>
      <c r="F27" s="1240">
        <f>観光人口!Y6</f>
        <v>21501</v>
      </c>
      <c r="G27" s="277">
        <f>D27-E27+F27</f>
        <v>81044</v>
      </c>
      <c r="H27" s="53"/>
      <c r="I27" s="250">
        <f>県推計人口!AI20</f>
        <v>488528</v>
      </c>
      <c r="J27" s="285">
        <f t="shared" si="20"/>
        <v>429164</v>
      </c>
      <c r="K27" s="1235">
        <f>県流入人口!N28</f>
        <v>367907</v>
      </c>
      <c r="L27" s="1240">
        <f>観光人口!Z6</f>
        <v>22060</v>
      </c>
      <c r="M27" s="277">
        <f>J27-K27+L27</f>
        <v>83317</v>
      </c>
      <c r="N27" s="53"/>
      <c r="O27" s="285">
        <f>県推計人口!AJ20</f>
        <v>487709</v>
      </c>
      <c r="P27" s="292">
        <f>ROUND(O27*D27/C27,0)</f>
        <v>428444</v>
      </c>
      <c r="Q27" s="1235">
        <f>県流入人口!O28</f>
        <v>366789</v>
      </c>
      <c r="R27" s="1235">
        <f>観光人口!AA6</f>
        <v>21680</v>
      </c>
      <c r="S27" s="277">
        <f>P27-Q27+R27</f>
        <v>83335</v>
      </c>
      <c r="T27" s="53"/>
      <c r="U27" s="285">
        <f>県推計人口!AK20</f>
        <v>487093</v>
      </c>
      <c r="V27" s="292">
        <f>ROUND(U27*D27/C27,0)</f>
        <v>427903</v>
      </c>
      <c r="W27" s="1235">
        <f>県流入人口!P28</f>
        <v>365671</v>
      </c>
      <c r="X27" s="1235">
        <f>観光人口!AB6</f>
        <v>21892</v>
      </c>
      <c r="Y27" s="277">
        <f>V27-W27+X27</f>
        <v>84124</v>
      </c>
      <c r="Z27" s="219"/>
      <c r="AA27" s="285">
        <f>県推計人口!AL20</f>
        <v>486023</v>
      </c>
      <c r="AB27" s="292">
        <f t="shared" si="21"/>
        <v>426963</v>
      </c>
      <c r="AC27" s="1235">
        <f>県流入人口!Q28</f>
        <v>364553</v>
      </c>
      <c r="AD27" s="1235">
        <f>観光人口!AC6</f>
        <v>20516</v>
      </c>
      <c r="AE27" s="277">
        <f>AB27-AC27+AD27</f>
        <v>82926</v>
      </c>
      <c r="AF27" s="53"/>
      <c r="AG27" s="285">
        <f>県推計人口!AM20</f>
        <v>485587</v>
      </c>
      <c r="AH27" s="285">
        <f>昼間人口!I27</f>
        <v>422602</v>
      </c>
      <c r="AI27" s="845">
        <f>県流入人口!R28</f>
        <v>363435</v>
      </c>
      <c r="AJ27" s="1235">
        <f>観光人口!AD6</f>
        <v>11547</v>
      </c>
      <c r="AK27" s="816">
        <f>AH27-AI27+AJ27</f>
        <v>70714</v>
      </c>
      <c r="AL27" s="845"/>
      <c r="AM27" s="285">
        <f>県推計人口!AN20</f>
        <v>484738</v>
      </c>
      <c r="AN27" s="292">
        <f t="shared" ref="AN27:AN28" si="34">ROUND(AM27*AH27/AG27,0)</f>
        <v>421863</v>
      </c>
      <c r="AO27" s="1234">
        <f>県流入人口!S28</f>
        <v>362317</v>
      </c>
      <c r="AP27" s="1235">
        <f>観光人口!AE6</f>
        <v>22067</v>
      </c>
      <c r="AQ27" s="816">
        <f>AN27-AO27+AP27</f>
        <v>81613</v>
      </c>
      <c r="AR27" s="845"/>
      <c r="AS27" s="285">
        <f>県推計人口!AO20</f>
        <v>484489</v>
      </c>
      <c r="AT27" s="292">
        <f t="shared" si="23"/>
        <v>421646</v>
      </c>
      <c r="AU27" s="1234">
        <f>県流入人口!T28</f>
        <v>361199</v>
      </c>
      <c r="AV27" s="1235">
        <f>観光人口!AF6</f>
        <v>11151</v>
      </c>
      <c r="AW27" s="816">
        <f>AT27-AU27+AV27</f>
        <v>71598</v>
      </c>
      <c r="AX27" s="845"/>
      <c r="AY27" s="285">
        <f>県推計人口!AP20</f>
        <v>483757</v>
      </c>
      <c r="AZ27" s="292">
        <f t="shared" si="24"/>
        <v>421009</v>
      </c>
      <c r="BA27" s="1234">
        <f>県流入人口!U28</f>
        <v>360081</v>
      </c>
      <c r="BB27" s="1235">
        <f>観光人口!AG6</f>
        <v>14921</v>
      </c>
      <c r="BC27" s="816">
        <f>AZ27-BA27+BB27</f>
        <v>75849</v>
      </c>
      <c r="BD27" s="53"/>
    </row>
    <row r="28" spans="1:56">
      <c r="A28" s="125">
        <v>206</v>
      </c>
      <c r="B28" s="239" t="s">
        <v>38</v>
      </c>
      <c r="C28" s="251">
        <f>県推計人口!AH21</f>
        <v>95350</v>
      </c>
      <c r="D28" s="251">
        <f>昼間人口!H28</f>
        <v>76929</v>
      </c>
      <c r="E28" s="1237">
        <f>県流入人口!M29</f>
        <v>68624</v>
      </c>
      <c r="F28" s="1242">
        <f>観光人口!Y7</f>
        <v>546</v>
      </c>
      <c r="G28" s="282">
        <f>D28-E28+F28</f>
        <v>8851</v>
      </c>
      <c r="H28" s="53"/>
      <c r="I28" s="251">
        <f>県推計人口!AI21</f>
        <v>94870</v>
      </c>
      <c r="J28" s="286">
        <f t="shared" si="20"/>
        <v>76542</v>
      </c>
      <c r="K28" s="1237">
        <f>県流入人口!N29</f>
        <v>67878</v>
      </c>
      <c r="L28" s="1242">
        <f>観光人口!Z7</f>
        <v>641</v>
      </c>
      <c r="M28" s="282">
        <f>J28-K28+L28</f>
        <v>9305</v>
      </c>
      <c r="N28" s="53"/>
      <c r="O28" s="286">
        <f>県推計人口!AJ21</f>
        <v>94817</v>
      </c>
      <c r="P28" s="293">
        <f>ROUND(O28*D28/C28,0)</f>
        <v>76499</v>
      </c>
      <c r="Q28" s="1237">
        <f>県流入人口!O29</f>
        <v>67132</v>
      </c>
      <c r="R28" s="1237">
        <f>観光人口!AA7</f>
        <v>611</v>
      </c>
      <c r="S28" s="282">
        <f>P28-Q28+R28</f>
        <v>9978</v>
      </c>
      <c r="T28" s="53"/>
      <c r="U28" s="286">
        <f>県推計人口!AK21</f>
        <v>94580</v>
      </c>
      <c r="V28" s="293">
        <f>ROUND(U28*D28/C28,0)</f>
        <v>76308</v>
      </c>
      <c r="W28" s="1237">
        <f>県流入人口!P29</f>
        <v>66387</v>
      </c>
      <c r="X28" s="1237">
        <f>観光人口!AB7</f>
        <v>606</v>
      </c>
      <c r="Y28" s="282">
        <f>V28-W28+X28</f>
        <v>10527</v>
      </c>
      <c r="Z28" s="219"/>
      <c r="AA28" s="286">
        <f>県推計人口!AL21</f>
        <v>94113</v>
      </c>
      <c r="AB28" s="293">
        <f t="shared" si="21"/>
        <v>75931</v>
      </c>
      <c r="AC28" s="1237">
        <f>県流入人口!Q29</f>
        <v>65641</v>
      </c>
      <c r="AD28" s="1237">
        <f>観光人口!AC7</f>
        <v>606</v>
      </c>
      <c r="AE28" s="282">
        <f>AB28-AC28+AD28</f>
        <v>10896</v>
      </c>
      <c r="AF28" s="53"/>
      <c r="AG28" s="286">
        <f>県推計人口!AM21</f>
        <v>93922</v>
      </c>
      <c r="AH28" s="286">
        <f>昼間人口!I28</f>
        <v>77165</v>
      </c>
      <c r="AI28" s="1243">
        <f>県流入人口!R29</f>
        <v>64895</v>
      </c>
      <c r="AJ28" s="1237">
        <f>観光人口!AD7</f>
        <v>313</v>
      </c>
      <c r="AK28" s="819">
        <f>AH28-AI28+AJ28</f>
        <v>12583</v>
      </c>
      <c r="AL28" s="845"/>
      <c r="AM28" s="286">
        <f>県推計人口!AN21</f>
        <v>93752</v>
      </c>
      <c r="AN28" s="293">
        <f t="shared" si="34"/>
        <v>77025</v>
      </c>
      <c r="AO28" s="1236">
        <f>県流入人口!S29</f>
        <v>64149</v>
      </c>
      <c r="AP28" s="1237">
        <f>観光人口!AE7</f>
        <v>538</v>
      </c>
      <c r="AQ28" s="819">
        <f>AN28-AO28+AP28</f>
        <v>13414</v>
      </c>
      <c r="AR28" s="845"/>
      <c r="AS28" s="286">
        <f>県推計人口!AO21</f>
        <v>93814</v>
      </c>
      <c r="AT28" s="293">
        <f t="shared" si="23"/>
        <v>77076</v>
      </c>
      <c r="AU28" s="1236">
        <f>県流入人口!T29</f>
        <v>63403</v>
      </c>
      <c r="AV28" s="1237">
        <f>観光人口!AF7</f>
        <v>283</v>
      </c>
      <c r="AW28" s="819">
        <f>AT28-AU28+AV28</f>
        <v>13956</v>
      </c>
      <c r="AX28" s="845"/>
      <c r="AY28" s="286">
        <f>県推計人口!AP21</f>
        <v>93271</v>
      </c>
      <c r="AZ28" s="293">
        <f t="shared" si="24"/>
        <v>76630</v>
      </c>
      <c r="BA28" s="1236">
        <f>県流入人口!U29</f>
        <v>62658</v>
      </c>
      <c r="BB28" s="1237">
        <f>観光人口!AG7</f>
        <v>378</v>
      </c>
      <c r="BC28" s="819">
        <f>AZ28-BA28+BB28</f>
        <v>14350</v>
      </c>
      <c r="BD28" s="53"/>
    </row>
    <row r="29" spans="1:56">
      <c r="A29" s="125"/>
      <c r="B29" s="240" t="s">
        <v>18</v>
      </c>
      <c r="C29" s="280">
        <f t="shared" ref="C29:F29" si="35">SUM(C30:C34)</f>
        <v>721690</v>
      </c>
      <c r="D29" s="280">
        <f t="shared" si="35"/>
        <v>604210</v>
      </c>
      <c r="E29" s="280">
        <f t="shared" si="35"/>
        <v>530877</v>
      </c>
      <c r="F29" s="280">
        <f t="shared" si="35"/>
        <v>30062</v>
      </c>
      <c r="G29" s="280">
        <f>SUM(G30:G34)</f>
        <v>103395</v>
      </c>
      <c r="H29" s="53"/>
      <c r="I29" s="280">
        <f t="shared" ref="I29:L29" si="36">SUM(I30:I34)</f>
        <v>721448</v>
      </c>
      <c r="J29" s="280">
        <f t="shared" si="36"/>
        <v>603960</v>
      </c>
      <c r="K29" s="280">
        <f t="shared" si="36"/>
        <v>525919</v>
      </c>
      <c r="L29" s="280">
        <f t="shared" si="36"/>
        <v>30032</v>
      </c>
      <c r="M29" s="280">
        <f>SUM(M30:M34)</f>
        <v>108073</v>
      </c>
      <c r="N29" s="53"/>
      <c r="O29" s="280">
        <f t="shared" ref="O29:R29" si="37">SUM(O30:O34)</f>
        <v>720764</v>
      </c>
      <c r="P29" s="280">
        <f t="shared" si="37"/>
        <v>603381</v>
      </c>
      <c r="Q29" s="280">
        <f t="shared" si="37"/>
        <v>520961</v>
      </c>
      <c r="R29" s="280">
        <f t="shared" si="37"/>
        <v>30120</v>
      </c>
      <c r="S29" s="280">
        <f>SUM(S30:S34)</f>
        <v>112540</v>
      </c>
      <c r="T29" s="53"/>
      <c r="U29" s="280">
        <f t="shared" ref="U29:X29" si="38">SUM(U30:U34)</f>
        <v>719841</v>
      </c>
      <c r="V29" s="280">
        <f t="shared" si="38"/>
        <v>602643</v>
      </c>
      <c r="W29" s="280">
        <f t="shared" si="38"/>
        <v>516003</v>
      </c>
      <c r="X29" s="280">
        <f t="shared" si="38"/>
        <v>35896</v>
      </c>
      <c r="Y29" s="280">
        <f>SUM(Y30:Y34)</f>
        <v>122536</v>
      </c>
      <c r="Z29" s="270"/>
      <c r="AA29" s="280">
        <f t="shared" ref="AA29:AD29" si="39">SUM(AA30:AA34)</f>
        <v>718732</v>
      </c>
      <c r="AB29" s="280">
        <f t="shared" si="39"/>
        <v>601722</v>
      </c>
      <c r="AC29" s="280">
        <f t="shared" si="39"/>
        <v>511045</v>
      </c>
      <c r="AD29" s="280">
        <f t="shared" si="39"/>
        <v>31826</v>
      </c>
      <c r="AE29" s="280">
        <f>SUM(AE30:AE34)</f>
        <v>122503</v>
      </c>
      <c r="AF29" s="53"/>
      <c r="AG29" s="1339">
        <f t="shared" ref="AG29:AJ29" si="40">SUM(AG30:AG34)</f>
        <v>715809</v>
      </c>
      <c r="AH29" s="830">
        <f t="shared" si="40"/>
        <v>605677</v>
      </c>
      <c r="AI29" s="830">
        <f t="shared" si="40"/>
        <v>506087</v>
      </c>
      <c r="AJ29" s="830">
        <f t="shared" si="40"/>
        <v>21462</v>
      </c>
      <c r="AK29" s="830">
        <f>SUM(AK30:AK34)</f>
        <v>121052</v>
      </c>
      <c r="AL29" s="845"/>
      <c r="AM29" s="1339">
        <f t="shared" ref="AM29:AP29" si="41">SUM(AM30:AM34)</f>
        <v>711969</v>
      </c>
      <c r="AN29" s="830">
        <f t="shared" si="41"/>
        <v>602396</v>
      </c>
      <c r="AO29" s="830">
        <f t="shared" si="41"/>
        <v>501129</v>
      </c>
      <c r="AP29" s="830">
        <f t="shared" si="41"/>
        <v>41297</v>
      </c>
      <c r="AQ29" s="830">
        <f>SUM(AQ30:AQ34)</f>
        <v>142564</v>
      </c>
      <c r="AR29" s="845"/>
      <c r="AS29" s="1339">
        <f t="shared" ref="AS29:AV29" si="42">SUM(AS30:AS34)</f>
        <v>708052</v>
      </c>
      <c r="AT29" s="830">
        <f t="shared" si="42"/>
        <v>599067</v>
      </c>
      <c r="AU29" s="830">
        <f t="shared" si="42"/>
        <v>496171</v>
      </c>
      <c r="AV29" s="830">
        <f t="shared" si="42"/>
        <v>20844</v>
      </c>
      <c r="AW29" s="830">
        <f>SUM(AW30:AW34)</f>
        <v>123740</v>
      </c>
      <c r="AX29" s="845"/>
      <c r="AY29" s="1339">
        <f t="shared" ref="AY29:BB29" si="43">SUM(AY30:AY34)</f>
        <v>702574</v>
      </c>
      <c r="AZ29" s="830">
        <f t="shared" si="43"/>
        <v>594428</v>
      </c>
      <c r="BA29" s="830">
        <f t="shared" si="43"/>
        <v>491213</v>
      </c>
      <c r="BB29" s="830">
        <f t="shared" si="43"/>
        <v>27868</v>
      </c>
      <c r="BC29" s="830">
        <f>SUM(BC30:BC34)</f>
        <v>131083</v>
      </c>
      <c r="BD29" s="53"/>
    </row>
    <row r="30" spans="1:56">
      <c r="A30" s="125">
        <v>207</v>
      </c>
      <c r="B30" s="237" t="s">
        <v>39</v>
      </c>
      <c r="C30" s="250">
        <f>県推計人口!AH23</f>
        <v>196883</v>
      </c>
      <c r="D30" s="225">
        <f>昼間人口!H30</f>
        <v>176416</v>
      </c>
      <c r="E30" s="1235">
        <f>県流入人口!M31</f>
        <v>146752</v>
      </c>
      <c r="F30" s="1240">
        <f>観光人口!Y8</f>
        <v>5482</v>
      </c>
      <c r="G30" s="277">
        <f>D30-E30+F30</f>
        <v>35146</v>
      </c>
      <c r="H30" s="53"/>
      <c r="I30" s="250">
        <f>県推計人口!AI23</f>
        <v>196854</v>
      </c>
      <c r="J30" s="285">
        <f t="shared" si="20"/>
        <v>176390</v>
      </c>
      <c r="K30" s="1235">
        <f>県流入人口!N31</f>
        <v>145706</v>
      </c>
      <c r="L30" s="1240">
        <f>観光人口!Z8</f>
        <v>4848</v>
      </c>
      <c r="M30" s="277">
        <f>J30-K30+L30</f>
        <v>35532</v>
      </c>
      <c r="N30" s="53"/>
      <c r="O30" s="285">
        <f>県推計人口!AJ23</f>
        <v>196792</v>
      </c>
      <c r="P30" s="292">
        <f>ROUND(O30*D30/C30,0)</f>
        <v>176334</v>
      </c>
      <c r="Q30" s="1235">
        <f>県流入人口!O31</f>
        <v>144660</v>
      </c>
      <c r="R30" s="1235">
        <f>観光人口!AA8</f>
        <v>4985</v>
      </c>
      <c r="S30" s="277">
        <f>P30-Q30+R30</f>
        <v>36659</v>
      </c>
      <c r="T30" s="53"/>
      <c r="U30" s="285">
        <f>県推計人口!AK23</f>
        <v>197564</v>
      </c>
      <c r="V30" s="292">
        <f>ROUND(U30*D30/C30,0)</f>
        <v>177026</v>
      </c>
      <c r="W30" s="1235">
        <f>県流入人口!P31</f>
        <v>143615</v>
      </c>
      <c r="X30" s="1235">
        <f>観光人口!AB8</f>
        <v>5469</v>
      </c>
      <c r="Y30" s="277">
        <f>V30-W30+X30</f>
        <v>38880</v>
      </c>
      <c r="Z30" s="219"/>
      <c r="AA30" s="285">
        <f>県推計人口!AL23</f>
        <v>198011</v>
      </c>
      <c r="AB30" s="292">
        <f t="shared" si="21"/>
        <v>177427</v>
      </c>
      <c r="AC30" s="1235">
        <f>県流入人口!Q31</f>
        <v>142569</v>
      </c>
      <c r="AD30" s="1235">
        <f>観光人口!AC8</f>
        <v>4601</v>
      </c>
      <c r="AE30" s="277">
        <f>AB30-AC30+AD30</f>
        <v>39459</v>
      </c>
      <c r="AF30" s="53"/>
      <c r="AG30" s="285">
        <f>県推計人口!AM23</f>
        <v>198138</v>
      </c>
      <c r="AH30" s="285">
        <f>昼間人口!I30</f>
        <v>180357</v>
      </c>
      <c r="AI30" s="1234">
        <f>県流入人口!R31</f>
        <v>141523</v>
      </c>
      <c r="AJ30" s="1235">
        <f>観光人口!AD8</f>
        <v>3033</v>
      </c>
      <c r="AK30" s="816">
        <f>AH30-AI30+AJ30</f>
        <v>41867</v>
      </c>
      <c r="AL30" s="845"/>
      <c r="AM30" s="285">
        <f>県推計人口!AN23</f>
        <v>197653</v>
      </c>
      <c r="AN30" s="292">
        <f>ROUND(AM30*AH30/AG30,0)</f>
        <v>179916</v>
      </c>
      <c r="AO30" s="1234">
        <f>県流入人口!S31</f>
        <v>140477</v>
      </c>
      <c r="AP30" s="1235">
        <f>観光人口!AE8</f>
        <v>5924</v>
      </c>
      <c r="AQ30" s="816">
        <f>AN30-AO30+AP30</f>
        <v>45363</v>
      </c>
      <c r="AR30" s="845"/>
      <c r="AS30" s="285">
        <f>県推計人口!AO23</f>
        <v>197267</v>
      </c>
      <c r="AT30" s="292">
        <f t="shared" si="23"/>
        <v>179564</v>
      </c>
      <c r="AU30" s="1234">
        <f>県流入人口!T31</f>
        <v>139431</v>
      </c>
      <c r="AV30" s="1235">
        <f>観光人口!AF8</f>
        <v>2978</v>
      </c>
      <c r="AW30" s="816">
        <f>AT30-AU30+AV30</f>
        <v>43111</v>
      </c>
      <c r="AX30" s="845"/>
      <c r="AY30" s="285">
        <f>県推計人口!AP23</f>
        <v>196250</v>
      </c>
      <c r="AZ30" s="292">
        <f t="shared" si="24"/>
        <v>178638</v>
      </c>
      <c r="BA30" s="1234">
        <f>県流入人口!U31</f>
        <v>138386</v>
      </c>
      <c r="BB30" s="1235">
        <f>観光人口!AG8</f>
        <v>3978</v>
      </c>
      <c r="BC30" s="816">
        <f>AZ30-BA30+BB30</f>
        <v>44230</v>
      </c>
      <c r="BD30" s="53"/>
    </row>
    <row r="31" spans="1:56">
      <c r="A31" s="125">
        <v>214</v>
      </c>
      <c r="B31" s="237" t="s">
        <v>40</v>
      </c>
      <c r="C31" s="250">
        <f>県推計人口!AH24</f>
        <v>224903</v>
      </c>
      <c r="D31" s="225">
        <f>昼間人口!H31</f>
        <v>176983</v>
      </c>
      <c r="E31" s="1235">
        <f>県流入人口!M32</f>
        <v>162056</v>
      </c>
      <c r="F31" s="1240">
        <f>観光人口!Y9</f>
        <v>14632</v>
      </c>
      <c r="G31" s="277">
        <f>D31-E31+F31</f>
        <v>29559</v>
      </c>
      <c r="H31" s="53"/>
      <c r="I31" s="250">
        <f>県推計人口!AI24</f>
        <v>225641</v>
      </c>
      <c r="J31" s="285">
        <f t="shared" si="20"/>
        <v>177564</v>
      </c>
      <c r="K31" s="1235">
        <f>県流入人口!N32</f>
        <v>161695</v>
      </c>
      <c r="L31" s="1240">
        <f>観光人口!Z9</f>
        <v>15033</v>
      </c>
      <c r="M31" s="277">
        <f>J31-K31+L31</f>
        <v>30902</v>
      </c>
      <c r="N31" s="53"/>
      <c r="O31" s="285">
        <f>県推計人口!AJ24</f>
        <v>226221</v>
      </c>
      <c r="P31" s="292">
        <f>ROUND(O31*D31/C31,0)</f>
        <v>178020</v>
      </c>
      <c r="Q31" s="1235">
        <f>県流入人口!O32</f>
        <v>161334</v>
      </c>
      <c r="R31" s="1235">
        <f>観光人口!AA9</f>
        <v>15051</v>
      </c>
      <c r="S31" s="277">
        <f>P31-Q31+R31</f>
        <v>31737</v>
      </c>
      <c r="T31" s="53"/>
      <c r="U31" s="285">
        <f>県推計人口!AK24</f>
        <v>226366</v>
      </c>
      <c r="V31" s="292">
        <f>ROUND(U31*D31/C31,0)</f>
        <v>178134</v>
      </c>
      <c r="W31" s="1235">
        <f>県流入人口!P32</f>
        <v>160973</v>
      </c>
      <c r="X31" s="1235">
        <f>観光人口!AB9</f>
        <v>20827</v>
      </c>
      <c r="Y31" s="277">
        <f>V31-W31+X31</f>
        <v>37988</v>
      </c>
      <c r="Z31" s="219"/>
      <c r="AA31" s="285">
        <f>県推計人口!AL24</f>
        <v>226657</v>
      </c>
      <c r="AB31" s="292">
        <f t="shared" si="21"/>
        <v>178363</v>
      </c>
      <c r="AC31" s="1235">
        <f>県流入人口!Q32</f>
        <v>160612</v>
      </c>
      <c r="AD31" s="1235">
        <f>観光人口!AC9</f>
        <v>17224</v>
      </c>
      <c r="AE31" s="277">
        <f>AB31-AC31+AD31</f>
        <v>34975</v>
      </c>
      <c r="AF31" s="53"/>
      <c r="AG31" s="285">
        <f>県推計人口!AM24</f>
        <v>226432</v>
      </c>
      <c r="AH31" s="285">
        <f>昼間人口!I31</f>
        <v>176632</v>
      </c>
      <c r="AI31" s="1234">
        <f>県流入人口!R32</f>
        <v>160251</v>
      </c>
      <c r="AJ31" s="1235">
        <f>観光人口!AD9</f>
        <v>11100</v>
      </c>
      <c r="AK31" s="816">
        <f>AH31-AI31+AJ31</f>
        <v>27481</v>
      </c>
      <c r="AL31" s="845"/>
      <c r="AM31" s="285">
        <f>県推計人口!AN24</f>
        <v>225253</v>
      </c>
      <c r="AN31" s="292">
        <f t="shared" ref="AN31:AN32" si="44">ROUND(AM31*AH31/AG31,0)</f>
        <v>175712</v>
      </c>
      <c r="AO31" s="1234">
        <f>県流入人口!S32</f>
        <v>159890</v>
      </c>
      <c r="AP31" s="1235">
        <f>観光人口!AE9</f>
        <v>21560</v>
      </c>
      <c r="AQ31" s="816">
        <f>AN31-AO31+AP31</f>
        <v>37382</v>
      </c>
      <c r="AR31" s="845"/>
      <c r="AS31" s="285">
        <f>県推計人口!AO24</f>
        <v>224126</v>
      </c>
      <c r="AT31" s="292">
        <f t="shared" si="23"/>
        <v>174833</v>
      </c>
      <c r="AU31" s="1234">
        <f>県流入人口!T32</f>
        <v>159529</v>
      </c>
      <c r="AV31" s="1235">
        <f>観光人口!AF9</f>
        <v>10865</v>
      </c>
      <c r="AW31" s="816">
        <f>AT31-AU31+AV31</f>
        <v>26169</v>
      </c>
      <c r="AX31" s="845"/>
      <c r="AY31" s="285">
        <f>県推計人口!AP24</f>
        <v>222296</v>
      </c>
      <c r="AZ31" s="292">
        <f t="shared" si="24"/>
        <v>173406</v>
      </c>
      <c r="BA31" s="1234">
        <f>県流入人口!U32</f>
        <v>159168</v>
      </c>
      <c r="BB31" s="1235">
        <f>観光人口!AG9</f>
        <v>14508</v>
      </c>
      <c r="BC31" s="816">
        <f>AZ31-BA31+BB31</f>
        <v>28746</v>
      </c>
      <c r="BD31" s="53"/>
    </row>
    <row r="32" spans="1:56">
      <c r="A32" s="125">
        <v>217</v>
      </c>
      <c r="B32" s="237" t="s">
        <v>41</v>
      </c>
      <c r="C32" s="250">
        <f>県推計人口!AH25</f>
        <v>156375</v>
      </c>
      <c r="D32" s="225">
        <f>昼間人口!H32</f>
        <v>123644</v>
      </c>
      <c r="E32" s="1235">
        <f>県流入人口!M33</f>
        <v>108885</v>
      </c>
      <c r="F32" s="1240">
        <f>観光人口!Y10</f>
        <v>3868</v>
      </c>
      <c r="G32" s="277">
        <f>D32-E32+F32</f>
        <v>18627</v>
      </c>
      <c r="H32" s="53"/>
      <c r="I32" s="250">
        <f>県推計人口!AI25</f>
        <v>155805</v>
      </c>
      <c r="J32" s="285">
        <f t="shared" si="20"/>
        <v>123193</v>
      </c>
      <c r="K32" s="1235">
        <f>県流入人口!N33</f>
        <v>107581</v>
      </c>
      <c r="L32" s="1240">
        <f>観光人口!Z10</f>
        <v>4104</v>
      </c>
      <c r="M32" s="277">
        <f>J32-K32+L32</f>
        <v>19716</v>
      </c>
      <c r="N32" s="53"/>
      <c r="O32" s="285">
        <f>県推計人口!AJ25</f>
        <v>155140</v>
      </c>
      <c r="P32" s="292">
        <f>ROUND(O32*D32/C32,0)</f>
        <v>122667</v>
      </c>
      <c r="Q32" s="1235">
        <f>県流入人口!O33</f>
        <v>106277</v>
      </c>
      <c r="R32" s="1235">
        <f>観光人口!AA10</f>
        <v>4360</v>
      </c>
      <c r="S32" s="277">
        <f>P32-Q32+R32</f>
        <v>20750</v>
      </c>
      <c r="T32" s="53"/>
      <c r="U32" s="285">
        <f>県推計人口!AK25</f>
        <v>154217</v>
      </c>
      <c r="V32" s="292">
        <f>ROUND(U32*D32/C32,0)</f>
        <v>121938</v>
      </c>
      <c r="W32" s="1235">
        <f>県流入人口!P33</f>
        <v>104972</v>
      </c>
      <c r="X32" s="1235">
        <f>観光人口!AB10</f>
        <v>4152</v>
      </c>
      <c r="Y32" s="277">
        <f>V32-W32+X32</f>
        <v>21118</v>
      </c>
      <c r="Z32" s="219"/>
      <c r="AA32" s="285">
        <f>県推計人口!AL25</f>
        <v>153467</v>
      </c>
      <c r="AB32" s="292">
        <f t="shared" si="21"/>
        <v>121345</v>
      </c>
      <c r="AC32" s="1235">
        <f>県流入人口!Q33</f>
        <v>103668</v>
      </c>
      <c r="AD32" s="1235">
        <f>観光人口!AC10</f>
        <v>3869</v>
      </c>
      <c r="AE32" s="277">
        <f>AB32-AC32+AD32</f>
        <v>21546</v>
      </c>
      <c r="AF32" s="53"/>
      <c r="AG32" s="285">
        <f>県推計人口!AM25</f>
        <v>152321</v>
      </c>
      <c r="AH32" s="285">
        <f>昼間人口!I32</f>
        <v>120838</v>
      </c>
      <c r="AI32" s="1234">
        <f>県流入人口!R33</f>
        <v>102364</v>
      </c>
      <c r="AJ32" s="1235">
        <f>観光人口!AD10</f>
        <v>2047</v>
      </c>
      <c r="AK32" s="816">
        <f>AH32-AI32+AJ32</f>
        <v>20521</v>
      </c>
      <c r="AL32" s="845"/>
      <c r="AM32" s="285">
        <f>県推計人口!AN25</f>
        <v>151796</v>
      </c>
      <c r="AN32" s="292">
        <f t="shared" si="44"/>
        <v>120422</v>
      </c>
      <c r="AO32" s="1234">
        <f>県流入人口!S33</f>
        <v>101060</v>
      </c>
      <c r="AP32" s="1235">
        <f>観光人口!AE10</f>
        <v>4039</v>
      </c>
      <c r="AQ32" s="816">
        <f>AN32-AO32+AP32</f>
        <v>23401</v>
      </c>
      <c r="AR32" s="845"/>
      <c r="AS32" s="285">
        <f>県推計人口!AO25</f>
        <v>151091</v>
      </c>
      <c r="AT32" s="292">
        <f t="shared" si="23"/>
        <v>119862</v>
      </c>
      <c r="AU32" s="1234">
        <f>県流入人口!T33</f>
        <v>99756</v>
      </c>
      <c r="AV32" s="1235">
        <f>観光人口!AF10</f>
        <v>2026</v>
      </c>
      <c r="AW32" s="816">
        <f>AT32-AU32+AV32</f>
        <v>22132</v>
      </c>
      <c r="AX32" s="845"/>
      <c r="AY32" s="285">
        <f>県推計人口!AP25</f>
        <v>150085</v>
      </c>
      <c r="AZ32" s="292">
        <f t="shared" si="24"/>
        <v>119064</v>
      </c>
      <c r="BA32" s="1234">
        <f>県流入人口!U33</f>
        <v>98451</v>
      </c>
      <c r="BB32" s="1235">
        <f>観光人口!AG10</f>
        <v>2704</v>
      </c>
      <c r="BC32" s="816">
        <f>AZ32-BA32+BB32</f>
        <v>23317</v>
      </c>
      <c r="BD32" s="53"/>
    </row>
    <row r="33" spans="1:56">
      <c r="A33" s="125">
        <v>219</v>
      </c>
      <c r="B33" s="237" t="s">
        <v>42</v>
      </c>
      <c r="C33" s="250">
        <f>県推計人口!AH26</f>
        <v>112691</v>
      </c>
      <c r="D33" s="225">
        <f>昼間人口!H33</f>
        <v>103628</v>
      </c>
      <c r="E33" s="1235">
        <f>県流入人口!M34</f>
        <v>89695</v>
      </c>
      <c r="F33" s="1240">
        <f>観光人口!Y11</f>
        <v>4017</v>
      </c>
      <c r="G33" s="277">
        <f>D33-E33+F33</f>
        <v>17950</v>
      </c>
      <c r="H33" s="53"/>
      <c r="I33" s="250">
        <f>県推計人口!AI26</f>
        <v>112283</v>
      </c>
      <c r="J33" s="285">
        <f t="shared" si="20"/>
        <v>103253</v>
      </c>
      <c r="K33" s="1235">
        <f>県流入人口!N34</f>
        <v>87859</v>
      </c>
      <c r="L33" s="1240">
        <f>観光人口!Z11</f>
        <v>3947</v>
      </c>
      <c r="M33" s="277">
        <f>J33-K33+L33</f>
        <v>19341</v>
      </c>
      <c r="N33" s="53"/>
      <c r="O33" s="285">
        <f>県推計人口!AJ26</f>
        <v>112009</v>
      </c>
      <c r="P33" s="292">
        <f>ROUND(O33*D33/C33,0)</f>
        <v>103001</v>
      </c>
      <c r="Q33" s="1235">
        <f>県流入人口!O34</f>
        <v>86024</v>
      </c>
      <c r="R33" s="1235">
        <f>観光人口!AA11</f>
        <v>3723</v>
      </c>
      <c r="S33" s="277">
        <f>P33-Q33+R33</f>
        <v>20700</v>
      </c>
      <c r="T33" s="53"/>
      <c r="U33" s="285">
        <f>県推計人口!AK26</f>
        <v>111273</v>
      </c>
      <c r="V33" s="292">
        <f>ROUND(U33*D33/C33,0)</f>
        <v>102324</v>
      </c>
      <c r="W33" s="1235">
        <f>県流入人口!P34</f>
        <v>84188</v>
      </c>
      <c r="X33" s="1235">
        <f>観光人口!AB11</f>
        <v>3548</v>
      </c>
      <c r="Y33" s="277">
        <f>V33-W33+X33</f>
        <v>21684</v>
      </c>
      <c r="Z33" s="219"/>
      <c r="AA33" s="285">
        <f>県推計人口!AL26</f>
        <v>110501</v>
      </c>
      <c r="AB33" s="292">
        <f t="shared" si="21"/>
        <v>101614</v>
      </c>
      <c r="AC33" s="1235">
        <f>県流入人口!Q34</f>
        <v>82353</v>
      </c>
      <c r="AD33" s="1235">
        <f>観光人口!AC11</f>
        <v>4156</v>
      </c>
      <c r="AE33" s="277">
        <f>AB33-AC33+AD33</f>
        <v>23417</v>
      </c>
      <c r="AF33" s="53"/>
      <c r="AG33" s="285">
        <f>県推計人口!AM26</f>
        <v>109238</v>
      </c>
      <c r="AH33" s="285">
        <f>昼間人口!I33</f>
        <v>104923</v>
      </c>
      <c r="AI33" s="1234">
        <f>県流入人口!R34</f>
        <v>80517</v>
      </c>
      <c r="AJ33" s="1235">
        <f>観光人口!AD11</f>
        <v>3680</v>
      </c>
      <c r="AK33" s="816">
        <f>AH33-AI33+AJ33</f>
        <v>28086</v>
      </c>
      <c r="AL33" s="845"/>
      <c r="AM33" s="285">
        <f>県推計人口!AN26</f>
        <v>108023</v>
      </c>
      <c r="AN33" s="292">
        <f>ROUND(AM33*AH33/AG33,0)</f>
        <v>103756</v>
      </c>
      <c r="AO33" s="1234">
        <f>県流入人口!S34</f>
        <v>78681</v>
      </c>
      <c r="AP33" s="1235">
        <f>観光人口!AE11</f>
        <v>6678</v>
      </c>
      <c r="AQ33" s="816">
        <f>AN33-AO33+AP33</f>
        <v>31753</v>
      </c>
      <c r="AR33" s="845"/>
      <c r="AS33" s="285">
        <f>県推計人口!AO26</f>
        <v>106819</v>
      </c>
      <c r="AT33" s="292">
        <f t="shared" si="23"/>
        <v>102600</v>
      </c>
      <c r="AU33" s="1234">
        <f>県流入人口!T34</f>
        <v>76846</v>
      </c>
      <c r="AV33" s="1235">
        <f>観光人口!AF11</f>
        <v>3419</v>
      </c>
      <c r="AW33" s="816">
        <f>AT33-AU33+AV33</f>
        <v>29173</v>
      </c>
      <c r="AX33" s="845"/>
      <c r="AY33" s="285">
        <f>県推計人口!AP26</f>
        <v>105588</v>
      </c>
      <c r="AZ33" s="292">
        <f t="shared" si="24"/>
        <v>101417</v>
      </c>
      <c r="BA33" s="1234">
        <f>県流入人口!U34</f>
        <v>75010</v>
      </c>
      <c r="BB33" s="1235">
        <f>観光人口!AG11</f>
        <v>4593</v>
      </c>
      <c r="BC33" s="816">
        <f>AZ33-BA33+BB33</f>
        <v>31000</v>
      </c>
      <c r="BD33" s="53"/>
    </row>
    <row r="34" spans="1:56">
      <c r="A34" s="125">
        <v>301</v>
      </c>
      <c r="B34" s="237" t="s">
        <v>43</v>
      </c>
      <c r="C34" s="250">
        <f>県推計人口!AH27</f>
        <v>30838</v>
      </c>
      <c r="D34" s="225">
        <f>昼間人口!H34</f>
        <v>23539</v>
      </c>
      <c r="E34" s="1235">
        <f>県流入人口!M35</f>
        <v>23489</v>
      </c>
      <c r="F34" s="1240">
        <f>観光人口!Y12</f>
        <v>2063</v>
      </c>
      <c r="G34" s="277">
        <f>D34-E34+F34</f>
        <v>2113</v>
      </c>
      <c r="H34" s="53"/>
      <c r="I34" s="250">
        <f>県推計人口!AI27</f>
        <v>30865</v>
      </c>
      <c r="J34" s="285">
        <f t="shared" si="20"/>
        <v>23560</v>
      </c>
      <c r="K34" s="1235">
        <f>県流入人口!N35</f>
        <v>23078</v>
      </c>
      <c r="L34" s="1240">
        <f>観光人口!Z12</f>
        <v>2100</v>
      </c>
      <c r="M34" s="277">
        <f>J34-K34+L34</f>
        <v>2582</v>
      </c>
      <c r="N34" s="53"/>
      <c r="O34" s="285">
        <f>県推計人口!AJ27</f>
        <v>30602</v>
      </c>
      <c r="P34" s="292">
        <f>ROUND(O34*D34/C34,0)</f>
        <v>23359</v>
      </c>
      <c r="Q34" s="1235">
        <f>県流入人口!O35</f>
        <v>22666</v>
      </c>
      <c r="R34" s="1235">
        <f>観光人口!AA12</f>
        <v>2001</v>
      </c>
      <c r="S34" s="277">
        <f>P34-Q34+R34</f>
        <v>2694</v>
      </c>
      <c r="T34" s="53"/>
      <c r="U34" s="285">
        <f>県推計人口!AK27</f>
        <v>30421</v>
      </c>
      <c r="V34" s="292">
        <f>ROUND(U34*D34/C34,0)</f>
        <v>23221</v>
      </c>
      <c r="W34" s="1235">
        <f>県流入人口!P35</f>
        <v>22255</v>
      </c>
      <c r="X34" s="1235">
        <f>観光人口!AB12</f>
        <v>1900</v>
      </c>
      <c r="Y34" s="277">
        <f>V34-W34+X34</f>
        <v>2866</v>
      </c>
      <c r="Z34" s="219"/>
      <c r="AA34" s="285">
        <f>県推計人口!AL27</f>
        <v>30096</v>
      </c>
      <c r="AB34" s="285">
        <f t="shared" si="21"/>
        <v>22973</v>
      </c>
      <c r="AC34" s="1235">
        <f>県流入人口!Q35</f>
        <v>21843</v>
      </c>
      <c r="AD34" s="1235">
        <f>観光人口!AC12</f>
        <v>1976</v>
      </c>
      <c r="AE34" s="277">
        <f>AB34-AC34+AD34</f>
        <v>3106</v>
      </c>
      <c r="AF34" s="53"/>
      <c r="AG34" s="286">
        <f>県推計人口!AM27</f>
        <v>29680</v>
      </c>
      <c r="AH34" s="285">
        <f>昼間人口!I34</f>
        <v>22927</v>
      </c>
      <c r="AI34" s="1234">
        <f>県流入人口!R35</f>
        <v>21432</v>
      </c>
      <c r="AJ34" s="1235">
        <f>観光人口!AD12</f>
        <v>1602</v>
      </c>
      <c r="AK34" s="816">
        <f>AH34-AI34+AJ34</f>
        <v>3097</v>
      </c>
      <c r="AL34" s="845"/>
      <c r="AM34" s="285">
        <f>県推計人口!AN27</f>
        <v>29244</v>
      </c>
      <c r="AN34" s="292">
        <f>ROUND(AM34*AH34/AG34,0)</f>
        <v>22590</v>
      </c>
      <c r="AO34" s="1234">
        <f>県流入人口!S35</f>
        <v>21021</v>
      </c>
      <c r="AP34" s="1235">
        <f>観光人口!AE12</f>
        <v>3096</v>
      </c>
      <c r="AQ34" s="816">
        <f>AN34-AO34+AP34</f>
        <v>4665</v>
      </c>
      <c r="AR34" s="845"/>
      <c r="AS34" s="285">
        <f>県推計人口!AO27</f>
        <v>28749</v>
      </c>
      <c r="AT34" s="292">
        <f t="shared" si="23"/>
        <v>22208</v>
      </c>
      <c r="AU34" s="1234">
        <f>県流入人口!T35</f>
        <v>20609</v>
      </c>
      <c r="AV34" s="1235">
        <f>観光人口!AF12</f>
        <v>1556</v>
      </c>
      <c r="AW34" s="816">
        <f>AT34-AU34+AV34</f>
        <v>3155</v>
      </c>
      <c r="AX34" s="845"/>
      <c r="AY34" s="285">
        <f>県推計人口!AP27</f>
        <v>28355</v>
      </c>
      <c r="AZ34" s="292">
        <f t="shared" si="24"/>
        <v>21903</v>
      </c>
      <c r="BA34" s="1234">
        <f>県流入人口!U35</f>
        <v>20198</v>
      </c>
      <c r="BB34" s="1235">
        <f>観光人口!AG12</f>
        <v>2085</v>
      </c>
      <c r="BC34" s="816">
        <f>AZ34-BA34+BB34</f>
        <v>3790</v>
      </c>
      <c r="BD34" s="53"/>
    </row>
    <row r="35" spans="1:56">
      <c r="A35" s="125"/>
      <c r="B35" s="238" t="s">
        <v>19</v>
      </c>
      <c r="C35" s="281">
        <f t="shared" ref="C35:F35" si="45">SUM(C36:C40)</f>
        <v>716633</v>
      </c>
      <c r="D35" s="281">
        <f t="shared" si="45"/>
        <v>646266</v>
      </c>
      <c r="E35" s="281">
        <f t="shared" si="45"/>
        <v>520535</v>
      </c>
      <c r="F35" s="281">
        <f t="shared" si="45"/>
        <v>15526</v>
      </c>
      <c r="G35" s="281">
        <f>SUM(G36:G40)</f>
        <v>141257</v>
      </c>
      <c r="H35" s="53"/>
      <c r="I35" s="281">
        <f t="shared" ref="I35:L35" si="46">SUM(I36:I40)</f>
        <v>716193</v>
      </c>
      <c r="J35" s="281">
        <f t="shared" si="46"/>
        <v>645809</v>
      </c>
      <c r="K35" s="281">
        <f t="shared" si="46"/>
        <v>517373</v>
      </c>
      <c r="L35" s="281">
        <f t="shared" si="46"/>
        <v>16044</v>
      </c>
      <c r="M35" s="281">
        <f>SUM(M36:M40)</f>
        <v>144480</v>
      </c>
      <c r="N35" s="53"/>
      <c r="O35" s="281">
        <f t="shared" ref="O35:R35" si="47">SUM(O36:O40)</f>
        <v>716619</v>
      </c>
      <c r="P35" s="281">
        <f t="shared" si="47"/>
        <v>646050</v>
      </c>
      <c r="Q35" s="281">
        <f t="shared" si="47"/>
        <v>514210</v>
      </c>
      <c r="R35" s="281">
        <f t="shared" si="47"/>
        <v>16640</v>
      </c>
      <c r="S35" s="281">
        <f>SUM(S36:S40)</f>
        <v>148480</v>
      </c>
      <c r="T35" s="53"/>
      <c r="U35" s="281">
        <f t="shared" ref="U35:X35" si="48">SUM(U36:U40)</f>
        <v>717027</v>
      </c>
      <c r="V35" s="281">
        <f t="shared" si="48"/>
        <v>646295</v>
      </c>
      <c r="W35" s="281">
        <f t="shared" si="48"/>
        <v>511048</v>
      </c>
      <c r="X35" s="281">
        <f t="shared" si="48"/>
        <v>16882</v>
      </c>
      <c r="Y35" s="281">
        <f>SUM(Y36:Y40)</f>
        <v>152129</v>
      </c>
      <c r="Z35" s="270"/>
      <c r="AA35" s="281">
        <f t="shared" ref="AA35:AD35" si="49">SUM(AA36:AA40)</f>
        <v>716763</v>
      </c>
      <c r="AB35" s="281">
        <f t="shared" si="49"/>
        <v>645956</v>
      </c>
      <c r="AC35" s="281">
        <f t="shared" si="49"/>
        <v>507885</v>
      </c>
      <c r="AD35" s="281">
        <f t="shared" si="49"/>
        <v>16552</v>
      </c>
      <c r="AE35" s="281">
        <f>SUM(AE36:AE40)</f>
        <v>154623</v>
      </c>
      <c r="AF35" s="53"/>
      <c r="AG35" s="1338">
        <f t="shared" ref="AG35:AJ35" si="50">SUM(AG36:AG40)</f>
        <v>716073</v>
      </c>
      <c r="AH35" s="831">
        <f t="shared" si="50"/>
        <v>645871</v>
      </c>
      <c r="AI35" s="831">
        <f t="shared" si="50"/>
        <v>504723</v>
      </c>
      <c r="AJ35" s="831">
        <f t="shared" si="50"/>
        <v>11139</v>
      </c>
      <c r="AK35" s="831">
        <f>SUM(AK36:AK40)</f>
        <v>152287</v>
      </c>
      <c r="AL35" s="845"/>
      <c r="AM35" s="1338">
        <f t="shared" ref="AM35:AP35" si="51">SUM(AM36:AM40)</f>
        <v>714287</v>
      </c>
      <c r="AN35" s="831">
        <f t="shared" si="51"/>
        <v>644172</v>
      </c>
      <c r="AO35" s="831">
        <f t="shared" si="51"/>
        <v>501561</v>
      </c>
      <c r="AP35" s="831">
        <f t="shared" si="51"/>
        <v>20109</v>
      </c>
      <c r="AQ35" s="831">
        <f>SUM(AQ36:AQ40)</f>
        <v>162720</v>
      </c>
      <c r="AR35" s="845"/>
      <c r="AS35" s="1338">
        <f t="shared" ref="AS35:AV35" si="52">SUM(AS36:AS40)</f>
        <v>712440</v>
      </c>
      <c r="AT35" s="831">
        <f t="shared" si="52"/>
        <v>642421</v>
      </c>
      <c r="AU35" s="831">
        <f t="shared" si="52"/>
        <v>498398</v>
      </c>
      <c r="AV35" s="831">
        <f t="shared" si="52"/>
        <v>10339</v>
      </c>
      <c r="AW35" s="831">
        <f>SUM(AW36:AW40)</f>
        <v>154362</v>
      </c>
      <c r="AX35" s="845"/>
      <c r="AY35" s="1338">
        <f t="shared" ref="AY35:BB35" si="53">SUM(AY36:AY40)</f>
        <v>711496</v>
      </c>
      <c r="AZ35" s="831">
        <f t="shared" si="53"/>
        <v>641464</v>
      </c>
      <c r="BA35" s="831">
        <f t="shared" si="53"/>
        <v>495236</v>
      </c>
      <c r="BB35" s="831">
        <f t="shared" si="53"/>
        <v>13861</v>
      </c>
      <c r="BC35" s="831">
        <f>SUM(BC36:BC40)</f>
        <v>160089</v>
      </c>
      <c r="BD35" s="53"/>
    </row>
    <row r="36" spans="1:56">
      <c r="A36" s="125">
        <v>203</v>
      </c>
      <c r="B36" s="237" t="s">
        <v>44</v>
      </c>
      <c r="C36" s="250">
        <f>県推計人口!AH29</f>
        <v>293409</v>
      </c>
      <c r="D36" s="225">
        <f>昼間人口!H36</f>
        <v>258423</v>
      </c>
      <c r="E36" s="1235">
        <f>県流入人口!M37</f>
        <v>212556</v>
      </c>
      <c r="F36" s="1240">
        <f>観光人口!Y13</f>
        <v>8863</v>
      </c>
      <c r="G36" s="277">
        <f>D36-E36+F36</f>
        <v>54730</v>
      </c>
      <c r="H36" s="53"/>
      <c r="I36" s="250">
        <f>県推計人口!AI29</f>
        <v>294478</v>
      </c>
      <c r="J36" s="285">
        <f t="shared" si="20"/>
        <v>259365</v>
      </c>
      <c r="K36" s="1235">
        <f>県流入人口!N37</f>
        <v>212387</v>
      </c>
      <c r="L36" s="1240">
        <f>観光人口!Z13</f>
        <v>9113</v>
      </c>
      <c r="M36" s="277">
        <f>J36-K36+L36</f>
        <v>56091</v>
      </c>
      <c r="N36" s="53"/>
      <c r="O36" s="285">
        <f>県推計人口!AJ29</f>
        <v>297443</v>
      </c>
      <c r="P36" s="292">
        <f>ROUND(O36*D36/C36,0)</f>
        <v>261976</v>
      </c>
      <c r="Q36" s="1235">
        <f>県流入人口!O37</f>
        <v>212217</v>
      </c>
      <c r="R36" s="1235">
        <f>観光人口!AA13</f>
        <v>9997</v>
      </c>
      <c r="S36" s="277">
        <f>P36-Q36+R36</f>
        <v>59756</v>
      </c>
      <c r="T36" s="53"/>
      <c r="U36" s="285">
        <f>県推計人口!AK29</f>
        <v>300222</v>
      </c>
      <c r="V36" s="292">
        <f>ROUND(U36*D36/C36,0)</f>
        <v>264424</v>
      </c>
      <c r="W36" s="1235">
        <f>県流入人口!P37</f>
        <v>212048</v>
      </c>
      <c r="X36" s="1235">
        <f>観光人口!AB13</f>
        <v>9842</v>
      </c>
      <c r="Y36" s="277">
        <f>V36-W36+X36</f>
        <v>62218</v>
      </c>
      <c r="Z36" s="219"/>
      <c r="AA36" s="285">
        <f>県推計人口!AL29</f>
        <v>302163</v>
      </c>
      <c r="AB36" s="292">
        <f t="shared" si="21"/>
        <v>266133</v>
      </c>
      <c r="AC36" s="1235">
        <f>県流入人口!Q37</f>
        <v>211878</v>
      </c>
      <c r="AD36" s="1235">
        <f>観光人口!AC13</f>
        <v>9940</v>
      </c>
      <c r="AE36" s="277">
        <f>AB36-AC36+AD36</f>
        <v>64195</v>
      </c>
      <c r="AF36" s="53"/>
      <c r="AG36" s="285">
        <f>県推計人口!AM29</f>
        <v>303601</v>
      </c>
      <c r="AH36" s="292">
        <f>昼間人口!I36</f>
        <v>266910</v>
      </c>
      <c r="AI36" s="1234">
        <f>県流入人口!R37</f>
        <v>211709</v>
      </c>
      <c r="AJ36" s="1235">
        <f>観光人口!AD13</f>
        <v>6591</v>
      </c>
      <c r="AK36" s="816">
        <f>AH36-AI36+AJ36</f>
        <v>61792</v>
      </c>
      <c r="AL36" s="845"/>
      <c r="AM36" s="285">
        <f>県推計人口!AN29</f>
        <v>303823</v>
      </c>
      <c r="AN36" s="292">
        <f>ROUND(AM36*AH36/AG36,0)</f>
        <v>267105</v>
      </c>
      <c r="AO36" s="1234">
        <f>県流入人口!S37</f>
        <v>211540</v>
      </c>
      <c r="AP36" s="1235">
        <f>観光人口!AE13</f>
        <v>11858</v>
      </c>
      <c r="AQ36" s="816">
        <f>AN36-AO36+AP36</f>
        <v>67423</v>
      </c>
      <c r="AR36" s="845"/>
      <c r="AS36" s="285">
        <f>県推計人口!AO29</f>
        <v>304564</v>
      </c>
      <c r="AT36" s="292">
        <f t="shared" si="23"/>
        <v>267757</v>
      </c>
      <c r="AU36" s="1234">
        <f>県流入人口!T37</f>
        <v>211370</v>
      </c>
      <c r="AV36" s="1235">
        <f>観光人口!AF13</f>
        <v>6094</v>
      </c>
      <c r="AW36" s="816">
        <f>AT36-AU36+AV36</f>
        <v>62481</v>
      </c>
      <c r="AX36" s="845"/>
      <c r="AY36" s="285">
        <f>県推計人口!AP29</f>
        <v>305880</v>
      </c>
      <c r="AZ36" s="292">
        <f t="shared" si="24"/>
        <v>268914</v>
      </c>
      <c r="BA36" s="1234">
        <f>県流入人口!U37</f>
        <v>211201</v>
      </c>
      <c r="BB36" s="1235">
        <f>観光人口!AG13</f>
        <v>8181</v>
      </c>
      <c r="BC36" s="816">
        <f>AZ36-BA36+BB36</f>
        <v>65894</v>
      </c>
      <c r="BD36" s="53"/>
    </row>
    <row r="37" spans="1:56">
      <c r="A37" s="125">
        <v>210</v>
      </c>
      <c r="B37" s="237" t="s">
        <v>45</v>
      </c>
      <c r="C37" s="250">
        <f>県推計人口!AH30</f>
        <v>267435</v>
      </c>
      <c r="D37" s="225">
        <f>昼間人口!H37</f>
        <v>235103</v>
      </c>
      <c r="E37" s="1235">
        <f>県流入人口!M38</f>
        <v>195113</v>
      </c>
      <c r="F37" s="1240">
        <f>観光人口!Y14</f>
        <v>3963</v>
      </c>
      <c r="G37" s="277">
        <f>D37-E37+F37</f>
        <v>43953</v>
      </c>
      <c r="H37" s="53"/>
      <c r="I37" s="250">
        <f>県推計人口!AI30</f>
        <v>266412</v>
      </c>
      <c r="J37" s="285">
        <f t="shared" si="20"/>
        <v>234204</v>
      </c>
      <c r="K37" s="1235">
        <f>県流入人口!N38</f>
        <v>193431</v>
      </c>
      <c r="L37" s="1240">
        <f>観光人口!Z14</f>
        <v>4112</v>
      </c>
      <c r="M37" s="277">
        <f>J37-K37+L37</f>
        <v>44885</v>
      </c>
      <c r="N37" s="53"/>
      <c r="O37" s="285">
        <f>県推計人口!AJ30</f>
        <v>264991</v>
      </c>
      <c r="P37" s="292">
        <f>ROUND(O37*D37/C37,0)</f>
        <v>232954</v>
      </c>
      <c r="Q37" s="1235">
        <f>県流入人口!O38</f>
        <v>191749</v>
      </c>
      <c r="R37" s="1235">
        <f>観光人口!AA14</f>
        <v>3919</v>
      </c>
      <c r="S37" s="277">
        <f>P37-Q37+R37</f>
        <v>45124</v>
      </c>
      <c r="T37" s="53"/>
      <c r="U37" s="285">
        <f>県推計人口!AK30</f>
        <v>263600</v>
      </c>
      <c r="V37" s="292">
        <f>ROUND(U37*D37/C37,0)</f>
        <v>231732</v>
      </c>
      <c r="W37" s="1235">
        <f>県流入人口!P38</f>
        <v>190067</v>
      </c>
      <c r="X37" s="1235">
        <f>観光人口!AB14</f>
        <v>4157</v>
      </c>
      <c r="Y37" s="277">
        <f>V37-W37+X37</f>
        <v>45822</v>
      </c>
      <c r="Z37" s="219"/>
      <c r="AA37" s="285">
        <f>県推計人口!AL30</f>
        <v>262178</v>
      </c>
      <c r="AB37" s="292">
        <f t="shared" si="21"/>
        <v>230482</v>
      </c>
      <c r="AC37" s="1235">
        <f>県流入人口!Q38</f>
        <v>188385</v>
      </c>
      <c r="AD37" s="1235">
        <f>観光人口!AC14</f>
        <v>3705</v>
      </c>
      <c r="AE37" s="277">
        <f>AB37-AC37+AD37</f>
        <v>45802</v>
      </c>
      <c r="AF37" s="53"/>
      <c r="AG37" s="285">
        <f>県推計人口!AM30</f>
        <v>260878</v>
      </c>
      <c r="AH37" s="292">
        <f>昼間人口!I37</f>
        <v>229934</v>
      </c>
      <c r="AI37" s="1234">
        <f>県流入人口!R38</f>
        <v>186703</v>
      </c>
      <c r="AJ37" s="1235">
        <f>観光人口!AD14</f>
        <v>2426</v>
      </c>
      <c r="AK37" s="816">
        <f>AH37-AI37+AJ37</f>
        <v>45657</v>
      </c>
      <c r="AL37" s="845"/>
      <c r="AM37" s="285">
        <f>県推計人口!AN30</f>
        <v>259603</v>
      </c>
      <c r="AN37" s="292">
        <f t="shared" ref="AN37:AN40" si="54">ROUND(AM37*AH37/AG37,0)</f>
        <v>228810</v>
      </c>
      <c r="AO37" s="1234">
        <f>県流入人口!S38</f>
        <v>185021</v>
      </c>
      <c r="AP37" s="1235">
        <f>観光人口!AE14</f>
        <v>4358</v>
      </c>
      <c r="AQ37" s="816">
        <f>AN37-AO37+AP37</f>
        <v>48147</v>
      </c>
      <c r="AR37" s="845"/>
      <c r="AS37" s="285">
        <f>県推計人口!AO30</f>
        <v>257948</v>
      </c>
      <c r="AT37" s="292">
        <f t="shared" si="23"/>
        <v>227352</v>
      </c>
      <c r="AU37" s="1234">
        <f>県流入人口!T38</f>
        <v>183339</v>
      </c>
      <c r="AV37" s="1235">
        <f>観光人口!AF14</f>
        <v>2245</v>
      </c>
      <c r="AW37" s="816">
        <f>AT37-AU37+AV37</f>
        <v>46258</v>
      </c>
      <c r="AX37" s="845"/>
      <c r="AY37" s="285">
        <f>県推計人口!AP30</f>
        <v>256483</v>
      </c>
      <c r="AZ37" s="292">
        <f t="shared" si="24"/>
        <v>226060</v>
      </c>
      <c r="BA37" s="1234">
        <f>県流入人口!U38</f>
        <v>181657</v>
      </c>
      <c r="BB37" s="1235">
        <f>観光人口!AG14</f>
        <v>3009</v>
      </c>
      <c r="BC37" s="816">
        <f>AZ37-BA37+BB37</f>
        <v>47412</v>
      </c>
      <c r="BD37" s="53"/>
    </row>
    <row r="38" spans="1:56">
      <c r="A38" s="125">
        <v>216</v>
      </c>
      <c r="B38" s="237" t="s">
        <v>46</v>
      </c>
      <c r="C38" s="250">
        <f>県推計人口!AH31</f>
        <v>91030</v>
      </c>
      <c r="D38" s="225">
        <f>昼間人口!H38</f>
        <v>92661</v>
      </c>
      <c r="E38" s="1235">
        <f>県流入人口!M39</f>
        <v>65631</v>
      </c>
      <c r="F38" s="1240">
        <f>観光人口!Y15</f>
        <v>1723</v>
      </c>
      <c r="G38" s="277">
        <f>D38-E38+F38</f>
        <v>28753</v>
      </c>
      <c r="H38" s="53"/>
      <c r="I38" s="250">
        <f>県推計人口!AI31</f>
        <v>90644</v>
      </c>
      <c r="J38" s="285">
        <f t="shared" si="20"/>
        <v>92268</v>
      </c>
      <c r="K38" s="1235">
        <f>県流入人口!N39</f>
        <v>64780</v>
      </c>
      <c r="L38" s="1240">
        <f>観光人口!Z15</f>
        <v>1830</v>
      </c>
      <c r="M38" s="277">
        <f>J38-K38+L38</f>
        <v>29318</v>
      </c>
      <c r="N38" s="53"/>
      <c r="O38" s="285">
        <f>県推計人口!AJ31</f>
        <v>89817</v>
      </c>
      <c r="P38" s="292">
        <f>ROUND(O38*D38/C38,0)</f>
        <v>91426</v>
      </c>
      <c r="Q38" s="1235">
        <f>県流入人口!O39</f>
        <v>63930</v>
      </c>
      <c r="R38" s="1235">
        <f>観光人口!AA15</f>
        <v>1831</v>
      </c>
      <c r="S38" s="277">
        <f>P38-Q38+R38</f>
        <v>29327</v>
      </c>
      <c r="T38" s="53"/>
      <c r="U38" s="285">
        <f>県推計人口!AK31</f>
        <v>89090</v>
      </c>
      <c r="V38" s="292">
        <f>ROUND(U38*D38/C38,0)</f>
        <v>90686</v>
      </c>
      <c r="W38" s="1235">
        <f>県流入人口!P39</f>
        <v>63079</v>
      </c>
      <c r="X38" s="1235">
        <f>観光人口!AB15</f>
        <v>1963</v>
      </c>
      <c r="Y38" s="277">
        <f>V38-W38+X38</f>
        <v>29570</v>
      </c>
      <c r="Z38" s="219"/>
      <c r="AA38" s="285">
        <f>県推計人口!AL31</f>
        <v>88402</v>
      </c>
      <c r="AB38" s="292">
        <f t="shared" si="21"/>
        <v>89986</v>
      </c>
      <c r="AC38" s="1235">
        <f>県流入人口!Q39</f>
        <v>62229</v>
      </c>
      <c r="AD38" s="1235">
        <f>観光人口!AC15</f>
        <v>2039</v>
      </c>
      <c r="AE38" s="277">
        <f>AB38-AC38+AD38</f>
        <v>29796</v>
      </c>
      <c r="AF38" s="53"/>
      <c r="AG38" s="285">
        <f>県推計人口!AM31</f>
        <v>87722</v>
      </c>
      <c r="AH38" s="292">
        <f>昼間人口!I38</f>
        <v>89327</v>
      </c>
      <c r="AI38" s="1234">
        <f>県流入人口!R39</f>
        <v>61378</v>
      </c>
      <c r="AJ38" s="1235">
        <f>観光人口!AD15</f>
        <v>1631</v>
      </c>
      <c r="AK38" s="816">
        <f>AH38-AI38+AJ38</f>
        <v>29580</v>
      </c>
      <c r="AL38" s="845"/>
      <c r="AM38" s="285">
        <f>県推計人口!AN31</f>
        <v>86984</v>
      </c>
      <c r="AN38" s="292">
        <f t="shared" si="54"/>
        <v>88575</v>
      </c>
      <c r="AO38" s="1234">
        <f>県流入人口!S39</f>
        <v>60527</v>
      </c>
      <c r="AP38" s="1235">
        <f>観光人口!AE15</f>
        <v>2912</v>
      </c>
      <c r="AQ38" s="816">
        <f>AN38-AO38+AP38</f>
        <v>30960</v>
      </c>
      <c r="AR38" s="845"/>
      <c r="AS38" s="285">
        <f>県推計人口!AO31</f>
        <v>86185</v>
      </c>
      <c r="AT38" s="292">
        <f t="shared" si="23"/>
        <v>87762</v>
      </c>
      <c r="AU38" s="1234">
        <f>県流入人口!T39</f>
        <v>59677</v>
      </c>
      <c r="AV38" s="1235">
        <f>観光人口!AF15</f>
        <v>1509</v>
      </c>
      <c r="AW38" s="816">
        <f>AT38-AU38+AV38</f>
        <v>29594</v>
      </c>
      <c r="AX38" s="845"/>
      <c r="AY38" s="285">
        <f>県推計人口!AP31</f>
        <v>85368</v>
      </c>
      <c r="AZ38" s="292">
        <f t="shared" si="24"/>
        <v>86930</v>
      </c>
      <c r="BA38" s="1234">
        <f>県流入人口!U39</f>
        <v>58826</v>
      </c>
      <c r="BB38" s="1235">
        <f>観光人口!AG15</f>
        <v>2017</v>
      </c>
      <c r="BC38" s="816">
        <f>AZ38-BA38+BB38</f>
        <v>30121</v>
      </c>
      <c r="BD38" s="53"/>
    </row>
    <row r="39" spans="1:56">
      <c r="A39" s="125">
        <v>381</v>
      </c>
      <c r="B39" s="237" t="s">
        <v>47</v>
      </c>
      <c r="C39" s="250">
        <f>県推計人口!AH32</f>
        <v>31020</v>
      </c>
      <c r="D39" s="225">
        <f>昼間人口!H39</f>
        <v>31231</v>
      </c>
      <c r="E39" s="1235">
        <f>県流入人口!M40</f>
        <v>22416</v>
      </c>
      <c r="F39" s="1240">
        <f>観光人口!Y16</f>
        <v>219</v>
      </c>
      <c r="G39" s="277">
        <f>D39-E39+F39</f>
        <v>9034</v>
      </c>
      <c r="H39" s="53"/>
      <c r="I39" s="250">
        <f>県推計人口!AI32</f>
        <v>30878</v>
      </c>
      <c r="J39" s="285">
        <f t="shared" si="20"/>
        <v>31088</v>
      </c>
      <c r="K39" s="1235">
        <f>県流入人口!N40</f>
        <v>22072</v>
      </c>
      <c r="L39" s="1240">
        <f>観光人口!Z16</f>
        <v>234</v>
      </c>
      <c r="M39" s="277">
        <f>J39-K39+L39</f>
        <v>9250</v>
      </c>
      <c r="N39" s="53"/>
      <c r="O39" s="285">
        <f>県推計人口!AJ32</f>
        <v>30686</v>
      </c>
      <c r="P39" s="292">
        <f>ROUND(O39*D39/C39,0)</f>
        <v>30895</v>
      </c>
      <c r="Q39" s="1235">
        <f>県流入人口!O40</f>
        <v>21727</v>
      </c>
      <c r="R39" s="1235">
        <f>観光人口!AA16</f>
        <v>223</v>
      </c>
      <c r="S39" s="277">
        <f>P39-Q39+R39</f>
        <v>9391</v>
      </c>
      <c r="T39" s="53"/>
      <c r="U39" s="285">
        <f>県推計人口!AK32</f>
        <v>30521</v>
      </c>
      <c r="V39" s="292">
        <f>ROUND(U39*D39/C39,0)</f>
        <v>30729</v>
      </c>
      <c r="W39" s="1235">
        <f>県流入人口!P40</f>
        <v>21383</v>
      </c>
      <c r="X39" s="1235">
        <f>観光人口!AB16</f>
        <v>232</v>
      </c>
      <c r="Y39" s="277">
        <f>V39-W39+X39</f>
        <v>9578</v>
      </c>
      <c r="Z39" s="219"/>
      <c r="AA39" s="285">
        <f>県推計人口!AL32</f>
        <v>30410</v>
      </c>
      <c r="AB39" s="292">
        <f t="shared" si="21"/>
        <v>30617</v>
      </c>
      <c r="AC39" s="1235">
        <f>県流入人口!Q40</f>
        <v>21038</v>
      </c>
      <c r="AD39" s="1235">
        <f>観光人口!AC16</f>
        <v>208</v>
      </c>
      <c r="AE39" s="277">
        <f>AB39-AC39+AD39</f>
        <v>9787</v>
      </c>
      <c r="AF39" s="53"/>
      <c r="AG39" s="285">
        <f>県推計人口!AM32</f>
        <v>30268</v>
      </c>
      <c r="AH39" s="292">
        <f>昼間人口!I39</f>
        <v>30637</v>
      </c>
      <c r="AI39" s="1234">
        <f>県流入人口!R40</f>
        <v>20694</v>
      </c>
      <c r="AJ39" s="1235">
        <f>観光人口!AD16</f>
        <v>160</v>
      </c>
      <c r="AK39" s="816">
        <f>AH39-AI39+AJ39</f>
        <v>10103</v>
      </c>
      <c r="AL39" s="845"/>
      <c r="AM39" s="285">
        <f>県推計人口!AN32</f>
        <v>30117</v>
      </c>
      <c r="AN39" s="292">
        <f t="shared" si="54"/>
        <v>30484</v>
      </c>
      <c r="AO39" s="1234">
        <f>県流入人口!S40</f>
        <v>20350</v>
      </c>
      <c r="AP39" s="1235">
        <f>観光人口!AE16</f>
        <v>319</v>
      </c>
      <c r="AQ39" s="816">
        <f>AN39-AO39+AP39</f>
        <v>10453</v>
      </c>
      <c r="AR39" s="845"/>
      <c r="AS39" s="285">
        <f>県推計人口!AO32</f>
        <v>30004</v>
      </c>
      <c r="AT39" s="292">
        <f t="shared" si="23"/>
        <v>30370</v>
      </c>
      <c r="AU39" s="1234">
        <f>県流入人口!T40</f>
        <v>20005</v>
      </c>
      <c r="AV39" s="1235">
        <f>観光人口!AF16</f>
        <v>160</v>
      </c>
      <c r="AW39" s="816">
        <f>AT39-AU39+AV39</f>
        <v>10525</v>
      </c>
      <c r="AX39" s="845"/>
      <c r="AY39" s="285">
        <f>県推計人口!AP32</f>
        <v>29950</v>
      </c>
      <c r="AZ39" s="292">
        <f t="shared" si="24"/>
        <v>30315</v>
      </c>
      <c r="BA39" s="1234">
        <f>県流入人口!U40</f>
        <v>19661</v>
      </c>
      <c r="BB39" s="1235">
        <f>観光人口!AG16</f>
        <v>213</v>
      </c>
      <c r="BC39" s="816">
        <f>AZ39-BA39+BB39</f>
        <v>10867</v>
      </c>
      <c r="BD39" s="53"/>
    </row>
    <row r="40" spans="1:56">
      <c r="A40" s="125">
        <v>382</v>
      </c>
      <c r="B40" s="239" t="s">
        <v>48</v>
      </c>
      <c r="C40" s="251">
        <f>県推計人口!AH33</f>
        <v>33739</v>
      </c>
      <c r="D40" s="251">
        <f>昼間人口!H40</f>
        <v>28848</v>
      </c>
      <c r="E40" s="1237">
        <f>県流入人口!M41</f>
        <v>24819</v>
      </c>
      <c r="F40" s="1242">
        <f>観光人口!Y17</f>
        <v>758</v>
      </c>
      <c r="G40" s="282">
        <f>D40-E40+F40</f>
        <v>4787</v>
      </c>
      <c r="H40" s="53"/>
      <c r="I40" s="251">
        <f>県推計人口!AI33</f>
        <v>33781</v>
      </c>
      <c r="J40" s="286">
        <f t="shared" si="20"/>
        <v>28884</v>
      </c>
      <c r="K40" s="1237">
        <f>県流入人口!N41</f>
        <v>24703</v>
      </c>
      <c r="L40" s="1242">
        <f>観光人口!Z17</f>
        <v>755</v>
      </c>
      <c r="M40" s="282">
        <f>J40-K40+L40</f>
        <v>4936</v>
      </c>
      <c r="N40" s="53"/>
      <c r="O40" s="286">
        <f>県推計人口!AJ33</f>
        <v>33682</v>
      </c>
      <c r="P40" s="293">
        <f>ROUND(O40*D40/C40,0)</f>
        <v>28799</v>
      </c>
      <c r="Q40" s="1237">
        <f>県流入人口!O41</f>
        <v>24587</v>
      </c>
      <c r="R40" s="1237">
        <f>観光人口!AA17</f>
        <v>670</v>
      </c>
      <c r="S40" s="282">
        <f>P40-Q40+R40</f>
        <v>4882</v>
      </c>
      <c r="T40" s="53"/>
      <c r="U40" s="286">
        <f>県推計人口!AK33</f>
        <v>33594</v>
      </c>
      <c r="V40" s="293">
        <f>ROUND(U40*D40/C40,0)</f>
        <v>28724</v>
      </c>
      <c r="W40" s="1237">
        <f>県流入人口!P41</f>
        <v>24471</v>
      </c>
      <c r="X40" s="1237">
        <f>観光人口!AB17</f>
        <v>688</v>
      </c>
      <c r="Y40" s="282">
        <f>V40-W40+X40</f>
        <v>4941</v>
      </c>
      <c r="Z40" s="219"/>
      <c r="AA40" s="286">
        <f>県推計人口!AL33</f>
        <v>33610</v>
      </c>
      <c r="AB40" s="286">
        <f t="shared" si="21"/>
        <v>28738</v>
      </c>
      <c r="AC40" s="1237">
        <f>県流入人口!Q41</f>
        <v>24355</v>
      </c>
      <c r="AD40" s="1237">
        <f>観光人口!AC17</f>
        <v>660</v>
      </c>
      <c r="AE40" s="282">
        <f>AB40-AC40+AD40</f>
        <v>5043</v>
      </c>
      <c r="AF40" s="53"/>
      <c r="AG40" s="286">
        <f>県推計人口!AM33</f>
        <v>33604</v>
      </c>
      <c r="AH40" s="293">
        <f>昼間人口!I40</f>
        <v>29063</v>
      </c>
      <c r="AI40" s="1236">
        <f>県流入人口!R41</f>
        <v>24239</v>
      </c>
      <c r="AJ40" s="1237">
        <f>観光人口!AD17</f>
        <v>331</v>
      </c>
      <c r="AK40" s="819">
        <f>AH40-AI40+AJ40</f>
        <v>5155</v>
      </c>
      <c r="AL40" s="845"/>
      <c r="AM40" s="286">
        <f>県推計人口!AN33</f>
        <v>33760</v>
      </c>
      <c r="AN40" s="293">
        <f t="shared" si="54"/>
        <v>29198</v>
      </c>
      <c r="AO40" s="1236">
        <f>県流入人口!S41</f>
        <v>24123</v>
      </c>
      <c r="AP40" s="1237">
        <f>観光人口!AE17</f>
        <v>662</v>
      </c>
      <c r="AQ40" s="819">
        <f>AN40-AO40+AP40</f>
        <v>5737</v>
      </c>
      <c r="AR40" s="845"/>
      <c r="AS40" s="286">
        <f>県推計人口!AO33</f>
        <v>33739</v>
      </c>
      <c r="AT40" s="293">
        <f t="shared" si="23"/>
        <v>29180</v>
      </c>
      <c r="AU40" s="1236">
        <f>県流入人口!T41</f>
        <v>24007</v>
      </c>
      <c r="AV40" s="1237">
        <f>観光人口!AF17</f>
        <v>331</v>
      </c>
      <c r="AW40" s="819">
        <f>AT40-AU40+AV40</f>
        <v>5504</v>
      </c>
      <c r="AX40" s="845"/>
      <c r="AY40" s="286">
        <f>県推計人口!AP33</f>
        <v>33815</v>
      </c>
      <c r="AZ40" s="293">
        <f t="shared" si="24"/>
        <v>29245</v>
      </c>
      <c r="BA40" s="1236">
        <f>県流入人口!U41</f>
        <v>23891</v>
      </c>
      <c r="BB40" s="1237">
        <f>観光人口!AG17</f>
        <v>441</v>
      </c>
      <c r="BC40" s="819">
        <f>AZ40-BA40+BB40</f>
        <v>5795</v>
      </c>
      <c r="BD40" s="53"/>
    </row>
    <row r="41" spans="1:56">
      <c r="A41" s="125"/>
      <c r="B41" s="241" t="s">
        <v>20</v>
      </c>
      <c r="C41" s="280">
        <f t="shared" ref="C41:F41" si="55">SUM(C42:C47)</f>
        <v>272447</v>
      </c>
      <c r="D41" s="280">
        <f t="shared" si="55"/>
        <v>276543</v>
      </c>
      <c r="E41" s="280">
        <f t="shared" si="55"/>
        <v>203146</v>
      </c>
      <c r="F41" s="280">
        <f t="shared" si="55"/>
        <v>24863</v>
      </c>
      <c r="G41" s="280">
        <f>SUM(G42:G47)</f>
        <v>98260</v>
      </c>
      <c r="H41" s="53"/>
      <c r="I41" s="280">
        <f t="shared" ref="I41:L41" si="56">SUM(I42:I47)</f>
        <v>271221</v>
      </c>
      <c r="J41" s="280">
        <f t="shared" si="56"/>
        <v>275382</v>
      </c>
      <c r="K41" s="280">
        <f t="shared" si="56"/>
        <v>199193</v>
      </c>
      <c r="L41" s="280">
        <f t="shared" si="56"/>
        <v>25694</v>
      </c>
      <c r="M41" s="280">
        <f>SUM(M42:M47)</f>
        <v>101883</v>
      </c>
      <c r="N41" s="53"/>
      <c r="O41" s="280">
        <f t="shared" ref="O41:R41" si="57">SUM(O42:O47)</f>
        <v>269613</v>
      </c>
      <c r="P41" s="280">
        <f t="shared" si="57"/>
        <v>273815</v>
      </c>
      <c r="Q41" s="280">
        <f t="shared" si="57"/>
        <v>195240</v>
      </c>
      <c r="R41" s="280">
        <f t="shared" si="57"/>
        <v>24966</v>
      </c>
      <c r="S41" s="280">
        <f>SUM(S42:S47)</f>
        <v>103541</v>
      </c>
      <c r="T41" s="53"/>
      <c r="U41" s="280">
        <f t="shared" ref="U41:X41" si="58">SUM(U42:U47)</f>
        <v>268123</v>
      </c>
      <c r="V41" s="280">
        <f t="shared" si="58"/>
        <v>272373</v>
      </c>
      <c r="W41" s="280">
        <f t="shared" si="58"/>
        <v>191286</v>
      </c>
      <c r="X41" s="280">
        <f t="shared" si="58"/>
        <v>25244</v>
      </c>
      <c r="Y41" s="280">
        <f>SUM(Y42:Y47)</f>
        <v>106331</v>
      </c>
      <c r="Z41" s="270"/>
      <c r="AA41" s="280">
        <f t="shared" ref="AA41:AD41" si="59">SUM(AA42:AA47)</f>
        <v>266277</v>
      </c>
      <c r="AB41" s="280">
        <f t="shared" si="59"/>
        <v>270573</v>
      </c>
      <c r="AC41" s="280">
        <f t="shared" si="59"/>
        <v>187333</v>
      </c>
      <c r="AD41" s="280">
        <f t="shared" si="59"/>
        <v>23431</v>
      </c>
      <c r="AE41" s="280">
        <f>SUM(AE42:AE47)</f>
        <v>106671</v>
      </c>
      <c r="AF41" s="53"/>
      <c r="AG41" s="1339">
        <f t="shared" ref="AG41:AJ41" si="60">SUM(AG42:AG47)</f>
        <v>264135</v>
      </c>
      <c r="AH41" s="830">
        <f t="shared" si="60"/>
        <v>271763</v>
      </c>
      <c r="AI41" s="830">
        <f t="shared" si="60"/>
        <v>183380</v>
      </c>
      <c r="AJ41" s="830">
        <f t="shared" si="60"/>
        <v>19104</v>
      </c>
      <c r="AK41" s="830">
        <f>SUM(AK42:AK47)</f>
        <v>107487</v>
      </c>
      <c r="AL41" s="845"/>
      <c r="AM41" s="1339">
        <f t="shared" ref="AM41:AP41" si="61">SUM(AM42:AM47)</f>
        <v>260742</v>
      </c>
      <c r="AN41" s="830">
        <f t="shared" si="61"/>
        <v>268308</v>
      </c>
      <c r="AO41" s="830">
        <f t="shared" si="61"/>
        <v>179427</v>
      </c>
      <c r="AP41" s="830">
        <f t="shared" si="61"/>
        <v>35790</v>
      </c>
      <c r="AQ41" s="830">
        <f>SUM(AQ42:AQ47)</f>
        <v>124671</v>
      </c>
      <c r="AR41" s="845"/>
      <c r="AS41" s="1339">
        <f t="shared" ref="AS41:AV41" si="62">SUM(AS42:AS47)</f>
        <v>258193</v>
      </c>
      <c r="AT41" s="830">
        <f t="shared" si="62"/>
        <v>265729</v>
      </c>
      <c r="AU41" s="830">
        <f t="shared" si="62"/>
        <v>175474</v>
      </c>
      <c r="AV41" s="830">
        <f t="shared" si="62"/>
        <v>18168</v>
      </c>
      <c r="AW41" s="830">
        <f>SUM(AW42:AW47)</f>
        <v>108423</v>
      </c>
      <c r="AX41" s="845"/>
      <c r="AY41" s="1339">
        <f t="shared" ref="AY41:BB41" si="63">SUM(AY42:AY47)</f>
        <v>255530</v>
      </c>
      <c r="AZ41" s="830">
        <f t="shared" si="63"/>
        <v>263052</v>
      </c>
      <c r="BA41" s="830">
        <f t="shared" si="63"/>
        <v>171520</v>
      </c>
      <c r="BB41" s="830">
        <f t="shared" si="63"/>
        <v>24352</v>
      </c>
      <c r="BC41" s="830">
        <f>SUM(BC42:BC47)</f>
        <v>115884</v>
      </c>
      <c r="BD41" s="53"/>
    </row>
    <row r="42" spans="1:56">
      <c r="A42" s="125">
        <v>213</v>
      </c>
      <c r="B42" s="242" t="s">
        <v>49</v>
      </c>
      <c r="C42" s="250">
        <f>県推計人口!AH35</f>
        <v>40866</v>
      </c>
      <c r="D42" s="225">
        <f>昼間人口!H42</f>
        <v>38831</v>
      </c>
      <c r="E42" s="1235">
        <f>県流入人口!M43</f>
        <v>30465</v>
      </c>
      <c r="F42" s="1240">
        <f>観光人口!Y18</f>
        <v>2224</v>
      </c>
      <c r="G42" s="277">
        <f t="shared" ref="G42:G47" si="64">D42-E42+F42</f>
        <v>10590</v>
      </c>
      <c r="H42" s="53"/>
      <c r="I42" s="250">
        <f>県推計人口!AI35</f>
        <v>40455</v>
      </c>
      <c r="J42" s="285">
        <f t="shared" si="20"/>
        <v>38440</v>
      </c>
      <c r="K42" s="1235">
        <f>県流入人口!N43</f>
        <v>29782</v>
      </c>
      <c r="L42" s="1240">
        <f>観光人口!Z18</f>
        <v>2318</v>
      </c>
      <c r="M42" s="277">
        <f t="shared" ref="M42:M47" si="65">J42-K42+L42</f>
        <v>10976</v>
      </c>
      <c r="N42" s="53"/>
      <c r="O42" s="285">
        <f>県推計人口!AJ35</f>
        <v>39946</v>
      </c>
      <c r="P42" s="292">
        <f t="shared" ref="P42:P47" si="66">ROUND(O42*D42/C42,0)</f>
        <v>37957</v>
      </c>
      <c r="Q42" s="1235">
        <f>県流入人口!O43</f>
        <v>29099</v>
      </c>
      <c r="R42" s="1235">
        <f>観光人口!AA18</f>
        <v>2199</v>
      </c>
      <c r="S42" s="277">
        <f t="shared" ref="S42:S47" si="67">P42-Q42+R42</f>
        <v>11057</v>
      </c>
      <c r="T42" s="53"/>
      <c r="U42" s="285">
        <f>県推計人口!AK35</f>
        <v>39600</v>
      </c>
      <c r="V42" s="292">
        <f t="shared" ref="V42:V47" si="68">ROUND(U42*D42/C42,0)</f>
        <v>37628</v>
      </c>
      <c r="W42" s="1235">
        <f>県流入人口!P43</f>
        <v>28415</v>
      </c>
      <c r="X42" s="1235">
        <f>観光人口!AB18</f>
        <v>2205</v>
      </c>
      <c r="Y42" s="277">
        <f t="shared" ref="Y42:Y47" si="69">V42-W42+X42</f>
        <v>11418</v>
      </c>
      <c r="Z42" s="219"/>
      <c r="AA42" s="285">
        <f>県推計人口!AL35</f>
        <v>39132</v>
      </c>
      <c r="AB42" s="292">
        <f t="shared" si="21"/>
        <v>37183</v>
      </c>
      <c r="AC42" s="1235">
        <f>県流入人口!Q43</f>
        <v>27732</v>
      </c>
      <c r="AD42" s="1235">
        <f>観光人口!AC18</f>
        <v>2128</v>
      </c>
      <c r="AE42" s="277">
        <f t="shared" ref="AE42:AE47" si="70">AB42-AC42+AD42</f>
        <v>11579</v>
      </c>
      <c r="AF42" s="53"/>
      <c r="AG42" s="285">
        <f>県推計人口!AM35</f>
        <v>38673</v>
      </c>
      <c r="AH42" s="285">
        <f>昼間人口!I42</f>
        <v>37072</v>
      </c>
      <c r="AI42" s="1234">
        <f>県流入人口!R43</f>
        <v>27049</v>
      </c>
      <c r="AJ42" s="1235">
        <f>観光人口!AD18</f>
        <v>1616</v>
      </c>
      <c r="AK42" s="816">
        <f t="shared" ref="AK42:AK47" si="71">AH42-AI42+AJ42</f>
        <v>11639</v>
      </c>
      <c r="AL42" s="845"/>
      <c r="AM42" s="285">
        <f>県推計人口!AN35</f>
        <v>38002</v>
      </c>
      <c r="AN42" s="292">
        <f>ROUND(AM42*AH42/AG42,0)</f>
        <v>36429</v>
      </c>
      <c r="AO42" s="1234">
        <f>県流入人口!S43</f>
        <v>26366</v>
      </c>
      <c r="AP42" s="1235">
        <f>観光人口!AE18</f>
        <v>2874</v>
      </c>
      <c r="AQ42" s="816">
        <f t="shared" ref="AQ42:AQ47" si="72">AN42-AO42+AP42</f>
        <v>12937</v>
      </c>
      <c r="AR42" s="845"/>
      <c r="AS42" s="285">
        <f>県推計人口!AO35</f>
        <v>37477</v>
      </c>
      <c r="AT42" s="292">
        <f t="shared" si="23"/>
        <v>35926</v>
      </c>
      <c r="AU42" s="1234">
        <f>県流入人口!T43</f>
        <v>25683</v>
      </c>
      <c r="AV42" s="1235">
        <f>観光人口!AF18</f>
        <v>1479</v>
      </c>
      <c r="AW42" s="816">
        <f t="shared" ref="AW42:AW47" si="73">AT42-AU42+AV42</f>
        <v>11722</v>
      </c>
      <c r="AX42" s="845"/>
      <c r="AY42" s="285">
        <f>県推計人口!AP35</f>
        <v>36970</v>
      </c>
      <c r="AZ42" s="292">
        <f t="shared" si="24"/>
        <v>35440</v>
      </c>
      <c r="BA42" s="1234">
        <f>県流入人口!U43</f>
        <v>24999</v>
      </c>
      <c r="BB42" s="1235">
        <f>観光人口!AG18</f>
        <v>1989</v>
      </c>
      <c r="BC42" s="816">
        <f t="shared" ref="BC42:BC47" si="74">AZ42-BA42+BB42</f>
        <v>12430</v>
      </c>
      <c r="BD42" s="53"/>
    </row>
    <row r="43" spans="1:56">
      <c r="A43" s="125">
        <v>215</v>
      </c>
      <c r="B43" s="237" t="s">
        <v>50</v>
      </c>
      <c r="C43" s="250">
        <f>県推計人口!AH36</f>
        <v>77178</v>
      </c>
      <c r="D43" s="225">
        <f>昼間人口!H43</f>
        <v>77685</v>
      </c>
      <c r="E43" s="1235">
        <f>県流入人口!M44</f>
        <v>54812</v>
      </c>
      <c r="F43" s="1240">
        <f>観光人口!Y19</f>
        <v>8649</v>
      </c>
      <c r="G43" s="277">
        <f t="shared" si="64"/>
        <v>31522</v>
      </c>
      <c r="H43" s="53"/>
      <c r="I43" s="250">
        <f>県推計人口!AI36</f>
        <v>76940</v>
      </c>
      <c r="J43" s="285">
        <f t="shared" si="20"/>
        <v>77445</v>
      </c>
      <c r="K43" s="1235">
        <f>県流入人口!N44</f>
        <v>53708</v>
      </c>
      <c r="L43" s="1240">
        <f>観光人口!Z19</f>
        <v>9075</v>
      </c>
      <c r="M43" s="277">
        <f t="shared" si="65"/>
        <v>32812</v>
      </c>
      <c r="N43" s="53"/>
      <c r="O43" s="285">
        <f>県推計人口!AJ36</f>
        <v>76610</v>
      </c>
      <c r="P43" s="292">
        <f t="shared" si="66"/>
        <v>77113</v>
      </c>
      <c r="Q43" s="1235">
        <f>県流入人口!O44</f>
        <v>52604</v>
      </c>
      <c r="R43" s="1235">
        <f>観光人口!AA19</f>
        <v>9352</v>
      </c>
      <c r="S43" s="277">
        <f t="shared" si="67"/>
        <v>33861</v>
      </c>
      <c r="T43" s="53"/>
      <c r="U43" s="285">
        <f>県推計人口!AK36</f>
        <v>76285</v>
      </c>
      <c r="V43" s="292">
        <f t="shared" si="68"/>
        <v>76786</v>
      </c>
      <c r="W43" s="1235">
        <f>県流入人口!P44</f>
        <v>51501</v>
      </c>
      <c r="X43" s="1235">
        <f>観光人口!AB19</f>
        <v>9073</v>
      </c>
      <c r="Y43" s="277">
        <f t="shared" si="69"/>
        <v>34358</v>
      </c>
      <c r="Z43" s="219"/>
      <c r="AA43" s="285">
        <f>県推計人口!AL36</f>
        <v>75761</v>
      </c>
      <c r="AB43" s="292">
        <f t="shared" si="21"/>
        <v>76259</v>
      </c>
      <c r="AC43" s="1235">
        <f>県流入人口!Q44</f>
        <v>50397</v>
      </c>
      <c r="AD43" s="1235">
        <f>観光人口!AC19</f>
        <v>8683</v>
      </c>
      <c r="AE43" s="277">
        <f t="shared" si="70"/>
        <v>34545</v>
      </c>
      <c r="AF43" s="53"/>
      <c r="AG43" s="285">
        <f>県推計人口!AM36</f>
        <v>75294</v>
      </c>
      <c r="AH43" s="285">
        <f>昼間人口!I43</f>
        <v>77748</v>
      </c>
      <c r="AI43" s="1234">
        <f>県流入人口!R44</f>
        <v>49293</v>
      </c>
      <c r="AJ43" s="1235">
        <f>観光人口!AD19</f>
        <v>6877</v>
      </c>
      <c r="AK43" s="816">
        <f t="shared" si="71"/>
        <v>35332</v>
      </c>
      <c r="AL43" s="845"/>
      <c r="AM43" s="285">
        <f>県推計人口!AN36</f>
        <v>74407</v>
      </c>
      <c r="AN43" s="292">
        <f t="shared" ref="AN43:AN47" si="75">ROUND(AM43*AH43/AG43,0)</f>
        <v>76832</v>
      </c>
      <c r="AO43" s="1234">
        <f>県流入人口!S44</f>
        <v>48189</v>
      </c>
      <c r="AP43" s="1235">
        <f>観光人口!AE19</f>
        <v>13049</v>
      </c>
      <c r="AQ43" s="816">
        <f t="shared" si="72"/>
        <v>41692</v>
      </c>
      <c r="AR43" s="845"/>
      <c r="AS43" s="285">
        <f>県推計人口!AO36</f>
        <v>73633</v>
      </c>
      <c r="AT43" s="292">
        <f t="shared" si="23"/>
        <v>76033</v>
      </c>
      <c r="AU43" s="1234">
        <f>県流入人口!T44</f>
        <v>47085</v>
      </c>
      <c r="AV43" s="1235">
        <f>観光人口!AF19</f>
        <v>6613</v>
      </c>
      <c r="AW43" s="816">
        <f t="shared" si="73"/>
        <v>35561</v>
      </c>
      <c r="AX43" s="845"/>
      <c r="AY43" s="285">
        <f>県推計人口!AP36</f>
        <v>72844</v>
      </c>
      <c r="AZ43" s="292">
        <f t="shared" si="24"/>
        <v>75218</v>
      </c>
      <c r="BA43" s="1234">
        <f>県流入人口!U44</f>
        <v>45982</v>
      </c>
      <c r="BB43" s="1235">
        <f>観光人口!AG19</f>
        <v>8846</v>
      </c>
      <c r="BC43" s="816">
        <f t="shared" si="74"/>
        <v>38082</v>
      </c>
      <c r="BD43" s="53"/>
    </row>
    <row r="44" spans="1:56">
      <c r="A44" s="125">
        <v>218</v>
      </c>
      <c r="B44" s="237" t="s">
        <v>51</v>
      </c>
      <c r="C44" s="250">
        <f>県推計人口!AH37</f>
        <v>48580</v>
      </c>
      <c r="D44" s="225">
        <f>昼間人口!H44</f>
        <v>48905</v>
      </c>
      <c r="E44" s="1235">
        <f>県流入人口!M45</f>
        <v>37812</v>
      </c>
      <c r="F44" s="1240">
        <f>観光人口!Y20</f>
        <v>4294</v>
      </c>
      <c r="G44" s="277">
        <f t="shared" si="64"/>
        <v>15387</v>
      </c>
      <c r="H44" s="53"/>
      <c r="I44" s="250">
        <f>県推計人口!AI37</f>
        <v>48294</v>
      </c>
      <c r="J44" s="285">
        <f t="shared" si="20"/>
        <v>48617</v>
      </c>
      <c r="K44" s="1235">
        <f>県流入人口!N45</f>
        <v>37242</v>
      </c>
      <c r="L44" s="1240">
        <f>観光人口!Z20</f>
        <v>4502</v>
      </c>
      <c r="M44" s="277">
        <f t="shared" si="65"/>
        <v>15877</v>
      </c>
      <c r="N44" s="53"/>
      <c r="O44" s="285">
        <f>県推計人口!AJ37</f>
        <v>48255</v>
      </c>
      <c r="P44" s="292">
        <f t="shared" si="66"/>
        <v>48578</v>
      </c>
      <c r="Q44" s="1235">
        <f>県流入人口!O45</f>
        <v>36671</v>
      </c>
      <c r="R44" s="1235">
        <f>観光人口!AA20</f>
        <v>4037</v>
      </c>
      <c r="S44" s="277">
        <f t="shared" si="67"/>
        <v>15944</v>
      </c>
      <c r="T44" s="53"/>
      <c r="U44" s="285">
        <f>県推計人口!AK37</f>
        <v>48060</v>
      </c>
      <c r="V44" s="292">
        <f t="shared" si="68"/>
        <v>48382</v>
      </c>
      <c r="W44" s="1235">
        <f>県流入人口!P45</f>
        <v>36101</v>
      </c>
      <c r="X44" s="1235">
        <f>観光人口!AB20</f>
        <v>4044</v>
      </c>
      <c r="Y44" s="277">
        <f t="shared" si="69"/>
        <v>16325</v>
      </c>
      <c r="Z44" s="219"/>
      <c r="AA44" s="285">
        <f>県推計人口!AL37</f>
        <v>47838</v>
      </c>
      <c r="AB44" s="292">
        <f t="shared" si="21"/>
        <v>48158</v>
      </c>
      <c r="AC44" s="1235">
        <f>県流入人口!Q45</f>
        <v>35530</v>
      </c>
      <c r="AD44" s="1235">
        <f>観光人口!AC20</f>
        <v>3290</v>
      </c>
      <c r="AE44" s="277">
        <f t="shared" si="70"/>
        <v>15918</v>
      </c>
      <c r="AF44" s="53"/>
      <c r="AG44" s="285">
        <f>県推計人口!AM37</f>
        <v>47562</v>
      </c>
      <c r="AH44" s="285">
        <f>昼間人口!I44</f>
        <v>48867</v>
      </c>
      <c r="AI44" s="1234">
        <f>県流入人口!R45</f>
        <v>34960</v>
      </c>
      <c r="AJ44" s="1235">
        <f>観光人口!AD20</f>
        <v>2879</v>
      </c>
      <c r="AK44" s="816">
        <f t="shared" si="71"/>
        <v>16786</v>
      </c>
      <c r="AL44" s="845"/>
      <c r="AM44" s="285">
        <f>県推計人口!AN37</f>
        <v>47256</v>
      </c>
      <c r="AN44" s="292">
        <f t="shared" si="75"/>
        <v>48553</v>
      </c>
      <c r="AO44" s="1234">
        <f>県流入人口!S45</f>
        <v>34390</v>
      </c>
      <c r="AP44" s="1235">
        <f>観光人口!AE20</f>
        <v>5444</v>
      </c>
      <c r="AQ44" s="816">
        <f t="shared" si="72"/>
        <v>19607</v>
      </c>
      <c r="AR44" s="845"/>
      <c r="AS44" s="285">
        <f>県推計人口!AO37</f>
        <v>46852</v>
      </c>
      <c r="AT44" s="292">
        <f t="shared" si="23"/>
        <v>48138</v>
      </c>
      <c r="AU44" s="1234">
        <f>県流入人口!T45</f>
        <v>33819</v>
      </c>
      <c r="AV44" s="1235">
        <f>観光人口!AF20</f>
        <v>2763</v>
      </c>
      <c r="AW44" s="816">
        <f t="shared" si="73"/>
        <v>17082</v>
      </c>
      <c r="AX44" s="845"/>
      <c r="AY44" s="285">
        <f>県推計人口!AP37</f>
        <v>46591</v>
      </c>
      <c r="AZ44" s="292">
        <f t="shared" si="24"/>
        <v>47869</v>
      </c>
      <c r="BA44" s="1234">
        <f>県流入人口!U45</f>
        <v>33249</v>
      </c>
      <c r="BB44" s="1235">
        <f>観光人口!AG20</f>
        <v>3695</v>
      </c>
      <c r="BC44" s="816">
        <f t="shared" si="74"/>
        <v>18315</v>
      </c>
      <c r="BD44" s="53"/>
    </row>
    <row r="45" spans="1:56">
      <c r="A45" s="125">
        <v>220</v>
      </c>
      <c r="B45" s="237" t="s">
        <v>52</v>
      </c>
      <c r="C45" s="250">
        <f>県推計人口!AH38</f>
        <v>44313</v>
      </c>
      <c r="D45" s="225">
        <f>昼間人口!H45</f>
        <v>47185</v>
      </c>
      <c r="E45" s="1235">
        <f>県流入人口!M46</f>
        <v>32129</v>
      </c>
      <c r="F45" s="1240">
        <f>観光人口!Y21</f>
        <v>1573</v>
      </c>
      <c r="G45" s="277">
        <f t="shared" si="64"/>
        <v>16629</v>
      </c>
      <c r="H45" s="53"/>
      <c r="I45" s="250">
        <f>県推計人口!AI38</f>
        <v>44051</v>
      </c>
      <c r="J45" s="285">
        <f t="shared" si="20"/>
        <v>46906</v>
      </c>
      <c r="K45" s="1235">
        <f>県流入人口!N46</f>
        <v>31505</v>
      </c>
      <c r="L45" s="1240">
        <f>観光人口!Z21</f>
        <v>1586</v>
      </c>
      <c r="M45" s="277">
        <f t="shared" si="65"/>
        <v>16987</v>
      </c>
      <c r="N45" s="53"/>
      <c r="O45" s="285">
        <f>県推計人口!AJ38</f>
        <v>43686</v>
      </c>
      <c r="P45" s="292">
        <f t="shared" si="66"/>
        <v>46517</v>
      </c>
      <c r="Q45" s="1235">
        <f>県流入人口!O46</f>
        <v>30881</v>
      </c>
      <c r="R45" s="1235">
        <f>観光人口!AA21</f>
        <v>1497</v>
      </c>
      <c r="S45" s="277">
        <f t="shared" si="67"/>
        <v>17133</v>
      </c>
      <c r="T45" s="53"/>
      <c r="U45" s="285">
        <f>県推計人口!AK38</f>
        <v>43595</v>
      </c>
      <c r="V45" s="292">
        <f t="shared" si="68"/>
        <v>46420</v>
      </c>
      <c r="W45" s="1235">
        <f>県流入人口!P46</f>
        <v>30256</v>
      </c>
      <c r="X45" s="1235">
        <f>観光人口!AB21</f>
        <v>1655</v>
      </c>
      <c r="Y45" s="277">
        <f t="shared" si="69"/>
        <v>17819</v>
      </c>
      <c r="Z45" s="219"/>
      <c r="AA45" s="285">
        <f>県推計人口!AL38</f>
        <v>43221</v>
      </c>
      <c r="AB45" s="292">
        <f t="shared" si="21"/>
        <v>46022</v>
      </c>
      <c r="AC45" s="1235">
        <f>県流入人口!Q46</f>
        <v>29632</v>
      </c>
      <c r="AD45" s="1235">
        <f>観光人口!AC21</f>
        <v>1850</v>
      </c>
      <c r="AE45" s="277">
        <f t="shared" si="70"/>
        <v>18240</v>
      </c>
      <c r="AF45" s="53"/>
      <c r="AG45" s="285">
        <f>県推計人口!AM38</f>
        <v>42700</v>
      </c>
      <c r="AH45" s="285">
        <f>昼間人口!I45</f>
        <v>46485</v>
      </c>
      <c r="AI45" s="1234">
        <f>県流入人口!R46</f>
        <v>29008</v>
      </c>
      <c r="AJ45" s="1235">
        <f>観光人口!AD21</f>
        <v>1594</v>
      </c>
      <c r="AK45" s="816">
        <f t="shared" si="71"/>
        <v>19071</v>
      </c>
      <c r="AL45" s="845"/>
      <c r="AM45" s="285">
        <f>県推計人口!AN38</f>
        <v>41986</v>
      </c>
      <c r="AN45" s="292">
        <f t="shared" si="75"/>
        <v>45708</v>
      </c>
      <c r="AO45" s="1234">
        <f>県流入人口!S46</f>
        <v>28384</v>
      </c>
      <c r="AP45" s="1235">
        <f>観光人口!AE21</f>
        <v>2847</v>
      </c>
      <c r="AQ45" s="816">
        <f t="shared" si="72"/>
        <v>20171</v>
      </c>
      <c r="AR45" s="845"/>
      <c r="AS45" s="285">
        <f>県推計人口!AO38</f>
        <v>41473</v>
      </c>
      <c r="AT45" s="292">
        <f t="shared" si="23"/>
        <v>45149</v>
      </c>
      <c r="AU45" s="1234">
        <f>県流入人口!T46</f>
        <v>27760</v>
      </c>
      <c r="AV45" s="1235">
        <f>観光人口!AF21</f>
        <v>1468</v>
      </c>
      <c r="AW45" s="816">
        <f t="shared" si="73"/>
        <v>18857</v>
      </c>
      <c r="AX45" s="845"/>
      <c r="AY45" s="285">
        <f>県推計人口!AP38</f>
        <v>41063</v>
      </c>
      <c r="AZ45" s="292">
        <f t="shared" si="24"/>
        <v>44703</v>
      </c>
      <c r="BA45" s="1234">
        <f>県流入人口!U46</f>
        <v>27135</v>
      </c>
      <c r="BB45" s="1235">
        <f>観光人口!AG21</f>
        <v>1970</v>
      </c>
      <c r="BC45" s="816">
        <f t="shared" si="74"/>
        <v>19538</v>
      </c>
      <c r="BD45" s="53"/>
    </row>
    <row r="46" spans="1:56">
      <c r="A46" s="125">
        <v>228</v>
      </c>
      <c r="B46" s="237" t="s">
        <v>53</v>
      </c>
      <c r="C46" s="250">
        <f>県推計人口!AH39</f>
        <v>40310</v>
      </c>
      <c r="D46" s="225">
        <f>昼間人口!H46</f>
        <v>44917</v>
      </c>
      <c r="E46" s="1235">
        <f>県流入人口!M47</f>
        <v>31882</v>
      </c>
      <c r="F46" s="1240">
        <f>観光人口!Y22</f>
        <v>6101</v>
      </c>
      <c r="G46" s="277">
        <f t="shared" si="64"/>
        <v>19136</v>
      </c>
      <c r="H46" s="53"/>
      <c r="I46" s="250">
        <f>県推計人口!AI39</f>
        <v>40603</v>
      </c>
      <c r="J46" s="285">
        <f t="shared" si="20"/>
        <v>45243</v>
      </c>
      <c r="K46" s="1235">
        <f>県流入人口!N47</f>
        <v>31528</v>
      </c>
      <c r="L46" s="1240">
        <f>観光人口!Z22</f>
        <v>6101</v>
      </c>
      <c r="M46" s="277">
        <f t="shared" si="65"/>
        <v>19816</v>
      </c>
      <c r="N46" s="53"/>
      <c r="O46" s="285">
        <f>県推計人口!AJ39</f>
        <v>40620</v>
      </c>
      <c r="P46" s="292">
        <f t="shared" si="66"/>
        <v>45262</v>
      </c>
      <c r="Q46" s="1235">
        <f>県流入人口!O47</f>
        <v>31174</v>
      </c>
      <c r="R46" s="1235">
        <f>観光人口!AA22</f>
        <v>5970</v>
      </c>
      <c r="S46" s="277">
        <f t="shared" si="67"/>
        <v>20058</v>
      </c>
      <c r="T46" s="53"/>
      <c r="U46" s="285">
        <f>県推計人口!AK39</f>
        <v>40547</v>
      </c>
      <c r="V46" s="292">
        <f t="shared" si="68"/>
        <v>45181</v>
      </c>
      <c r="W46" s="1235">
        <f>県流入人口!P47</f>
        <v>30820</v>
      </c>
      <c r="X46" s="1235">
        <f>観光人口!AB22</f>
        <v>6284</v>
      </c>
      <c r="Y46" s="277">
        <f t="shared" si="69"/>
        <v>20645</v>
      </c>
      <c r="Z46" s="219"/>
      <c r="AA46" s="285">
        <f>県推計人口!AL39</f>
        <v>40665</v>
      </c>
      <c r="AB46" s="292">
        <f t="shared" si="21"/>
        <v>45313</v>
      </c>
      <c r="AC46" s="1235">
        <f>県流入人口!Q47</f>
        <v>30466</v>
      </c>
      <c r="AD46" s="1235">
        <f>観光人口!AC22</f>
        <v>5735</v>
      </c>
      <c r="AE46" s="277">
        <f t="shared" si="70"/>
        <v>20582</v>
      </c>
      <c r="AF46" s="53"/>
      <c r="AG46" s="285">
        <f>県推計人口!AM39</f>
        <v>40645</v>
      </c>
      <c r="AH46" s="285">
        <f>昼間人口!I46</f>
        <v>44407</v>
      </c>
      <c r="AI46" s="1234">
        <f>県流入人口!R47</f>
        <v>30112</v>
      </c>
      <c r="AJ46" s="1235">
        <f>観光人口!AD22</f>
        <v>4716</v>
      </c>
      <c r="AK46" s="816">
        <f t="shared" si="71"/>
        <v>19011</v>
      </c>
      <c r="AL46" s="845"/>
      <c r="AM46" s="285">
        <f>県推計人口!AN39</f>
        <v>40253</v>
      </c>
      <c r="AN46" s="292">
        <f t="shared" si="75"/>
        <v>43979</v>
      </c>
      <c r="AO46" s="1234">
        <f>県流入人口!S47</f>
        <v>29758</v>
      </c>
      <c r="AP46" s="1235">
        <f>観光人口!AE22</f>
        <v>8808</v>
      </c>
      <c r="AQ46" s="816">
        <f t="shared" si="72"/>
        <v>23029</v>
      </c>
      <c r="AR46" s="845"/>
      <c r="AS46" s="285">
        <f>県推計人口!AO39</f>
        <v>40225</v>
      </c>
      <c r="AT46" s="292">
        <f t="shared" si="23"/>
        <v>43948</v>
      </c>
      <c r="AU46" s="1234">
        <f>県流入人口!T47</f>
        <v>29404</v>
      </c>
      <c r="AV46" s="1235">
        <f>観光人口!AF22</f>
        <v>4451</v>
      </c>
      <c r="AW46" s="816">
        <f t="shared" si="73"/>
        <v>18995</v>
      </c>
      <c r="AX46" s="845"/>
      <c r="AY46" s="285">
        <f>県推計人口!AP39</f>
        <v>40025</v>
      </c>
      <c r="AZ46" s="292">
        <f t="shared" si="24"/>
        <v>43730</v>
      </c>
      <c r="BA46" s="1234">
        <f>県流入人口!U47</f>
        <v>29050</v>
      </c>
      <c r="BB46" s="1235">
        <f>観光人口!AG22</f>
        <v>5991</v>
      </c>
      <c r="BC46" s="816">
        <f t="shared" si="74"/>
        <v>20671</v>
      </c>
      <c r="BD46" s="53"/>
    </row>
    <row r="47" spans="1:56">
      <c r="A47" s="125">
        <v>365</v>
      </c>
      <c r="B47" s="237" t="s">
        <v>54</v>
      </c>
      <c r="C47" s="250">
        <f>県推計人口!AH40</f>
        <v>21200</v>
      </c>
      <c r="D47" s="251">
        <f>昼間人口!H47</f>
        <v>19020</v>
      </c>
      <c r="E47" s="1235">
        <f>県流入人口!M48</f>
        <v>16046</v>
      </c>
      <c r="F47" s="1240">
        <f>観光人口!Y23</f>
        <v>2022</v>
      </c>
      <c r="G47" s="277">
        <f t="shared" si="64"/>
        <v>4996</v>
      </c>
      <c r="H47" s="53"/>
      <c r="I47" s="250">
        <f>県推計人口!AI40</f>
        <v>20878</v>
      </c>
      <c r="J47" s="285">
        <f t="shared" si="20"/>
        <v>18731</v>
      </c>
      <c r="K47" s="1235">
        <f>県流入人口!N48</f>
        <v>15428</v>
      </c>
      <c r="L47" s="1240">
        <f>観光人口!Z23</f>
        <v>2112</v>
      </c>
      <c r="M47" s="277">
        <f t="shared" si="65"/>
        <v>5415</v>
      </c>
      <c r="N47" s="53"/>
      <c r="O47" s="285">
        <f>県推計人口!AJ40</f>
        <v>20496</v>
      </c>
      <c r="P47" s="292">
        <f t="shared" si="66"/>
        <v>18388</v>
      </c>
      <c r="Q47" s="1235">
        <f>県流入人口!O48</f>
        <v>14811</v>
      </c>
      <c r="R47" s="1235">
        <f>観光人口!AA23</f>
        <v>1911</v>
      </c>
      <c r="S47" s="277">
        <f t="shared" si="67"/>
        <v>5488</v>
      </c>
      <c r="T47" s="53"/>
      <c r="U47" s="285">
        <f>県推計人口!AK40</f>
        <v>20036</v>
      </c>
      <c r="V47" s="292">
        <f t="shared" si="68"/>
        <v>17976</v>
      </c>
      <c r="W47" s="1235">
        <f>県流入人口!P48</f>
        <v>14193</v>
      </c>
      <c r="X47" s="1235">
        <f>観光人口!AB23</f>
        <v>1983</v>
      </c>
      <c r="Y47" s="277">
        <f t="shared" si="69"/>
        <v>5766</v>
      </c>
      <c r="Z47" s="219"/>
      <c r="AA47" s="285">
        <f>県推計人口!AL40</f>
        <v>19660</v>
      </c>
      <c r="AB47" s="292">
        <f t="shared" si="21"/>
        <v>17638</v>
      </c>
      <c r="AC47" s="1235">
        <f>県流入人口!Q48</f>
        <v>13576</v>
      </c>
      <c r="AD47" s="1235">
        <f>観光人口!AC23</f>
        <v>1745</v>
      </c>
      <c r="AE47" s="277">
        <f t="shared" si="70"/>
        <v>5807</v>
      </c>
      <c r="AF47" s="53"/>
      <c r="AG47" s="286">
        <f>県推計人口!AM40</f>
        <v>19261</v>
      </c>
      <c r="AH47" s="285">
        <f>昼間人口!I47</f>
        <v>17184</v>
      </c>
      <c r="AI47" s="1234">
        <f>県流入人口!R48</f>
        <v>12958</v>
      </c>
      <c r="AJ47" s="1235">
        <f>観光人口!AD23</f>
        <v>1422</v>
      </c>
      <c r="AK47" s="816">
        <f t="shared" si="71"/>
        <v>5648</v>
      </c>
      <c r="AL47" s="845"/>
      <c r="AM47" s="285">
        <f>県推計人口!AN40</f>
        <v>18838</v>
      </c>
      <c r="AN47" s="292">
        <f t="shared" si="75"/>
        <v>16807</v>
      </c>
      <c r="AO47" s="1234">
        <f>県流入人口!S48</f>
        <v>12340</v>
      </c>
      <c r="AP47" s="1235">
        <f>観光人口!AE23</f>
        <v>2768</v>
      </c>
      <c r="AQ47" s="816">
        <f t="shared" si="72"/>
        <v>7235</v>
      </c>
      <c r="AR47" s="845"/>
      <c r="AS47" s="285">
        <f>県推計人口!AO40</f>
        <v>18533</v>
      </c>
      <c r="AT47" s="292">
        <f t="shared" si="23"/>
        <v>16535</v>
      </c>
      <c r="AU47" s="1234">
        <f>県流入人口!T48</f>
        <v>11723</v>
      </c>
      <c r="AV47" s="1235">
        <f>観光人口!AF23</f>
        <v>1394</v>
      </c>
      <c r="AW47" s="816">
        <f t="shared" si="73"/>
        <v>6206</v>
      </c>
      <c r="AX47" s="845"/>
      <c r="AY47" s="285">
        <f>県推計人口!AP40</f>
        <v>18037</v>
      </c>
      <c r="AZ47" s="292">
        <f t="shared" si="24"/>
        <v>16092</v>
      </c>
      <c r="BA47" s="1234">
        <f>県流入人口!U48</f>
        <v>11105</v>
      </c>
      <c r="BB47" s="1235">
        <f>観光人口!AG23</f>
        <v>1861</v>
      </c>
      <c r="BC47" s="816">
        <f t="shared" si="74"/>
        <v>6848</v>
      </c>
      <c r="BD47" s="53"/>
    </row>
    <row r="48" spans="1:56">
      <c r="A48" s="125"/>
      <c r="B48" s="243" t="s">
        <v>21</v>
      </c>
      <c r="C48" s="281">
        <f t="shared" ref="C48:F48" si="76">SUM(C49:C52)</f>
        <v>579154</v>
      </c>
      <c r="D48" s="281">
        <f t="shared" si="76"/>
        <v>580405</v>
      </c>
      <c r="E48" s="281">
        <f t="shared" si="76"/>
        <v>431971</v>
      </c>
      <c r="F48" s="281">
        <f t="shared" si="76"/>
        <v>22502</v>
      </c>
      <c r="G48" s="281">
        <f>SUM(G49:G52)</f>
        <v>170936</v>
      </c>
      <c r="H48" s="53"/>
      <c r="I48" s="281">
        <f t="shared" ref="I48:L48" si="77">SUM(I49:I52)</f>
        <v>578013</v>
      </c>
      <c r="J48" s="281">
        <f t="shared" si="77"/>
        <v>579293</v>
      </c>
      <c r="K48" s="281">
        <f t="shared" si="77"/>
        <v>427735</v>
      </c>
      <c r="L48" s="281">
        <f t="shared" si="77"/>
        <v>20448</v>
      </c>
      <c r="M48" s="281">
        <f>SUM(M49:M52)</f>
        <v>172006</v>
      </c>
      <c r="N48" s="53"/>
      <c r="O48" s="281">
        <f t="shared" ref="O48:R48" si="78">SUM(O49:O52)</f>
        <v>576501</v>
      </c>
      <c r="P48" s="281">
        <f t="shared" si="78"/>
        <v>577825</v>
      </c>
      <c r="Q48" s="281">
        <f t="shared" si="78"/>
        <v>423498</v>
      </c>
      <c r="R48" s="281">
        <f t="shared" si="78"/>
        <v>19581</v>
      </c>
      <c r="S48" s="281">
        <f>SUM(S49:S52)</f>
        <v>173908</v>
      </c>
      <c r="T48" s="53"/>
      <c r="U48" s="281">
        <f t="shared" ref="U48:X48" si="79">SUM(U49:U52)</f>
        <v>574658</v>
      </c>
      <c r="V48" s="281">
        <f t="shared" si="79"/>
        <v>576029</v>
      </c>
      <c r="W48" s="281">
        <f t="shared" si="79"/>
        <v>419261</v>
      </c>
      <c r="X48" s="281">
        <f t="shared" si="79"/>
        <v>18424</v>
      </c>
      <c r="Y48" s="281">
        <f>SUM(Y49:Y52)</f>
        <v>175192</v>
      </c>
      <c r="Z48" s="270"/>
      <c r="AA48" s="281">
        <f t="shared" ref="AA48:AD48" si="80">SUM(AA49:AA52)</f>
        <v>573638</v>
      </c>
      <c r="AB48" s="281">
        <f t="shared" si="80"/>
        <v>575039</v>
      </c>
      <c r="AC48" s="281">
        <f t="shared" si="80"/>
        <v>415024</v>
      </c>
      <c r="AD48" s="281">
        <f t="shared" si="80"/>
        <v>17423</v>
      </c>
      <c r="AE48" s="281">
        <f>SUM(AE49:AE52)</f>
        <v>177438</v>
      </c>
      <c r="AF48" s="53"/>
      <c r="AG48" s="831">
        <f t="shared" ref="AG48:AJ48" si="81">SUM(AG49:AG52)</f>
        <v>571719</v>
      </c>
      <c r="AH48" s="831">
        <f t="shared" si="81"/>
        <v>574905</v>
      </c>
      <c r="AI48" s="831">
        <f t="shared" si="81"/>
        <v>410788</v>
      </c>
      <c r="AJ48" s="831">
        <f t="shared" si="81"/>
        <v>8877</v>
      </c>
      <c r="AK48" s="831">
        <f>SUM(AK49:AK52)</f>
        <v>172994</v>
      </c>
      <c r="AL48" s="845"/>
      <c r="AM48" s="1338">
        <f t="shared" ref="AM48:AP48" si="82">SUM(AM49:AM52)</f>
        <v>568018</v>
      </c>
      <c r="AN48" s="831">
        <f t="shared" si="82"/>
        <v>571218</v>
      </c>
      <c r="AO48" s="831">
        <f t="shared" si="82"/>
        <v>406552</v>
      </c>
      <c r="AP48" s="831">
        <f t="shared" si="82"/>
        <v>13626</v>
      </c>
      <c r="AQ48" s="831">
        <f>SUM(AQ49:AQ52)</f>
        <v>178292</v>
      </c>
      <c r="AR48" s="845"/>
      <c r="AS48" s="1338">
        <f t="shared" ref="AS48:AV48" si="83">SUM(AS49:AS52)</f>
        <v>565003</v>
      </c>
      <c r="AT48" s="831">
        <f t="shared" si="83"/>
        <v>568229</v>
      </c>
      <c r="AU48" s="831">
        <f t="shared" si="83"/>
        <v>402315</v>
      </c>
      <c r="AV48" s="831">
        <f t="shared" si="83"/>
        <v>7228</v>
      </c>
      <c r="AW48" s="831">
        <f>SUM(AW49:AW52)</f>
        <v>173142</v>
      </c>
      <c r="AX48" s="845"/>
      <c r="AY48" s="1338">
        <f t="shared" ref="AY48:BB48" si="84">SUM(AY49:AY52)</f>
        <v>561805</v>
      </c>
      <c r="AZ48" s="831">
        <f t="shared" si="84"/>
        <v>565074</v>
      </c>
      <c r="BA48" s="831">
        <f t="shared" si="84"/>
        <v>398078</v>
      </c>
      <c r="BB48" s="831">
        <f t="shared" si="84"/>
        <v>9910</v>
      </c>
      <c r="BC48" s="831">
        <f>SUM(BC49:BC52)</f>
        <v>176906</v>
      </c>
      <c r="BD48" s="53"/>
    </row>
    <row r="49" spans="1:56">
      <c r="A49" s="125">
        <v>201</v>
      </c>
      <c r="B49" s="242" t="s">
        <v>55</v>
      </c>
      <c r="C49" s="250">
        <f>県推計人口!AH42</f>
        <v>535664</v>
      </c>
      <c r="D49" s="225">
        <f>昼間人口!H49</f>
        <v>537417</v>
      </c>
      <c r="E49" s="1235">
        <f>県流入人口!M50</f>
        <v>400122</v>
      </c>
      <c r="F49" s="1240">
        <f>観光人口!Y24</f>
        <v>20636</v>
      </c>
      <c r="G49" s="277">
        <f>D49-E49+F49</f>
        <v>157931</v>
      </c>
      <c r="H49" s="53"/>
      <c r="I49" s="250">
        <f>県推計人口!AI42</f>
        <v>534810</v>
      </c>
      <c r="J49" s="285">
        <f t="shared" si="20"/>
        <v>536560</v>
      </c>
      <c r="K49" s="1235">
        <f>県流入人口!N50</f>
        <v>396509</v>
      </c>
      <c r="L49" s="1240">
        <f>観光人口!Z24</f>
        <v>18374</v>
      </c>
      <c r="M49" s="277">
        <f>J49-K49+L49</f>
        <v>158425</v>
      </c>
      <c r="N49" s="53"/>
      <c r="O49" s="285">
        <f>県推計人口!AJ42</f>
        <v>533712</v>
      </c>
      <c r="P49" s="292">
        <f>ROUND(O49*D49/C49,0)</f>
        <v>535459</v>
      </c>
      <c r="Q49" s="1235">
        <f>県流入人口!O50</f>
        <v>392896</v>
      </c>
      <c r="R49" s="1235">
        <f>観光人口!AA24</f>
        <v>17467</v>
      </c>
      <c r="S49" s="277">
        <f>P49-Q49+R49</f>
        <v>160030</v>
      </c>
      <c r="T49" s="53"/>
      <c r="U49" s="285">
        <f>県推計人口!AK42</f>
        <v>532376</v>
      </c>
      <c r="V49" s="292">
        <f>ROUND(U49*D49/C49,0)</f>
        <v>534118</v>
      </c>
      <c r="W49" s="1235">
        <f>県流入人口!P50</f>
        <v>389284</v>
      </c>
      <c r="X49" s="1235">
        <f>観光人口!AB24</f>
        <v>16103</v>
      </c>
      <c r="Y49" s="277">
        <f>V49-W49+X49</f>
        <v>160937</v>
      </c>
      <c r="Z49" s="219"/>
      <c r="AA49" s="285">
        <f>県推計人口!AL42</f>
        <v>531801</v>
      </c>
      <c r="AB49" s="292">
        <f t="shared" si="21"/>
        <v>533541</v>
      </c>
      <c r="AC49" s="1235">
        <f>県流入人口!Q50</f>
        <v>385671</v>
      </c>
      <c r="AD49" s="1235">
        <f>観光人口!AC24</f>
        <v>15366</v>
      </c>
      <c r="AE49" s="277">
        <f>AB49-AC49+AD49</f>
        <v>163236</v>
      </c>
      <c r="AF49" s="53"/>
      <c r="AG49" s="285">
        <f>県推計人口!AM42</f>
        <v>530495</v>
      </c>
      <c r="AH49" s="292">
        <f>昼間人口!I49</f>
        <v>533536</v>
      </c>
      <c r="AI49" s="1234">
        <f>県流入人口!R50</f>
        <v>382058</v>
      </c>
      <c r="AJ49" s="1235">
        <f>観光人口!AD24</f>
        <v>6981</v>
      </c>
      <c r="AK49" s="816">
        <f>AH49-AI49+AJ49</f>
        <v>158459</v>
      </c>
      <c r="AL49" s="845"/>
      <c r="AM49" s="285">
        <f>県推計人口!AN42</f>
        <v>527409</v>
      </c>
      <c r="AN49" s="292">
        <f>ROUND(AM49*AH49/AG49,0)</f>
        <v>530432</v>
      </c>
      <c r="AO49" s="1234">
        <f>県流入人口!S50</f>
        <v>378445</v>
      </c>
      <c r="AP49" s="1235">
        <f>観光人口!AE24</f>
        <v>10058</v>
      </c>
      <c r="AQ49" s="816">
        <f>AN49-AO49+AP49</f>
        <v>162045</v>
      </c>
      <c r="AR49" s="845"/>
      <c r="AS49" s="285">
        <f>県推計人口!AO42</f>
        <v>525044</v>
      </c>
      <c r="AT49" s="292">
        <f t="shared" si="23"/>
        <v>528054</v>
      </c>
      <c r="AU49" s="1234">
        <f>県流入人口!T50</f>
        <v>374832</v>
      </c>
      <c r="AV49" s="1235">
        <f>観光人口!AF24</f>
        <v>5398</v>
      </c>
      <c r="AW49" s="816">
        <f>AT49-AU49+AV49</f>
        <v>158620</v>
      </c>
      <c r="AX49" s="845"/>
      <c r="AY49" s="285">
        <f>県推計人口!AP42</f>
        <v>522328</v>
      </c>
      <c r="AZ49" s="292">
        <f t="shared" si="24"/>
        <v>525322</v>
      </c>
      <c r="BA49" s="1234">
        <f>県流入人口!U50</f>
        <v>371220</v>
      </c>
      <c r="BB49" s="1235">
        <f>観光人口!AG24</f>
        <v>7479</v>
      </c>
      <c r="BC49" s="816">
        <f>AZ49-BA49+BB49</f>
        <v>161581</v>
      </c>
      <c r="BD49" s="53"/>
    </row>
    <row r="50" spans="1:56">
      <c r="A50" s="125">
        <v>442</v>
      </c>
      <c r="B50" s="237" t="s">
        <v>56</v>
      </c>
      <c r="C50" s="250">
        <f>県推計人口!AH43</f>
        <v>12300</v>
      </c>
      <c r="D50" s="225">
        <f>昼間人口!H50</f>
        <v>10857</v>
      </c>
      <c r="E50" s="1235">
        <f>県流入人口!M51</f>
        <v>8502</v>
      </c>
      <c r="F50" s="1240">
        <f>観光人口!Y25</f>
        <v>1058</v>
      </c>
      <c r="G50" s="277">
        <f>D50-E50+F50</f>
        <v>3413</v>
      </c>
      <c r="H50" s="53"/>
      <c r="I50" s="250">
        <f>県推計人口!AI43</f>
        <v>12113</v>
      </c>
      <c r="J50" s="285">
        <f t="shared" si="20"/>
        <v>10692</v>
      </c>
      <c r="K50" s="1235">
        <f>県流入人口!N51</f>
        <v>8293</v>
      </c>
      <c r="L50" s="1240">
        <f>観光人口!Z25</f>
        <v>1012</v>
      </c>
      <c r="M50" s="277">
        <f>J50-K50+L50</f>
        <v>3411</v>
      </c>
      <c r="N50" s="53"/>
      <c r="O50" s="285">
        <f>県推計人口!AJ43</f>
        <v>11951</v>
      </c>
      <c r="P50" s="292">
        <f>ROUND(O50*D50/C50,0)</f>
        <v>10549</v>
      </c>
      <c r="Q50" s="1235">
        <f>県流入人口!O51</f>
        <v>8084</v>
      </c>
      <c r="R50" s="1235">
        <f>観光人口!AA25</f>
        <v>1135</v>
      </c>
      <c r="S50" s="277">
        <f>P50-Q50+R50</f>
        <v>3600</v>
      </c>
      <c r="T50" s="53"/>
      <c r="U50" s="285">
        <f>県推計人口!AK43</f>
        <v>11689</v>
      </c>
      <c r="V50" s="292">
        <f>ROUND(U50*D50/C50,0)</f>
        <v>10318</v>
      </c>
      <c r="W50" s="1235">
        <f>県流入人口!P51</f>
        <v>7874</v>
      </c>
      <c r="X50" s="1235">
        <f>観光人口!AB25</f>
        <v>1331</v>
      </c>
      <c r="Y50" s="277">
        <f>V50-W50+X50</f>
        <v>3775</v>
      </c>
      <c r="Z50" s="219"/>
      <c r="AA50" s="285">
        <f>県推計人口!AL43</f>
        <v>11494</v>
      </c>
      <c r="AB50" s="292">
        <f t="shared" si="21"/>
        <v>10146</v>
      </c>
      <c r="AC50" s="1235">
        <f>県流入人口!Q51</f>
        <v>7665</v>
      </c>
      <c r="AD50" s="1235">
        <f>観光人口!AC25</f>
        <v>1146</v>
      </c>
      <c r="AE50" s="277">
        <f>AB50-AC50+AD50</f>
        <v>3627</v>
      </c>
      <c r="AF50" s="53"/>
      <c r="AG50" s="285">
        <f>県推計人口!AM43</f>
        <v>11231</v>
      </c>
      <c r="AH50" s="292">
        <f>昼間人口!I50</f>
        <v>10035</v>
      </c>
      <c r="AI50" s="1234">
        <f>県流入人口!R51</f>
        <v>7456</v>
      </c>
      <c r="AJ50" s="1235">
        <f>観光人口!AD25</f>
        <v>1050</v>
      </c>
      <c r="AK50" s="816">
        <f>AH50-AI50+AJ50</f>
        <v>3629</v>
      </c>
      <c r="AL50" s="845"/>
      <c r="AM50" s="285">
        <f>県推計人口!AN43</f>
        <v>10959</v>
      </c>
      <c r="AN50" s="292">
        <f t="shared" ref="AN50:AN52" si="85">ROUND(AM50*AH50/AG50,0)</f>
        <v>9792</v>
      </c>
      <c r="AO50" s="1234">
        <f>県流入人口!S51</f>
        <v>7247</v>
      </c>
      <c r="AP50" s="1235">
        <f>観光人口!AE25</f>
        <v>1925</v>
      </c>
      <c r="AQ50" s="816">
        <f>AN50-AO50+AP50</f>
        <v>4470</v>
      </c>
      <c r="AR50" s="845"/>
      <c r="AS50" s="285">
        <f>県推計人口!AO43</f>
        <v>10692</v>
      </c>
      <c r="AT50" s="292">
        <f t="shared" si="23"/>
        <v>9553</v>
      </c>
      <c r="AU50" s="1234">
        <f>県流入人口!T51</f>
        <v>7038</v>
      </c>
      <c r="AV50" s="1235">
        <f>観光人口!AF25</f>
        <v>1000</v>
      </c>
      <c r="AW50" s="816">
        <f>AT50-AU50+AV50</f>
        <v>3515</v>
      </c>
      <c r="AX50" s="845"/>
      <c r="AY50" s="285">
        <f>県推計人口!AP43</f>
        <v>10442</v>
      </c>
      <c r="AZ50" s="292">
        <f t="shared" si="24"/>
        <v>9330</v>
      </c>
      <c r="BA50" s="1234">
        <f>県流入人口!U51</f>
        <v>6828</v>
      </c>
      <c r="BB50" s="1235">
        <f>観光人口!AG25</f>
        <v>1325</v>
      </c>
      <c r="BC50" s="816">
        <f>AZ50-BA50+BB50</f>
        <v>3827</v>
      </c>
      <c r="BD50" s="53"/>
    </row>
    <row r="51" spans="1:56">
      <c r="A51" s="125">
        <v>443</v>
      </c>
      <c r="B51" s="237" t="s">
        <v>57</v>
      </c>
      <c r="C51" s="250">
        <f>県推計人口!AH44</f>
        <v>19738</v>
      </c>
      <c r="D51" s="225">
        <f>昼間人口!H51</f>
        <v>22336</v>
      </c>
      <c r="E51" s="1235">
        <f>県流入人口!M52</f>
        <v>15108</v>
      </c>
      <c r="F51" s="1240">
        <f>観光人口!Y26</f>
        <v>200</v>
      </c>
      <c r="G51" s="277">
        <f>D51-E51+F51</f>
        <v>7428</v>
      </c>
      <c r="H51" s="53"/>
      <c r="I51" s="250">
        <f>県推計人口!AI44</f>
        <v>19721</v>
      </c>
      <c r="J51" s="285">
        <f t="shared" si="20"/>
        <v>22317</v>
      </c>
      <c r="K51" s="1235">
        <f>県流入人口!N52</f>
        <v>14927</v>
      </c>
      <c r="L51" s="1240">
        <f>観光人口!Z26</f>
        <v>305</v>
      </c>
      <c r="M51" s="277">
        <f>J51-K51+L51</f>
        <v>7695</v>
      </c>
      <c r="N51" s="53"/>
      <c r="O51" s="285">
        <f>県推計人口!AJ44</f>
        <v>19689</v>
      </c>
      <c r="P51" s="292">
        <f>ROUND(O51*D51/C51,0)</f>
        <v>22281</v>
      </c>
      <c r="Q51" s="1235">
        <f>県流入人口!O52</f>
        <v>14745</v>
      </c>
      <c r="R51" s="1235">
        <f>観光人口!AA26</f>
        <v>268</v>
      </c>
      <c r="S51" s="277">
        <f>P51-Q51+R51</f>
        <v>7804</v>
      </c>
      <c r="T51" s="53"/>
      <c r="U51" s="285">
        <f>県推計人口!AK44</f>
        <v>19641</v>
      </c>
      <c r="V51" s="292">
        <f>ROUND(U51*D51/C51,0)</f>
        <v>22226</v>
      </c>
      <c r="W51" s="1235">
        <f>県流入人口!P52</f>
        <v>14564</v>
      </c>
      <c r="X51" s="1235">
        <f>観光人口!AB26</f>
        <v>235</v>
      </c>
      <c r="Y51" s="277">
        <f>V51-W51+X51</f>
        <v>7897</v>
      </c>
      <c r="Z51" s="219"/>
      <c r="AA51" s="285">
        <f>県推計人口!AL44</f>
        <v>19544</v>
      </c>
      <c r="AB51" s="292">
        <f t="shared" si="21"/>
        <v>22116</v>
      </c>
      <c r="AC51" s="1235">
        <f>県流入人口!Q52</f>
        <v>14382</v>
      </c>
      <c r="AD51" s="1235">
        <f>観光人口!AC26</f>
        <v>212</v>
      </c>
      <c r="AE51" s="277">
        <f>AB51-AC51+AD51</f>
        <v>7946</v>
      </c>
      <c r="AF51" s="53"/>
      <c r="AG51" s="285">
        <f>県推計人口!AM44</f>
        <v>19377</v>
      </c>
      <c r="AH51" s="292">
        <f>昼間人口!I51</f>
        <v>22058</v>
      </c>
      <c r="AI51" s="1234">
        <f>県流入人口!R52</f>
        <v>14201</v>
      </c>
      <c r="AJ51" s="1235">
        <f>観光人口!AD26</f>
        <v>147</v>
      </c>
      <c r="AK51" s="816">
        <f>AH51-AI51+AJ51</f>
        <v>8004</v>
      </c>
      <c r="AL51" s="845"/>
      <c r="AM51" s="285">
        <f>県推計人口!AN44</f>
        <v>19224</v>
      </c>
      <c r="AN51" s="292">
        <f t="shared" si="85"/>
        <v>21884</v>
      </c>
      <c r="AO51" s="1234">
        <f>県流入人口!S52</f>
        <v>14020</v>
      </c>
      <c r="AP51" s="1235">
        <f>観光人口!AE26</f>
        <v>283</v>
      </c>
      <c r="AQ51" s="816">
        <f>AN51-AO51+AP51</f>
        <v>8147</v>
      </c>
      <c r="AR51" s="845"/>
      <c r="AS51" s="285">
        <f>県推計人口!AO44</f>
        <v>19084</v>
      </c>
      <c r="AT51" s="292">
        <f t="shared" si="23"/>
        <v>21724</v>
      </c>
      <c r="AU51" s="1234">
        <f>県流入人口!T52</f>
        <v>13838</v>
      </c>
      <c r="AV51" s="1235">
        <f>観光人口!AF26</f>
        <v>144</v>
      </c>
      <c r="AW51" s="816">
        <f>AT51-AU51+AV51</f>
        <v>8030</v>
      </c>
      <c r="AX51" s="845"/>
      <c r="AY51" s="285">
        <f>県推計人口!AP44</f>
        <v>19093</v>
      </c>
      <c r="AZ51" s="292">
        <f t="shared" si="24"/>
        <v>21735</v>
      </c>
      <c r="BA51" s="1234">
        <f>県流入人口!U52</f>
        <v>13657</v>
      </c>
      <c r="BB51" s="1235">
        <f>観光人口!AG26</f>
        <v>191</v>
      </c>
      <c r="BC51" s="816">
        <f>AZ51-BA51+BB51</f>
        <v>8269</v>
      </c>
      <c r="BD51" s="53"/>
    </row>
    <row r="52" spans="1:56">
      <c r="A52" s="125">
        <v>446</v>
      </c>
      <c r="B52" s="239" t="s">
        <v>58</v>
      </c>
      <c r="C52" s="251">
        <f>県推計人口!AH45</f>
        <v>11452</v>
      </c>
      <c r="D52" s="251">
        <f>昼間人口!H52</f>
        <v>9795</v>
      </c>
      <c r="E52" s="1237">
        <f>県流入人口!M53</f>
        <v>8239</v>
      </c>
      <c r="F52" s="1242">
        <f>観光人口!Y27</f>
        <v>608</v>
      </c>
      <c r="G52" s="282">
        <f>D52-E52+F52</f>
        <v>2164</v>
      </c>
      <c r="H52" s="53"/>
      <c r="I52" s="251">
        <f>県推計人口!AI45</f>
        <v>11369</v>
      </c>
      <c r="J52" s="286">
        <f t="shared" si="20"/>
        <v>9724</v>
      </c>
      <c r="K52" s="1237">
        <f>県流入人口!N53</f>
        <v>8006</v>
      </c>
      <c r="L52" s="1242">
        <f>観光人口!Z27</f>
        <v>757</v>
      </c>
      <c r="M52" s="282">
        <f>J52-K52+L52</f>
        <v>2475</v>
      </c>
      <c r="N52" s="53"/>
      <c r="O52" s="286">
        <f>県推計人口!AJ45</f>
        <v>11149</v>
      </c>
      <c r="P52" s="293">
        <f>ROUND(O52*D52/C52,0)</f>
        <v>9536</v>
      </c>
      <c r="Q52" s="1237">
        <f>県流入人口!O53</f>
        <v>7773</v>
      </c>
      <c r="R52" s="1237">
        <f>観光人口!AA27</f>
        <v>711</v>
      </c>
      <c r="S52" s="282">
        <f>P52-Q52+R52</f>
        <v>2474</v>
      </c>
      <c r="T52" s="53"/>
      <c r="U52" s="286">
        <f>県推計人口!AK45</f>
        <v>10952</v>
      </c>
      <c r="V52" s="293">
        <f>ROUND(U52*D52/C52,0)</f>
        <v>9367</v>
      </c>
      <c r="W52" s="1237">
        <f>県流入人口!P53</f>
        <v>7539</v>
      </c>
      <c r="X52" s="1237">
        <f>観光人口!AB27</f>
        <v>755</v>
      </c>
      <c r="Y52" s="282">
        <f>V52-W52+X52</f>
        <v>2583</v>
      </c>
      <c r="Z52" s="219"/>
      <c r="AA52" s="286">
        <f>県推計人口!AL45</f>
        <v>10799</v>
      </c>
      <c r="AB52" s="286">
        <f t="shared" si="21"/>
        <v>9236</v>
      </c>
      <c r="AC52" s="1237">
        <f>県流入人口!Q53</f>
        <v>7306</v>
      </c>
      <c r="AD52" s="1237">
        <f>観光人口!AC27</f>
        <v>699</v>
      </c>
      <c r="AE52" s="282">
        <f>AB52-AC52+AD52</f>
        <v>2629</v>
      </c>
      <c r="AF52" s="53"/>
      <c r="AG52" s="286">
        <f>県推計人口!AM45</f>
        <v>10616</v>
      </c>
      <c r="AH52" s="293">
        <f>昼間人口!I52</f>
        <v>9276</v>
      </c>
      <c r="AI52" s="1236">
        <f>県流入人口!R53</f>
        <v>7073</v>
      </c>
      <c r="AJ52" s="1237">
        <f>観光人口!AD27</f>
        <v>699</v>
      </c>
      <c r="AK52" s="819">
        <f>AH52-AI52+AJ52</f>
        <v>2902</v>
      </c>
      <c r="AL52" s="845"/>
      <c r="AM52" s="286">
        <f>県推計人口!AN45</f>
        <v>10426</v>
      </c>
      <c r="AN52" s="293">
        <f t="shared" si="85"/>
        <v>9110</v>
      </c>
      <c r="AO52" s="1236">
        <f>県流入人口!S53</f>
        <v>6840</v>
      </c>
      <c r="AP52" s="1237">
        <f>観光人口!AE27</f>
        <v>1360</v>
      </c>
      <c r="AQ52" s="819">
        <f>AN52-AO52+AP52</f>
        <v>3630</v>
      </c>
      <c r="AR52" s="845"/>
      <c r="AS52" s="286">
        <f>県推計人口!AO45</f>
        <v>10183</v>
      </c>
      <c r="AT52" s="293">
        <f t="shared" si="23"/>
        <v>8898</v>
      </c>
      <c r="AU52" s="1236">
        <f>県流入人口!T53</f>
        <v>6607</v>
      </c>
      <c r="AV52" s="1237">
        <f>観光人口!AF27</f>
        <v>686</v>
      </c>
      <c r="AW52" s="819">
        <f>AT52-AU52+AV52</f>
        <v>2977</v>
      </c>
      <c r="AX52" s="845"/>
      <c r="AY52" s="286">
        <f>県推計人口!AP45</f>
        <v>9942</v>
      </c>
      <c r="AZ52" s="293">
        <f t="shared" si="24"/>
        <v>8687</v>
      </c>
      <c r="BA52" s="1236">
        <f>県流入人口!U53</f>
        <v>6373</v>
      </c>
      <c r="BB52" s="1237">
        <f>観光人口!AG27</f>
        <v>915</v>
      </c>
      <c r="BC52" s="819">
        <f>AZ52-BA52+BB52</f>
        <v>3229</v>
      </c>
      <c r="BD52" s="53"/>
    </row>
    <row r="53" spans="1:56">
      <c r="A53" s="125"/>
      <c r="B53" s="241" t="s">
        <v>22</v>
      </c>
      <c r="C53" s="280">
        <f t="shared" ref="C53:F53" si="86">SUM(C54:C60)</f>
        <v>260312</v>
      </c>
      <c r="D53" s="280">
        <f t="shared" si="86"/>
        <v>246880</v>
      </c>
      <c r="E53" s="280">
        <f t="shared" si="86"/>
        <v>185049</v>
      </c>
      <c r="F53" s="280">
        <f t="shared" si="86"/>
        <v>11828</v>
      </c>
      <c r="G53" s="280">
        <f>SUM(G54:G60)</f>
        <v>73659</v>
      </c>
      <c r="H53" s="53"/>
      <c r="I53" s="280">
        <f t="shared" ref="I53:L53" si="87">SUM(I54:I60)</f>
        <v>257611</v>
      </c>
      <c r="J53" s="280">
        <f t="shared" si="87"/>
        <v>244279</v>
      </c>
      <c r="K53" s="280">
        <f t="shared" si="87"/>
        <v>181391</v>
      </c>
      <c r="L53" s="280">
        <f t="shared" si="87"/>
        <v>11850</v>
      </c>
      <c r="M53" s="280">
        <f>SUM(M54:M60)</f>
        <v>74738</v>
      </c>
      <c r="N53" s="53"/>
      <c r="O53" s="280">
        <f t="shared" ref="O53:R53" si="88">SUM(O54:O60)</f>
        <v>255216</v>
      </c>
      <c r="P53" s="280">
        <f t="shared" si="88"/>
        <v>241953</v>
      </c>
      <c r="Q53" s="280">
        <f t="shared" si="88"/>
        <v>177735</v>
      </c>
      <c r="R53" s="280">
        <f t="shared" si="88"/>
        <v>11799</v>
      </c>
      <c r="S53" s="280">
        <f>SUM(S54:S60)</f>
        <v>76017</v>
      </c>
      <c r="T53" s="53"/>
      <c r="U53" s="280">
        <f t="shared" ref="U53:X53" si="89">SUM(U54:U60)</f>
        <v>252236</v>
      </c>
      <c r="V53" s="280">
        <f t="shared" si="89"/>
        <v>239076</v>
      </c>
      <c r="W53" s="280">
        <f t="shared" si="89"/>
        <v>174077</v>
      </c>
      <c r="X53" s="280">
        <f t="shared" si="89"/>
        <v>11180</v>
      </c>
      <c r="Y53" s="280">
        <f>SUM(Y54:Y60)</f>
        <v>76179</v>
      </c>
      <c r="Z53" s="270"/>
      <c r="AA53" s="280">
        <f t="shared" ref="AA53:AD53" si="90">SUM(AA54:AA60)</f>
        <v>249467</v>
      </c>
      <c r="AB53" s="280">
        <f t="shared" si="90"/>
        <v>236407</v>
      </c>
      <c r="AC53" s="280">
        <f t="shared" si="90"/>
        <v>170421</v>
      </c>
      <c r="AD53" s="280">
        <f t="shared" si="90"/>
        <v>10400</v>
      </c>
      <c r="AE53" s="280">
        <f>SUM(AE54:AE60)</f>
        <v>76386</v>
      </c>
      <c r="AF53" s="53"/>
      <c r="AG53" s="1338">
        <f t="shared" ref="AG53:AJ53" si="91">SUM(AG54:AG60)</f>
        <v>246601</v>
      </c>
      <c r="AH53" s="830">
        <f t="shared" si="91"/>
        <v>234526</v>
      </c>
      <c r="AI53" s="830">
        <f t="shared" si="91"/>
        <v>166763</v>
      </c>
      <c r="AJ53" s="830">
        <f t="shared" si="91"/>
        <v>7257</v>
      </c>
      <c r="AK53" s="830">
        <f>SUM(AK54:AK60)</f>
        <v>75020</v>
      </c>
      <c r="AL53" s="845"/>
      <c r="AM53" s="1339">
        <f t="shared" ref="AM53:AP53" si="92">SUM(AM54:AM60)</f>
        <v>243286</v>
      </c>
      <c r="AN53" s="830">
        <f t="shared" si="92"/>
        <v>231319</v>
      </c>
      <c r="AO53" s="830">
        <f t="shared" si="92"/>
        <v>163105</v>
      </c>
      <c r="AP53" s="830">
        <f t="shared" si="92"/>
        <v>11701</v>
      </c>
      <c r="AQ53" s="830">
        <f>SUM(AQ54:AQ60)</f>
        <v>79915</v>
      </c>
      <c r="AR53" s="845"/>
      <c r="AS53" s="1339">
        <f t="shared" ref="AS53:AV53" si="93">SUM(AS54:AS60)</f>
        <v>240168</v>
      </c>
      <c r="AT53" s="830">
        <f t="shared" si="93"/>
        <v>228312</v>
      </c>
      <c r="AU53" s="830">
        <f t="shared" si="93"/>
        <v>159449</v>
      </c>
      <c r="AV53" s="830">
        <f t="shared" si="93"/>
        <v>6213</v>
      </c>
      <c r="AW53" s="830">
        <f>SUM(AW54:AW60)</f>
        <v>75076</v>
      </c>
      <c r="AX53" s="845"/>
      <c r="AY53" s="1339">
        <f t="shared" ref="AY53:BB53" si="94">SUM(AY54:AY60)</f>
        <v>236655</v>
      </c>
      <c r="AZ53" s="830">
        <f t="shared" si="94"/>
        <v>224914</v>
      </c>
      <c r="BA53" s="830">
        <f t="shared" si="94"/>
        <v>155791</v>
      </c>
      <c r="BB53" s="830">
        <f t="shared" si="94"/>
        <v>8391</v>
      </c>
      <c r="BC53" s="830">
        <f>SUM(BC54:BC60)</f>
        <v>77514</v>
      </c>
      <c r="BD53" s="53"/>
    </row>
    <row r="54" spans="1:56">
      <c r="A54" s="125">
        <v>208</v>
      </c>
      <c r="B54" s="237" t="s">
        <v>59</v>
      </c>
      <c r="C54" s="250">
        <f>県推計人口!AH47</f>
        <v>30129</v>
      </c>
      <c r="D54" s="225">
        <f>昼間人口!H54</f>
        <v>29965</v>
      </c>
      <c r="E54" s="1235">
        <f>県流入人口!M55</f>
        <v>19335</v>
      </c>
      <c r="F54" s="1240">
        <f>観光人口!Y28</f>
        <v>1161</v>
      </c>
      <c r="G54" s="277">
        <f>D54-E54+F54</f>
        <v>11791</v>
      </c>
      <c r="H54" s="53"/>
      <c r="I54" s="250">
        <f>県推計人口!AI47</f>
        <v>29848</v>
      </c>
      <c r="J54" s="285">
        <f t="shared" si="20"/>
        <v>29686</v>
      </c>
      <c r="K54" s="1235">
        <f>県流入人口!N55</f>
        <v>18991</v>
      </c>
      <c r="L54" s="1240">
        <f>観光人口!Z28</f>
        <v>1150</v>
      </c>
      <c r="M54" s="277">
        <f>J54-K54+L54</f>
        <v>11845</v>
      </c>
      <c r="N54" s="53"/>
      <c r="O54" s="285">
        <f>県推計人口!AJ47</f>
        <v>29701</v>
      </c>
      <c r="P54" s="292">
        <f t="shared" ref="P54:P60" si="95">ROUND(O54*D54/C54,0)</f>
        <v>29539</v>
      </c>
      <c r="Q54" s="1235">
        <f>県流入人口!O55</f>
        <v>18647</v>
      </c>
      <c r="R54" s="1235">
        <f>観光人口!AA28</f>
        <v>1135</v>
      </c>
      <c r="S54" s="277">
        <f>P54-Q54+R54</f>
        <v>12027</v>
      </c>
      <c r="T54" s="53"/>
      <c r="U54" s="285">
        <f>県推計人口!AK47</f>
        <v>29328</v>
      </c>
      <c r="V54" s="292">
        <f t="shared" ref="V54:V60" si="96">ROUND(U54*D54/C54,0)</f>
        <v>29168</v>
      </c>
      <c r="W54" s="1235">
        <f>県流入人口!P55</f>
        <v>18303</v>
      </c>
      <c r="X54" s="1235">
        <f>観光人口!AB28</f>
        <v>1094</v>
      </c>
      <c r="Y54" s="277">
        <f>V54-W54+X54</f>
        <v>11959</v>
      </c>
      <c r="Z54" s="219"/>
      <c r="AA54" s="285">
        <f>県推計人口!AL47</f>
        <v>28832</v>
      </c>
      <c r="AB54" s="292">
        <f t="shared" si="21"/>
        <v>28675</v>
      </c>
      <c r="AC54" s="1235">
        <f>県流入人口!Q55</f>
        <v>17959</v>
      </c>
      <c r="AD54" s="1235">
        <f>観光人口!AC28</f>
        <v>1020</v>
      </c>
      <c r="AE54" s="277">
        <f>AB54-AC54+AD54</f>
        <v>11736</v>
      </c>
      <c r="AF54" s="53"/>
      <c r="AG54" s="285">
        <f>県推計人口!AM47</f>
        <v>28355</v>
      </c>
      <c r="AH54" s="285">
        <f>昼間人口!I54</f>
        <v>28340</v>
      </c>
      <c r="AI54" s="1234">
        <f>県流入人口!R55</f>
        <v>17615</v>
      </c>
      <c r="AJ54" s="1235">
        <f>観光人口!AD28</f>
        <v>850</v>
      </c>
      <c r="AK54" s="816">
        <f>AH54-AI54+AJ54</f>
        <v>11575</v>
      </c>
      <c r="AL54" s="845"/>
      <c r="AM54" s="285">
        <f>県推計人口!AN47</f>
        <v>27971</v>
      </c>
      <c r="AN54" s="292">
        <f>ROUND(AM54*AH54/AG54,0)</f>
        <v>27956</v>
      </c>
      <c r="AO54" s="1234">
        <f>県流入人口!S55</f>
        <v>17271</v>
      </c>
      <c r="AP54" s="1235">
        <f>観光人口!AE28</f>
        <v>1115</v>
      </c>
      <c r="AQ54" s="816">
        <f>AN54-AO54+AP54</f>
        <v>11800</v>
      </c>
      <c r="AR54" s="845"/>
      <c r="AS54" s="285">
        <f>県推計人口!AO47</f>
        <v>27549</v>
      </c>
      <c r="AT54" s="292">
        <f t="shared" si="23"/>
        <v>27534</v>
      </c>
      <c r="AU54" s="1234">
        <f>県流入人口!T55</f>
        <v>16927</v>
      </c>
      <c r="AV54" s="1235">
        <f>観光人口!AF28</f>
        <v>642</v>
      </c>
      <c r="AW54" s="816">
        <f>AT54-AU54+AV54</f>
        <v>11249</v>
      </c>
      <c r="AX54" s="845"/>
      <c r="AY54" s="285">
        <f>県推計人口!AP47</f>
        <v>27031</v>
      </c>
      <c r="AZ54" s="292">
        <f t="shared" si="24"/>
        <v>27017</v>
      </c>
      <c r="BA54" s="1234">
        <f>県流入人口!U55</f>
        <v>16583</v>
      </c>
      <c r="BB54" s="1235">
        <f>観光人口!AG28</f>
        <v>869</v>
      </c>
      <c r="BC54" s="816">
        <f>AZ54-BA54+BB54</f>
        <v>11303</v>
      </c>
      <c r="BD54" s="53"/>
    </row>
    <row r="55" spans="1:56">
      <c r="A55" s="125">
        <v>212</v>
      </c>
      <c r="B55" s="237" t="s">
        <v>60</v>
      </c>
      <c r="C55" s="250">
        <f>県推計人口!AH48</f>
        <v>48567</v>
      </c>
      <c r="D55" s="225">
        <f>昼間人口!H55</f>
        <v>46638</v>
      </c>
      <c r="E55" s="1235">
        <f>県流入人口!M56</f>
        <v>34025</v>
      </c>
      <c r="F55" s="1240">
        <f>観光人口!Y29</f>
        <v>3743</v>
      </c>
      <c r="G55" s="277">
        <f t="shared" ref="G55:G60" si="97">D55-E55+F55</f>
        <v>16356</v>
      </c>
      <c r="H55" s="53"/>
      <c r="I55" s="250">
        <f>県推計人口!AI48</f>
        <v>48108</v>
      </c>
      <c r="J55" s="285">
        <f t="shared" si="20"/>
        <v>46197</v>
      </c>
      <c r="K55" s="1235">
        <f>県流入人口!N56</f>
        <v>33445</v>
      </c>
      <c r="L55" s="1240">
        <f>観光人口!Z29</f>
        <v>3980</v>
      </c>
      <c r="M55" s="277">
        <f t="shared" ref="M55:M60" si="98">J55-K55+L55</f>
        <v>16732</v>
      </c>
      <c r="N55" s="53"/>
      <c r="O55" s="285">
        <f>県推計人口!AJ48</f>
        <v>47529</v>
      </c>
      <c r="P55" s="292">
        <f t="shared" si="95"/>
        <v>45641</v>
      </c>
      <c r="Q55" s="1235">
        <f>県流入人口!O56</f>
        <v>32865</v>
      </c>
      <c r="R55" s="1235">
        <f>観光人口!AA29</f>
        <v>3884</v>
      </c>
      <c r="S55" s="277">
        <f t="shared" ref="S55:S60" si="99">P55-Q55+R55</f>
        <v>16660</v>
      </c>
      <c r="T55" s="53"/>
      <c r="U55" s="285">
        <f>県推計人口!AK48</f>
        <v>46883</v>
      </c>
      <c r="V55" s="292">
        <f t="shared" si="96"/>
        <v>45021</v>
      </c>
      <c r="W55" s="1235">
        <f>県流入人口!P56</f>
        <v>32284</v>
      </c>
      <c r="X55" s="1235">
        <f>観光人口!AB29</f>
        <v>3624</v>
      </c>
      <c r="Y55" s="277">
        <f t="shared" ref="Y55:Y60" si="100">V55-W55+X55</f>
        <v>16361</v>
      </c>
      <c r="Z55" s="219"/>
      <c r="AA55" s="285">
        <f>県推計人口!AL48</f>
        <v>46487</v>
      </c>
      <c r="AB55" s="292">
        <f t="shared" si="21"/>
        <v>44641</v>
      </c>
      <c r="AC55" s="1235">
        <f>県流入人口!Q56</f>
        <v>31704</v>
      </c>
      <c r="AD55" s="1235">
        <f>観光人口!AC29</f>
        <v>3295</v>
      </c>
      <c r="AE55" s="277">
        <f t="shared" ref="AE55:AE60" si="101">AB55-AC55+AD55</f>
        <v>16232</v>
      </c>
      <c r="AF55" s="53"/>
      <c r="AG55" s="285">
        <f>県推計人口!AM48</f>
        <v>45892</v>
      </c>
      <c r="AH55" s="285">
        <f>昼間人口!I55</f>
        <v>44379</v>
      </c>
      <c r="AI55" s="1234">
        <f>県流入人口!R56</f>
        <v>31124</v>
      </c>
      <c r="AJ55" s="1235">
        <f>観光人口!AD29</f>
        <v>1969</v>
      </c>
      <c r="AK55" s="816">
        <f t="shared" ref="AK55:AK60" si="102">AH55-AI55+AJ55</f>
        <v>15224</v>
      </c>
      <c r="AL55" s="845"/>
      <c r="AM55" s="285">
        <f>県推計人口!AN48</f>
        <v>45197</v>
      </c>
      <c r="AN55" s="292">
        <f t="shared" ref="AN55:AN60" si="103">ROUND(AM55*AH55/AG55,0)</f>
        <v>43707</v>
      </c>
      <c r="AO55" s="1234">
        <f>県流入人口!S56</f>
        <v>30544</v>
      </c>
      <c r="AP55" s="1235">
        <f>観光人口!AE29</f>
        <v>3752</v>
      </c>
      <c r="AQ55" s="816">
        <f t="shared" ref="AQ55:AQ60" si="104">AN55-AO55+AP55</f>
        <v>16915</v>
      </c>
      <c r="AR55" s="845"/>
      <c r="AS55" s="285">
        <f>県推計人口!AO48</f>
        <v>44569</v>
      </c>
      <c r="AT55" s="292">
        <f t="shared" si="23"/>
        <v>43100</v>
      </c>
      <c r="AU55" s="1234">
        <f>県流入人口!T56</f>
        <v>29964</v>
      </c>
      <c r="AV55" s="1235">
        <f>観光人口!AF29</f>
        <v>1894</v>
      </c>
      <c r="AW55" s="816">
        <f t="shared" ref="AW55:AW60" si="105">AT55-AU55+AV55</f>
        <v>15030</v>
      </c>
      <c r="AX55" s="845"/>
      <c r="AY55" s="285">
        <f>県推計人口!AP48</f>
        <v>43922</v>
      </c>
      <c r="AZ55" s="292">
        <f t="shared" si="24"/>
        <v>42474</v>
      </c>
      <c r="BA55" s="1234">
        <f>県流入人口!U56</f>
        <v>29383</v>
      </c>
      <c r="BB55" s="1235">
        <f>観光人口!AG29</f>
        <v>2538</v>
      </c>
      <c r="BC55" s="816">
        <f t="shared" ref="BC55:BC60" si="106">AZ55-BA55+BB55</f>
        <v>15629</v>
      </c>
      <c r="BD55" s="53"/>
    </row>
    <row r="56" spans="1:56">
      <c r="A56" s="125">
        <v>227</v>
      </c>
      <c r="B56" s="237" t="s">
        <v>61</v>
      </c>
      <c r="C56" s="250">
        <f>県推計人口!AH49</f>
        <v>37773</v>
      </c>
      <c r="D56" s="225">
        <f>昼間人口!H56</f>
        <v>35457</v>
      </c>
      <c r="E56" s="1235">
        <f>県流入人口!M57</f>
        <v>27901</v>
      </c>
      <c r="F56" s="1240">
        <f>観光人口!Y30</f>
        <v>2688</v>
      </c>
      <c r="G56" s="277">
        <f t="shared" si="97"/>
        <v>10244</v>
      </c>
      <c r="H56" s="53"/>
      <c r="I56" s="250">
        <f>県推計人口!AI49</f>
        <v>37121</v>
      </c>
      <c r="J56" s="285">
        <f t="shared" si="20"/>
        <v>34845</v>
      </c>
      <c r="K56" s="1235">
        <f>県流入人口!N57</f>
        <v>26990</v>
      </c>
      <c r="L56" s="1240">
        <f>観光人口!Z30</f>
        <v>2626</v>
      </c>
      <c r="M56" s="277">
        <f t="shared" si="98"/>
        <v>10481</v>
      </c>
      <c r="N56" s="53"/>
      <c r="O56" s="285">
        <f>県推計人口!AJ49</f>
        <v>36569</v>
      </c>
      <c r="P56" s="292">
        <f t="shared" si="95"/>
        <v>34327</v>
      </c>
      <c r="Q56" s="1235">
        <f>県流入人口!O57</f>
        <v>26080</v>
      </c>
      <c r="R56" s="1235">
        <f>観光人口!AA30</f>
        <v>2654</v>
      </c>
      <c r="S56" s="277">
        <f t="shared" si="99"/>
        <v>10901</v>
      </c>
      <c r="T56" s="53"/>
      <c r="U56" s="285">
        <f>県推計人口!AK49</f>
        <v>35971</v>
      </c>
      <c r="V56" s="292">
        <f t="shared" si="96"/>
        <v>33765</v>
      </c>
      <c r="W56" s="1235">
        <f>県流入人口!P57</f>
        <v>25169</v>
      </c>
      <c r="X56" s="1235">
        <f>観光人口!AB30</f>
        <v>2511</v>
      </c>
      <c r="Y56" s="277">
        <f t="shared" si="100"/>
        <v>11107</v>
      </c>
      <c r="Z56" s="219"/>
      <c r="AA56" s="285">
        <f>県推計人口!AL49</f>
        <v>35366</v>
      </c>
      <c r="AB56" s="292">
        <f t="shared" si="21"/>
        <v>33198</v>
      </c>
      <c r="AC56" s="1235">
        <f>県流入人口!Q57</f>
        <v>24259</v>
      </c>
      <c r="AD56" s="1235">
        <f>観光人口!AC30</f>
        <v>2523</v>
      </c>
      <c r="AE56" s="277">
        <f t="shared" si="101"/>
        <v>11462</v>
      </c>
      <c r="AF56" s="53"/>
      <c r="AG56" s="285">
        <f>県推計人口!AM49</f>
        <v>34819</v>
      </c>
      <c r="AH56" s="285">
        <f>昼間人口!I56</f>
        <v>32688</v>
      </c>
      <c r="AI56" s="1234">
        <f>県流入人口!R57</f>
        <v>23348</v>
      </c>
      <c r="AJ56" s="1235">
        <f>観光人口!AD30</f>
        <v>1710</v>
      </c>
      <c r="AK56" s="816">
        <f t="shared" si="102"/>
        <v>11050</v>
      </c>
      <c r="AL56" s="845"/>
      <c r="AM56" s="285">
        <f>県推計人口!AN49</f>
        <v>34150</v>
      </c>
      <c r="AN56" s="292">
        <f t="shared" si="103"/>
        <v>32060</v>
      </c>
      <c r="AO56" s="1234">
        <f>県流入人口!S57</f>
        <v>22437</v>
      </c>
      <c r="AP56" s="1235">
        <f>観光人口!AE30</f>
        <v>2146</v>
      </c>
      <c r="AQ56" s="816">
        <f t="shared" si="104"/>
        <v>11769</v>
      </c>
      <c r="AR56" s="845"/>
      <c r="AS56" s="285">
        <f>県推計人口!AO49</f>
        <v>33457</v>
      </c>
      <c r="AT56" s="292">
        <f t="shared" si="23"/>
        <v>31409</v>
      </c>
      <c r="AU56" s="1234">
        <f>県流入人口!T57</f>
        <v>21527</v>
      </c>
      <c r="AV56" s="1235">
        <f>観光人口!AF30</f>
        <v>1238</v>
      </c>
      <c r="AW56" s="816">
        <f t="shared" si="105"/>
        <v>11120</v>
      </c>
      <c r="AX56" s="845"/>
      <c r="AY56" s="285">
        <f>県推計人口!AP49</f>
        <v>32682</v>
      </c>
      <c r="AZ56" s="292">
        <f t="shared" si="24"/>
        <v>30682</v>
      </c>
      <c r="BA56" s="1234">
        <f>県流入人口!U57</f>
        <v>20616</v>
      </c>
      <c r="BB56" s="1235">
        <f>観光人口!AG30</f>
        <v>1698</v>
      </c>
      <c r="BC56" s="816">
        <f t="shared" si="106"/>
        <v>11764</v>
      </c>
      <c r="BD56" s="53"/>
    </row>
    <row r="57" spans="1:56">
      <c r="A57" s="125">
        <v>229</v>
      </c>
      <c r="B57" s="237" t="s">
        <v>62</v>
      </c>
      <c r="C57" s="250">
        <f>県推計人口!AH50</f>
        <v>77419</v>
      </c>
      <c r="D57" s="225">
        <f>昼間人口!H57</f>
        <v>74668</v>
      </c>
      <c r="E57" s="1235">
        <f>県流入人口!M58</f>
        <v>56412</v>
      </c>
      <c r="F57" s="1240">
        <f>観光人口!Y31</f>
        <v>2236</v>
      </c>
      <c r="G57" s="277">
        <f t="shared" si="97"/>
        <v>20492</v>
      </c>
      <c r="H57" s="53"/>
      <c r="I57" s="250">
        <f>県推計人口!AI50</f>
        <v>76890</v>
      </c>
      <c r="J57" s="285">
        <f t="shared" si="20"/>
        <v>74158</v>
      </c>
      <c r="K57" s="1235">
        <f>県流入人口!N58</f>
        <v>55485</v>
      </c>
      <c r="L57" s="1240">
        <f>観光人口!Z31</f>
        <v>2116</v>
      </c>
      <c r="M57" s="277">
        <f t="shared" si="98"/>
        <v>20789</v>
      </c>
      <c r="N57" s="53"/>
      <c r="O57" s="285">
        <f>県推計人口!AJ50</f>
        <v>76282</v>
      </c>
      <c r="P57" s="292">
        <f t="shared" si="95"/>
        <v>73571</v>
      </c>
      <c r="Q57" s="1235">
        <f>県流入人口!O58</f>
        <v>54559</v>
      </c>
      <c r="R57" s="1235">
        <f>観光人口!AA31</f>
        <v>1898</v>
      </c>
      <c r="S57" s="277">
        <f t="shared" si="99"/>
        <v>20910</v>
      </c>
      <c r="T57" s="53"/>
      <c r="U57" s="285">
        <f>県推計人口!AK50</f>
        <v>75585</v>
      </c>
      <c r="V57" s="292">
        <f t="shared" si="96"/>
        <v>72899</v>
      </c>
      <c r="W57" s="1235">
        <f>県流入人口!P58</f>
        <v>53632</v>
      </c>
      <c r="X57" s="1235">
        <f>観光人口!AB31</f>
        <v>1881</v>
      </c>
      <c r="Y57" s="277">
        <f t="shared" si="100"/>
        <v>21148</v>
      </c>
      <c r="Z57" s="219"/>
      <c r="AA57" s="285">
        <f>県推計人口!AL50</f>
        <v>74926</v>
      </c>
      <c r="AB57" s="292">
        <f t="shared" si="21"/>
        <v>72264</v>
      </c>
      <c r="AC57" s="1235">
        <f>県流入人口!Q58</f>
        <v>52706</v>
      </c>
      <c r="AD57" s="1235">
        <f>観光人口!AC31</f>
        <v>1646</v>
      </c>
      <c r="AE57" s="277">
        <f t="shared" si="101"/>
        <v>21204</v>
      </c>
      <c r="AF57" s="53"/>
      <c r="AG57" s="285">
        <f>県推計人口!AM50</f>
        <v>74316</v>
      </c>
      <c r="AH57" s="285">
        <f>昼間人口!I57</f>
        <v>72112</v>
      </c>
      <c r="AI57" s="1234">
        <f>県流入人口!R58</f>
        <v>51779</v>
      </c>
      <c r="AJ57" s="1235">
        <f>観光人口!AD31</f>
        <v>1426</v>
      </c>
      <c r="AK57" s="816">
        <f t="shared" si="102"/>
        <v>21759</v>
      </c>
      <c r="AL57" s="845"/>
      <c r="AM57" s="285">
        <f>県推計人口!AN50</f>
        <v>73491</v>
      </c>
      <c r="AN57" s="292">
        <f t="shared" si="103"/>
        <v>71311</v>
      </c>
      <c r="AO57" s="1234">
        <f>県流入人口!S58</f>
        <v>50852</v>
      </c>
      <c r="AP57" s="1235">
        <f>観光人口!AE31</f>
        <v>2501</v>
      </c>
      <c r="AQ57" s="816">
        <f t="shared" si="104"/>
        <v>22960</v>
      </c>
      <c r="AR57" s="845"/>
      <c r="AS57" s="285">
        <f>県推計人口!AO50</f>
        <v>72867</v>
      </c>
      <c r="AT57" s="292">
        <f t="shared" si="23"/>
        <v>70706</v>
      </c>
      <c r="AU57" s="1234">
        <f>県流入人口!T58</f>
        <v>49926</v>
      </c>
      <c r="AV57" s="1235">
        <f>観光人口!AF31</f>
        <v>1301</v>
      </c>
      <c r="AW57" s="816">
        <f t="shared" si="105"/>
        <v>22081</v>
      </c>
      <c r="AX57" s="845"/>
      <c r="AY57" s="285">
        <f>県推計人口!AP50</f>
        <v>71939</v>
      </c>
      <c r="AZ57" s="292">
        <f t="shared" si="24"/>
        <v>69805</v>
      </c>
      <c r="BA57" s="1234">
        <f>県流入人口!U58</f>
        <v>48999</v>
      </c>
      <c r="BB57" s="1235">
        <f>観光人口!AG31</f>
        <v>1743</v>
      </c>
      <c r="BC57" s="816">
        <f t="shared" si="106"/>
        <v>22549</v>
      </c>
      <c r="BD57" s="53"/>
    </row>
    <row r="58" spans="1:56">
      <c r="A58" s="125">
        <v>464</v>
      </c>
      <c r="B58" s="237" t="s">
        <v>63</v>
      </c>
      <c r="C58" s="250">
        <f>県推計人口!AH51</f>
        <v>33690</v>
      </c>
      <c r="D58" s="225">
        <f>昼間人口!H58</f>
        <v>27780</v>
      </c>
      <c r="E58" s="1235">
        <f>県流入人口!M59</f>
        <v>25408</v>
      </c>
      <c r="F58" s="1240">
        <f>観光人口!Y32</f>
        <v>284</v>
      </c>
      <c r="G58" s="277">
        <f t="shared" si="97"/>
        <v>2656</v>
      </c>
      <c r="H58" s="53"/>
      <c r="I58" s="250">
        <f>県推計人口!AI51</f>
        <v>33602</v>
      </c>
      <c r="J58" s="285">
        <f t="shared" si="20"/>
        <v>27707</v>
      </c>
      <c r="K58" s="1235">
        <f>県流入人口!N59</f>
        <v>25277</v>
      </c>
      <c r="L58" s="1240">
        <f>観光人口!Z32</f>
        <v>263</v>
      </c>
      <c r="M58" s="277">
        <f t="shared" si="98"/>
        <v>2693</v>
      </c>
      <c r="N58" s="53"/>
      <c r="O58" s="285">
        <f>県推計人口!AJ51</f>
        <v>33704</v>
      </c>
      <c r="P58" s="292">
        <f t="shared" si="95"/>
        <v>27792</v>
      </c>
      <c r="Q58" s="1235">
        <f>県流入人口!O59</f>
        <v>25146</v>
      </c>
      <c r="R58" s="1235">
        <f>観光人口!AA32</f>
        <v>283</v>
      </c>
      <c r="S58" s="277">
        <f t="shared" si="99"/>
        <v>2929</v>
      </c>
      <c r="T58" s="53"/>
      <c r="U58" s="285">
        <f>県推計人口!AK51</f>
        <v>33660</v>
      </c>
      <c r="V58" s="292">
        <f t="shared" si="96"/>
        <v>27755</v>
      </c>
      <c r="W58" s="1235">
        <f>県流入人口!P59</f>
        <v>25016</v>
      </c>
      <c r="X58" s="1235">
        <f>観光人口!AB32</f>
        <v>284</v>
      </c>
      <c r="Y58" s="277">
        <f t="shared" si="100"/>
        <v>3023</v>
      </c>
      <c r="Z58" s="219"/>
      <c r="AA58" s="285">
        <f>県推計人口!AL51</f>
        <v>33579</v>
      </c>
      <c r="AB58" s="292">
        <f t="shared" si="21"/>
        <v>27688</v>
      </c>
      <c r="AC58" s="1235">
        <f>県流入人口!Q59</f>
        <v>24885</v>
      </c>
      <c r="AD58" s="1235">
        <f>観光人口!AC32</f>
        <v>249</v>
      </c>
      <c r="AE58" s="277">
        <f t="shared" si="101"/>
        <v>3052</v>
      </c>
      <c r="AF58" s="53"/>
      <c r="AG58" s="285">
        <f>県推計人口!AM51</f>
        <v>33477</v>
      </c>
      <c r="AH58" s="285">
        <f>昼間人口!I58</f>
        <v>27185</v>
      </c>
      <c r="AI58" s="1234">
        <f>県流入人口!R59</f>
        <v>24754</v>
      </c>
      <c r="AJ58" s="1235">
        <f>観光人口!AD32</f>
        <v>96</v>
      </c>
      <c r="AK58" s="816">
        <f t="shared" si="102"/>
        <v>2527</v>
      </c>
      <c r="AL58" s="845"/>
      <c r="AM58" s="285">
        <f>県推計人口!AN51</f>
        <v>33348</v>
      </c>
      <c r="AN58" s="292">
        <f t="shared" si="103"/>
        <v>27080</v>
      </c>
      <c r="AO58" s="1234">
        <f>県流入人口!S59</f>
        <v>24623</v>
      </c>
      <c r="AP58" s="1235">
        <f>観光人口!AE32</f>
        <v>100</v>
      </c>
      <c r="AQ58" s="816">
        <f t="shared" si="104"/>
        <v>2557</v>
      </c>
      <c r="AR58" s="845"/>
      <c r="AS58" s="285">
        <f>県推計人口!AO51</f>
        <v>33187</v>
      </c>
      <c r="AT58" s="292">
        <f t="shared" si="23"/>
        <v>26950</v>
      </c>
      <c r="AU58" s="1234">
        <f>県流入人口!T59</f>
        <v>24492</v>
      </c>
      <c r="AV58" s="1235">
        <f>観光人口!AF32</f>
        <v>64</v>
      </c>
      <c r="AW58" s="816">
        <f t="shared" si="105"/>
        <v>2522</v>
      </c>
      <c r="AX58" s="845"/>
      <c r="AY58" s="285">
        <f>県推計人口!AP51</f>
        <v>33069</v>
      </c>
      <c r="AZ58" s="292">
        <f t="shared" si="24"/>
        <v>26854</v>
      </c>
      <c r="BA58" s="1234">
        <f>県流入人口!U59</f>
        <v>24362</v>
      </c>
      <c r="BB58" s="1235">
        <f>観光人口!AG32</f>
        <v>87</v>
      </c>
      <c r="BC58" s="816">
        <f t="shared" si="106"/>
        <v>2579</v>
      </c>
      <c r="BD58" s="53"/>
    </row>
    <row r="59" spans="1:56">
      <c r="A59" s="125">
        <v>481</v>
      </c>
      <c r="B59" s="237" t="s">
        <v>64</v>
      </c>
      <c r="C59" s="250">
        <f>県推計人口!AH52</f>
        <v>15224</v>
      </c>
      <c r="D59" s="225">
        <f>昼間人口!H59</f>
        <v>14755</v>
      </c>
      <c r="E59" s="1235">
        <f>県流入人口!M60</f>
        <v>10330</v>
      </c>
      <c r="F59" s="1240">
        <f>観光人口!Y33</f>
        <v>578</v>
      </c>
      <c r="G59" s="277">
        <f t="shared" si="97"/>
        <v>5003</v>
      </c>
      <c r="H59" s="53"/>
      <c r="I59" s="250">
        <f>県推計人口!AI52</f>
        <v>14943</v>
      </c>
      <c r="J59" s="285">
        <f t="shared" si="20"/>
        <v>14483</v>
      </c>
      <c r="K59" s="1235">
        <f>県流入人口!N60</f>
        <v>10034</v>
      </c>
      <c r="L59" s="1240">
        <f>観光人口!Z33</f>
        <v>602</v>
      </c>
      <c r="M59" s="277">
        <f t="shared" si="98"/>
        <v>5051</v>
      </c>
      <c r="N59" s="53"/>
      <c r="O59" s="285">
        <f>県推計人口!AJ52</f>
        <v>14645</v>
      </c>
      <c r="P59" s="292">
        <f t="shared" si="95"/>
        <v>14194</v>
      </c>
      <c r="Q59" s="1235">
        <f>県流入人口!O60</f>
        <v>9738</v>
      </c>
      <c r="R59" s="1235">
        <f>観光人口!AA33</f>
        <v>657</v>
      </c>
      <c r="S59" s="277">
        <f t="shared" si="99"/>
        <v>5113</v>
      </c>
      <c r="T59" s="53"/>
      <c r="U59" s="285">
        <f>県推計人口!AK52</f>
        <v>14351</v>
      </c>
      <c r="V59" s="292">
        <f t="shared" si="96"/>
        <v>13909</v>
      </c>
      <c r="W59" s="1235">
        <f>県流入人口!P60</f>
        <v>9443</v>
      </c>
      <c r="X59" s="1235">
        <f>観光人口!AB33</f>
        <v>544</v>
      </c>
      <c r="Y59" s="277">
        <f t="shared" si="100"/>
        <v>5010</v>
      </c>
      <c r="Z59" s="219"/>
      <c r="AA59" s="285">
        <f>県推計人口!AL52</f>
        <v>14118</v>
      </c>
      <c r="AB59" s="292">
        <f t="shared" si="21"/>
        <v>13683</v>
      </c>
      <c r="AC59" s="1235">
        <f>県流入人口!Q60</f>
        <v>9147</v>
      </c>
      <c r="AD59" s="1235">
        <f>観光人口!AC33</f>
        <v>474</v>
      </c>
      <c r="AE59" s="277">
        <f t="shared" si="101"/>
        <v>5010</v>
      </c>
      <c r="AF59" s="53"/>
      <c r="AG59" s="285">
        <f>県推計人口!AM52</f>
        <v>13879</v>
      </c>
      <c r="AH59" s="285">
        <f>昼間人口!I59</f>
        <v>13680</v>
      </c>
      <c r="AI59" s="1234">
        <f>県流入人口!R60</f>
        <v>8851</v>
      </c>
      <c r="AJ59" s="1235">
        <f>観光人口!AD33</f>
        <v>291</v>
      </c>
      <c r="AK59" s="816">
        <f t="shared" si="102"/>
        <v>5120</v>
      </c>
      <c r="AL59" s="845"/>
      <c r="AM59" s="285">
        <f>県推計人口!AN52</f>
        <v>13644</v>
      </c>
      <c r="AN59" s="292">
        <f t="shared" si="103"/>
        <v>13448</v>
      </c>
      <c r="AO59" s="1234">
        <f>県流入人口!S60</f>
        <v>8555</v>
      </c>
      <c r="AP59" s="1235">
        <f>観光人口!AE33</f>
        <v>560</v>
      </c>
      <c r="AQ59" s="816">
        <f t="shared" si="104"/>
        <v>5453</v>
      </c>
      <c r="AR59" s="845"/>
      <c r="AS59" s="285">
        <f>県推計人口!AO52</f>
        <v>13422</v>
      </c>
      <c r="AT59" s="292">
        <f t="shared" si="23"/>
        <v>13230</v>
      </c>
      <c r="AU59" s="1234">
        <f>県流入人口!T60</f>
        <v>8259</v>
      </c>
      <c r="AV59" s="1235">
        <f>観光人口!AF33</f>
        <v>282</v>
      </c>
      <c r="AW59" s="816">
        <f t="shared" si="105"/>
        <v>5253</v>
      </c>
      <c r="AX59" s="845"/>
      <c r="AY59" s="285">
        <f>県推計人口!AP52</f>
        <v>13256</v>
      </c>
      <c r="AZ59" s="292">
        <f t="shared" si="24"/>
        <v>13066</v>
      </c>
      <c r="BA59" s="1234">
        <f>県流入人口!U60</f>
        <v>7964</v>
      </c>
      <c r="BB59" s="1235">
        <f>観光人口!AG33</f>
        <v>378</v>
      </c>
      <c r="BC59" s="816">
        <f t="shared" si="106"/>
        <v>5480</v>
      </c>
      <c r="BD59" s="53"/>
    </row>
    <row r="60" spans="1:56">
      <c r="A60" s="125">
        <v>501</v>
      </c>
      <c r="B60" s="237" t="s">
        <v>65</v>
      </c>
      <c r="C60" s="250">
        <f>県推計人口!AH53</f>
        <v>17510</v>
      </c>
      <c r="D60" s="225">
        <f>昼間人口!H60</f>
        <v>17617</v>
      </c>
      <c r="E60" s="1235">
        <f>県流入人口!M61</f>
        <v>11638</v>
      </c>
      <c r="F60" s="1240">
        <f>観光人口!Y34</f>
        <v>1138</v>
      </c>
      <c r="G60" s="277">
        <f t="shared" si="97"/>
        <v>7117</v>
      </c>
      <c r="H60" s="53"/>
      <c r="I60" s="250">
        <f>県推計人口!AI53</f>
        <v>17099</v>
      </c>
      <c r="J60" s="285">
        <f t="shared" si="20"/>
        <v>17203</v>
      </c>
      <c r="K60" s="1235">
        <f>県流入人口!N61</f>
        <v>11169</v>
      </c>
      <c r="L60" s="1240">
        <f>観光人口!Z34</f>
        <v>1113</v>
      </c>
      <c r="M60" s="277">
        <f t="shared" si="98"/>
        <v>7147</v>
      </c>
      <c r="N60" s="53"/>
      <c r="O60" s="285">
        <f>県推計人口!AJ53</f>
        <v>16786</v>
      </c>
      <c r="P60" s="292">
        <f t="shared" si="95"/>
        <v>16889</v>
      </c>
      <c r="Q60" s="1235">
        <f>県流入人口!O61</f>
        <v>10700</v>
      </c>
      <c r="R60" s="1235">
        <f>観光人口!AA34</f>
        <v>1288</v>
      </c>
      <c r="S60" s="277">
        <f t="shared" si="99"/>
        <v>7477</v>
      </c>
      <c r="T60" s="53"/>
      <c r="U60" s="285">
        <f>県推計人口!AK53</f>
        <v>16458</v>
      </c>
      <c r="V60" s="292">
        <f t="shared" si="96"/>
        <v>16559</v>
      </c>
      <c r="W60" s="1235">
        <f>県流入人口!P61</f>
        <v>10230</v>
      </c>
      <c r="X60" s="1235">
        <f>観光人口!AB34</f>
        <v>1242</v>
      </c>
      <c r="Y60" s="277">
        <f t="shared" si="100"/>
        <v>7571</v>
      </c>
      <c r="Z60" s="219"/>
      <c r="AA60" s="285">
        <f>県推計人口!AL53</f>
        <v>16159</v>
      </c>
      <c r="AB60" s="285">
        <f t="shared" si="21"/>
        <v>16258</v>
      </c>
      <c r="AC60" s="1235">
        <f>県流入人口!Q61</f>
        <v>9761</v>
      </c>
      <c r="AD60" s="1235">
        <f>観光人口!AC34</f>
        <v>1193</v>
      </c>
      <c r="AE60" s="277">
        <f t="shared" si="101"/>
        <v>7690</v>
      </c>
      <c r="AF60" s="53"/>
      <c r="AG60" s="286">
        <f>県推計人口!AM53</f>
        <v>15863</v>
      </c>
      <c r="AH60" s="285">
        <f>昼間人口!I60</f>
        <v>16142</v>
      </c>
      <c r="AI60" s="1234">
        <f>県流入人口!R61</f>
        <v>9292</v>
      </c>
      <c r="AJ60" s="1235">
        <f>観光人口!AD34</f>
        <v>915</v>
      </c>
      <c r="AK60" s="816">
        <f t="shared" si="102"/>
        <v>7765</v>
      </c>
      <c r="AL60" s="845"/>
      <c r="AM60" s="285">
        <f>県推計人口!AN53</f>
        <v>15485</v>
      </c>
      <c r="AN60" s="292">
        <f t="shared" si="103"/>
        <v>15757</v>
      </c>
      <c r="AO60" s="1234">
        <f>県流入人口!S61</f>
        <v>8823</v>
      </c>
      <c r="AP60" s="1235">
        <f>観光人口!AE34</f>
        <v>1527</v>
      </c>
      <c r="AQ60" s="816">
        <f t="shared" si="104"/>
        <v>8461</v>
      </c>
      <c r="AR60" s="845"/>
      <c r="AS60" s="285">
        <f>県推計人口!AO53</f>
        <v>15117</v>
      </c>
      <c r="AT60" s="292">
        <f t="shared" si="23"/>
        <v>15383</v>
      </c>
      <c r="AU60" s="1234">
        <f>県流入人口!T61</f>
        <v>8354</v>
      </c>
      <c r="AV60" s="1235">
        <f>観光人口!AF34</f>
        <v>792</v>
      </c>
      <c r="AW60" s="816">
        <f t="shared" si="105"/>
        <v>7821</v>
      </c>
      <c r="AX60" s="845"/>
      <c r="AY60" s="285">
        <f>県推計人口!AP53</f>
        <v>14756</v>
      </c>
      <c r="AZ60" s="292">
        <f t="shared" si="24"/>
        <v>15016</v>
      </c>
      <c r="BA60" s="1234">
        <f>県流入人口!U61</f>
        <v>7884</v>
      </c>
      <c r="BB60" s="1235">
        <f>観光人口!AG34</f>
        <v>1078</v>
      </c>
      <c r="BC60" s="816">
        <f t="shared" si="106"/>
        <v>8210</v>
      </c>
      <c r="BD60" s="53"/>
    </row>
    <row r="61" spans="1:56">
      <c r="A61" s="125"/>
      <c r="B61" s="244" t="s">
        <v>23</v>
      </c>
      <c r="C61" s="281">
        <f t="shared" ref="C61:F61" si="107">SUM(C62:C66)</f>
        <v>170232</v>
      </c>
      <c r="D61" s="281">
        <f t="shared" si="107"/>
        <v>169973</v>
      </c>
      <c r="E61" s="281">
        <f t="shared" si="107"/>
        <v>122417</v>
      </c>
      <c r="F61" s="281">
        <f t="shared" si="107"/>
        <v>18008</v>
      </c>
      <c r="G61" s="281">
        <f>SUM(G62:G66)</f>
        <v>65564</v>
      </c>
      <c r="H61" s="53"/>
      <c r="I61" s="281">
        <f t="shared" ref="I61:L61" si="108">SUM(I62:I66)</f>
        <v>168124</v>
      </c>
      <c r="J61" s="281">
        <f t="shared" si="108"/>
        <v>167887</v>
      </c>
      <c r="K61" s="281">
        <f t="shared" si="108"/>
        <v>118727</v>
      </c>
      <c r="L61" s="281">
        <f t="shared" si="108"/>
        <v>18177</v>
      </c>
      <c r="M61" s="281">
        <f>SUM(M62:M66)</f>
        <v>67337</v>
      </c>
      <c r="N61" s="53"/>
      <c r="O61" s="281">
        <f t="shared" ref="O61:R61" si="109">SUM(O62:O66)</f>
        <v>165797</v>
      </c>
      <c r="P61" s="281">
        <f t="shared" si="109"/>
        <v>165586</v>
      </c>
      <c r="Q61" s="281">
        <f t="shared" si="109"/>
        <v>115037</v>
      </c>
      <c r="R61" s="281">
        <f t="shared" si="109"/>
        <v>17981</v>
      </c>
      <c r="S61" s="281">
        <f>SUM(S62:S66)</f>
        <v>68530</v>
      </c>
      <c r="T61" s="53"/>
      <c r="U61" s="281">
        <f t="shared" ref="U61:X61" si="110">SUM(U62:U66)</f>
        <v>163252</v>
      </c>
      <c r="V61" s="281">
        <f t="shared" si="110"/>
        <v>163052</v>
      </c>
      <c r="W61" s="281">
        <f t="shared" si="110"/>
        <v>111346</v>
      </c>
      <c r="X61" s="281">
        <f t="shared" si="110"/>
        <v>17559</v>
      </c>
      <c r="Y61" s="281">
        <f>SUM(Y62:Y66)</f>
        <v>69265</v>
      </c>
      <c r="Z61" s="270"/>
      <c r="AA61" s="281">
        <f t="shared" ref="AA61:AD61" si="111">SUM(AA62:AA66)</f>
        <v>160494</v>
      </c>
      <c r="AB61" s="281">
        <f t="shared" si="111"/>
        <v>160314</v>
      </c>
      <c r="AC61" s="281">
        <f t="shared" si="111"/>
        <v>107656</v>
      </c>
      <c r="AD61" s="281">
        <f t="shared" si="111"/>
        <v>15814</v>
      </c>
      <c r="AE61" s="281">
        <f>SUM(AE62:AE66)</f>
        <v>68472</v>
      </c>
      <c r="AF61" s="53"/>
      <c r="AG61" s="1338">
        <f t="shared" ref="AG61:AJ61" si="112">SUM(AG62:AG66)</f>
        <v>157989</v>
      </c>
      <c r="AH61" s="831">
        <f t="shared" si="112"/>
        <v>157624</v>
      </c>
      <c r="AI61" s="831">
        <f t="shared" si="112"/>
        <v>103966</v>
      </c>
      <c r="AJ61" s="831">
        <f t="shared" si="112"/>
        <v>12940</v>
      </c>
      <c r="AK61" s="831">
        <f>SUM(AK62:AK66)</f>
        <v>66598</v>
      </c>
      <c r="AL61" s="845"/>
      <c r="AM61" s="1338">
        <f t="shared" ref="AM61:AP61" si="113">SUM(AM62:AM66)</f>
        <v>155285</v>
      </c>
      <c r="AN61" s="831">
        <f t="shared" si="113"/>
        <v>154947</v>
      </c>
      <c r="AO61" s="831">
        <f t="shared" si="113"/>
        <v>100276</v>
      </c>
      <c r="AP61" s="831">
        <f t="shared" si="113"/>
        <v>17644</v>
      </c>
      <c r="AQ61" s="831">
        <f>SUM(AQ62:AQ66)</f>
        <v>72315</v>
      </c>
      <c r="AR61" s="845"/>
      <c r="AS61" s="1338">
        <f t="shared" ref="AS61:AV61" si="114">SUM(AS62:AS66)</f>
        <v>152674</v>
      </c>
      <c r="AT61" s="831">
        <f t="shared" si="114"/>
        <v>152352</v>
      </c>
      <c r="AU61" s="831">
        <f t="shared" si="114"/>
        <v>96586</v>
      </c>
      <c r="AV61" s="831">
        <f t="shared" si="114"/>
        <v>9714</v>
      </c>
      <c r="AW61" s="831">
        <f>SUM(AW62:AW66)</f>
        <v>65480</v>
      </c>
      <c r="AX61" s="845"/>
      <c r="AY61" s="1338">
        <f t="shared" ref="AY61:BB61" si="115">SUM(AY62:AY66)</f>
        <v>149768</v>
      </c>
      <c r="AZ61" s="831">
        <f t="shared" si="115"/>
        <v>149462</v>
      </c>
      <c r="BA61" s="831">
        <f t="shared" si="115"/>
        <v>92895</v>
      </c>
      <c r="BB61" s="831">
        <f t="shared" si="115"/>
        <v>13433</v>
      </c>
      <c r="BC61" s="831">
        <f>SUM(BC62:BC66)</f>
        <v>70000</v>
      </c>
      <c r="BD61" s="53"/>
    </row>
    <row r="62" spans="1:56">
      <c r="A62" s="125">
        <v>209</v>
      </c>
      <c r="B62" s="245" t="s">
        <v>66</v>
      </c>
      <c r="C62" s="250">
        <f>県推計人口!AH55</f>
        <v>82250</v>
      </c>
      <c r="D62" s="225">
        <f>昼間人口!H62</f>
        <v>83824</v>
      </c>
      <c r="E62" s="1235">
        <f>県流入人口!M63</f>
        <v>60565</v>
      </c>
      <c r="F62" s="1240">
        <f>観光人口!Y35</f>
        <v>7079</v>
      </c>
      <c r="G62" s="277">
        <f>D62-E62+F62</f>
        <v>30338</v>
      </c>
      <c r="H62" s="53"/>
      <c r="I62" s="250">
        <f>県推計人口!AI55</f>
        <v>81438</v>
      </c>
      <c r="J62" s="285">
        <f t="shared" si="20"/>
        <v>82996</v>
      </c>
      <c r="K62" s="1235">
        <f>県流入人口!N63</f>
        <v>58964</v>
      </c>
      <c r="L62" s="1240">
        <f>観光人口!Z35</f>
        <v>7086</v>
      </c>
      <c r="M62" s="277">
        <f>J62-K62+L62</f>
        <v>31118</v>
      </c>
      <c r="N62" s="53"/>
      <c r="O62" s="285">
        <f>県推計人口!AJ55</f>
        <v>80690</v>
      </c>
      <c r="P62" s="292">
        <f>ROUND(O62*D62/C62,0)</f>
        <v>82234</v>
      </c>
      <c r="Q62" s="1235">
        <f>県流入人口!O63</f>
        <v>57363</v>
      </c>
      <c r="R62" s="1235">
        <f>観光人口!AA35</f>
        <v>6977</v>
      </c>
      <c r="S62" s="277">
        <f>P62-Q62+R62</f>
        <v>31848</v>
      </c>
      <c r="T62" s="53"/>
      <c r="U62" s="285">
        <f>県推計人口!AK55</f>
        <v>79571</v>
      </c>
      <c r="V62" s="292">
        <f>ROUND(U62*D62/C62,0)</f>
        <v>81094</v>
      </c>
      <c r="W62" s="1235">
        <f>県流入人口!P63</f>
        <v>55762</v>
      </c>
      <c r="X62" s="1235">
        <f>観光人口!AB35</f>
        <v>6764</v>
      </c>
      <c r="Y62" s="277">
        <f>V62-W62+X62</f>
        <v>32096</v>
      </c>
      <c r="Z62" s="219"/>
      <c r="AA62" s="285">
        <f>県推計人口!AL55</f>
        <v>78490</v>
      </c>
      <c r="AB62" s="292">
        <f t="shared" si="21"/>
        <v>79992</v>
      </c>
      <c r="AC62" s="1235">
        <f>県流入人口!Q63</f>
        <v>54161</v>
      </c>
      <c r="AD62" s="1235">
        <f>観光人口!AC35</f>
        <v>6485</v>
      </c>
      <c r="AE62" s="277">
        <f>AB62-AC62+AD62</f>
        <v>32316</v>
      </c>
      <c r="AF62" s="53"/>
      <c r="AG62" s="285">
        <f>県推計人口!AM55</f>
        <v>77489</v>
      </c>
      <c r="AH62" s="292">
        <f>昼間人口!I62</f>
        <v>78610</v>
      </c>
      <c r="AI62" s="1234">
        <f>県流入人口!R63</f>
        <v>52560</v>
      </c>
      <c r="AJ62" s="1235">
        <f>観光人口!AD35</f>
        <v>5158</v>
      </c>
      <c r="AK62" s="816">
        <f>AH62-AI62+AJ62</f>
        <v>31208</v>
      </c>
      <c r="AL62" s="845"/>
      <c r="AM62" s="285">
        <f>県推計人口!AN55</f>
        <v>76605</v>
      </c>
      <c r="AN62" s="292">
        <f>ROUND(AM62*AH62/AG62,0)</f>
        <v>77713</v>
      </c>
      <c r="AO62" s="1234">
        <f>県流入人口!S63</f>
        <v>50959</v>
      </c>
      <c r="AP62" s="1235">
        <f>観光人口!AE35</f>
        <v>5619</v>
      </c>
      <c r="AQ62" s="816">
        <f>AN62-AO62+AP62</f>
        <v>32373</v>
      </c>
      <c r="AR62" s="845"/>
      <c r="AS62" s="285">
        <f>県推計人口!AO55</f>
        <v>75500</v>
      </c>
      <c r="AT62" s="292">
        <f t="shared" si="23"/>
        <v>76592</v>
      </c>
      <c r="AU62" s="1234">
        <f>県流入人口!T63</f>
        <v>49358</v>
      </c>
      <c r="AV62" s="1235">
        <f>観光人口!AF35</f>
        <v>3303</v>
      </c>
      <c r="AW62" s="816">
        <f>AT62-AU62+AV62</f>
        <v>30537</v>
      </c>
      <c r="AX62" s="845"/>
      <c r="AY62" s="285">
        <f>県推計人口!AP55</f>
        <v>74268</v>
      </c>
      <c r="AZ62" s="292">
        <f t="shared" si="24"/>
        <v>75342</v>
      </c>
      <c r="BA62" s="1234">
        <f>県流入人口!U63</f>
        <v>47757</v>
      </c>
      <c r="BB62" s="1235">
        <f>観光人口!AG35</f>
        <v>4693</v>
      </c>
      <c r="BC62" s="816">
        <f>AZ62-BA62+BB62</f>
        <v>32278</v>
      </c>
      <c r="BD62" s="53"/>
    </row>
    <row r="63" spans="1:56">
      <c r="A63" s="125">
        <v>222</v>
      </c>
      <c r="B63" s="237" t="s">
        <v>67</v>
      </c>
      <c r="C63" s="250">
        <f>県推計人口!AH56</f>
        <v>24288</v>
      </c>
      <c r="D63" s="225">
        <f>昼間人口!H63</f>
        <v>24367</v>
      </c>
      <c r="E63" s="1235">
        <f>県流入人口!M64</f>
        <v>16546</v>
      </c>
      <c r="F63" s="1240">
        <f>観光人口!Y36</f>
        <v>2256</v>
      </c>
      <c r="G63" s="277">
        <f>D63-E63+F63</f>
        <v>10077</v>
      </c>
      <c r="H63" s="53"/>
      <c r="I63" s="250">
        <f>県推計人口!AI56</f>
        <v>23952</v>
      </c>
      <c r="J63" s="285">
        <f t="shared" si="20"/>
        <v>24030</v>
      </c>
      <c r="K63" s="1235">
        <f>県流入人口!N64</f>
        <v>16034</v>
      </c>
      <c r="L63" s="1240">
        <f>観光人口!Z36</f>
        <v>2310</v>
      </c>
      <c r="M63" s="277">
        <f>J63-K63+L63</f>
        <v>10306</v>
      </c>
      <c r="N63" s="53"/>
      <c r="O63" s="285">
        <f>県推計人口!AJ56</f>
        <v>23491</v>
      </c>
      <c r="P63" s="292">
        <f>ROUND(O63*D63/C63,0)</f>
        <v>23567</v>
      </c>
      <c r="Q63" s="1235">
        <f>県流入人口!O64</f>
        <v>15522</v>
      </c>
      <c r="R63" s="1235">
        <f>観光人口!AA36</f>
        <v>2205</v>
      </c>
      <c r="S63" s="277">
        <f>P63-Q63+R63</f>
        <v>10250</v>
      </c>
      <c r="T63" s="53"/>
      <c r="U63" s="285">
        <f>県推計人口!AK56</f>
        <v>23008</v>
      </c>
      <c r="V63" s="292">
        <f>ROUND(U63*D63/C63,0)</f>
        <v>23083</v>
      </c>
      <c r="W63" s="1235">
        <f>県流入人口!P64</f>
        <v>15009</v>
      </c>
      <c r="X63" s="1235">
        <f>観光人口!AB36</f>
        <v>2076</v>
      </c>
      <c r="Y63" s="277">
        <f>V63-W63+X63</f>
        <v>10150</v>
      </c>
      <c r="Z63" s="219"/>
      <c r="AA63" s="285">
        <f>県推計人口!AL56</f>
        <v>22490</v>
      </c>
      <c r="AB63" s="292">
        <f t="shared" si="21"/>
        <v>22563</v>
      </c>
      <c r="AC63" s="1235">
        <f>県流入人口!Q64</f>
        <v>14497</v>
      </c>
      <c r="AD63" s="1235">
        <f>観光人口!AC36</f>
        <v>1794</v>
      </c>
      <c r="AE63" s="277">
        <f>AB63-AC63+AD63</f>
        <v>9860</v>
      </c>
      <c r="AF63" s="53"/>
      <c r="AG63" s="285">
        <f>県推計人口!AM56</f>
        <v>22129</v>
      </c>
      <c r="AH63" s="292">
        <f>昼間人口!I63</f>
        <v>22497</v>
      </c>
      <c r="AI63" s="1234">
        <f>県流入人口!R64</f>
        <v>13985</v>
      </c>
      <c r="AJ63" s="1235">
        <f>観光人口!AD36</f>
        <v>1548</v>
      </c>
      <c r="AK63" s="816">
        <f>AH63-AI63+AJ63</f>
        <v>10060</v>
      </c>
      <c r="AL63" s="845"/>
      <c r="AM63" s="285">
        <f>県推計人口!AN56</f>
        <v>21683</v>
      </c>
      <c r="AN63" s="292">
        <f t="shared" ref="AN63:AN66" si="116">ROUND(AM63*AH63/AG63,0)</f>
        <v>22044</v>
      </c>
      <c r="AO63" s="1234">
        <f>県流入人口!S64</f>
        <v>13473</v>
      </c>
      <c r="AP63" s="1235">
        <f>観光人口!AE36</f>
        <v>2410</v>
      </c>
      <c r="AQ63" s="816">
        <f>AN63-AO63+AP63</f>
        <v>10981</v>
      </c>
      <c r="AR63" s="845"/>
      <c r="AS63" s="285">
        <f>県推計人口!AO56</f>
        <v>21289</v>
      </c>
      <c r="AT63" s="292">
        <f t="shared" si="23"/>
        <v>21643</v>
      </c>
      <c r="AU63" s="1234">
        <f>県流入人口!T64</f>
        <v>12961</v>
      </c>
      <c r="AV63" s="1235">
        <f>観光人口!AF36</f>
        <v>1245</v>
      </c>
      <c r="AW63" s="816">
        <f>AT63-AU63+AV63</f>
        <v>9927</v>
      </c>
      <c r="AX63" s="845"/>
      <c r="AY63" s="285">
        <f>県推計人口!AP56</f>
        <v>20821</v>
      </c>
      <c r="AZ63" s="292">
        <f t="shared" si="24"/>
        <v>21167</v>
      </c>
      <c r="BA63" s="1234">
        <f>県流入人口!U64</f>
        <v>12448</v>
      </c>
      <c r="BB63" s="1235">
        <f>観光人口!AG36</f>
        <v>1734</v>
      </c>
      <c r="BC63" s="816">
        <f>AZ63-BA63+BB63</f>
        <v>10453</v>
      </c>
      <c r="BD63" s="53"/>
    </row>
    <row r="64" spans="1:56">
      <c r="A64" s="125">
        <v>225</v>
      </c>
      <c r="B64" s="237" t="s">
        <v>68</v>
      </c>
      <c r="C64" s="250">
        <f>県推計人口!AH57</f>
        <v>30805</v>
      </c>
      <c r="D64" s="225">
        <f>昼間人口!H64</f>
        <v>30634</v>
      </c>
      <c r="E64" s="1235">
        <f>県流入人口!M65</f>
        <v>21802</v>
      </c>
      <c r="F64" s="1240">
        <f>観光人口!Y37</f>
        <v>4294</v>
      </c>
      <c r="G64" s="277">
        <f>D64-E64+F64</f>
        <v>13126</v>
      </c>
      <c r="H64" s="53"/>
      <c r="I64" s="250">
        <f>県推計人口!AI57</f>
        <v>30551</v>
      </c>
      <c r="J64" s="285">
        <f t="shared" si="20"/>
        <v>30381</v>
      </c>
      <c r="K64" s="1235">
        <f>県流入人口!N65</f>
        <v>21284</v>
      </c>
      <c r="L64" s="1240">
        <f>観光人口!Z37</f>
        <v>4171</v>
      </c>
      <c r="M64" s="277">
        <f>J64-K64+L64</f>
        <v>13268</v>
      </c>
      <c r="N64" s="53"/>
      <c r="O64" s="285">
        <f>県推計人口!AJ57</f>
        <v>30162</v>
      </c>
      <c r="P64" s="292">
        <f>ROUND(O64*D64/C64,0)</f>
        <v>29995</v>
      </c>
      <c r="Q64" s="1235">
        <f>県流入人口!O65</f>
        <v>20766</v>
      </c>
      <c r="R64" s="1235">
        <f>観光人口!AA37</f>
        <v>4209</v>
      </c>
      <c r="S64" s="277">
        <f>P64-Q64+R64</f>
        <v>13438</v>
      </c>
      <c r="T64" s="53"/>
      <c r="U64" s="285">
        <f>県推計人口!AK57</f>
        <v>29823</v>
      </c>
      <c r="V64" s="292">
        <f>ROUND(U64*D64/C64,0)</f>
        <v>29657</v>
      </c>
      <c r="W64" s="1235">
        <f>県流入人口!P65</f>
        <v>20247</v>
      </c>
      <c r="X64" s="1235">
        <f>観光人口!AB37</f>
        <v>4093</v>
      </c>
      <c r="Y64" s="277">
        <f>V64-W64+X64</f>
        <v>13503</v>
      </c>
      <c r="Z64" s="219"/>
      <c r="AA64" s="285">
        <f>県推計人口!AL57</f>
        <v>29411</v>
      </c>
      <c r="AB64" s="292">
        <f t="shared" si="21"/>
        <v>29248</v>
      </c>
      <c r="AC64" s="1235">
        <f>県流入人口!Q65</f>
        <v>19729</v>
      </c>
      <c r="AD64" s="1235">
        <f>観光人口!AC37</f>
        <v>3601</v>
      </c>
      <c r="AE64" s="277">
        <f>AB64-AC64+AD64</f>
        <v>13120</v>
      </c>
      <c r="AF64" s="53"/>
      <c r="AG64" s="285">
        <f>県推計人口!AM57</f>
        <v>28989</v>
      </c>
      <c r="AH64" s="292">
        <f>昼間人口!I64</f>
        <v>28550</v>
      </c>
      <c r="AI64" s="1234">
        <f>県流入人口!R65</f>
        <v>19211</v>
      </c>
      <c r="AJ64" s="1235">
        <f>観光人口!AD37</f>
        <v>2649</v>
      </c>
      <c r="AK64" s="816">
        <f>AH64-AI64+AJ64</f>
        <v>11988</v>
      </c>
      <c r="AL64" s="845"/>
      <c r="AM64" s="285">
        <f>県推計人口!AN57</f>
        <v>28417</v>
      </c>
      <c r="AN64" s="292">
        <f t="shared" si="116"/>
        <v>27987</v>
      </c>
      <c r="AO64" s="1234">
        <f>県流入人口!S65</f>
        <v>18693</v>
      </c>
      <c r="AP64" s="1235">
        <f>観光人口!AE37</f>
        <v>4781</v>
      </c>
      <c r="AQ64" s="816">
        <f>AN64-AO64+AP64</f>
        <v>14075</v>
      </c>
      <c r="AR64" s="845"/>
      <c r="AS64" s="285">
        <f>県推計人口!AO57</f>
        <v>27968</v>
      </c>
      <c r="AT64" s="292">
        <f t="shared" si="23"/>
        <v>27544</v>
      </c>
      <c r="AU64" s="1234">
        <f>県流入人口!T65</f>
        <v>18175</v>
      </c>
      <c r="AV64" s="1235">
        <f>観光人口!AF37</f>
        <v>2440</v>
      </c>
      <c r="AW64" s="816">
        <f>AT64-AU64+AV64</f>
        <v>11809</v>
      </c>
      <c r="AX64" s="845"/>
      <c r="AY64" s="285">
        <f>県推計人口!AP57</f>
        <v>27474</v>
      </c>
      <c r="AZ64" s="292">
        <f t="shared" si="24"/>
        <v>27058</v>
      </c>
      <c r="BA64" s="1234">
        <f>県流入人口!U65</f>
        <v>17656</v>
      </c>
      <c r="BB64" s="1235">
        <f>観光人口!AG37</f>
        <v>3290</v>
      </c>
      <c r="BC64" s="816">
        <f>AZ64-BA64+BB64</f>
        <v>12692</v>
      </c>
      <c r="BD64" s="53"/>
    </row>
    <row r="65" spans="1:56">
      <c r="A65" s="125">
        <v>585</v>
      </c>
      <c r="B65" s="237" t="s">
        <v>69</v>
      </c>
      <c r="C65" s="250">
        <f>県推計人口!AH58</f>
        <v>18070</v>
      </c>
      <c r="D65" s="225">
        <f>昼間人口!H65</f>
        <v>16977</v>
      </c>
      <c r="E65" s="1235">
        <f>県流入人口!M66</f>
        <v>12856</v>
      </c>
      <c r="F65" s="1240">
        <f>観光人口!Y38</f>
        <v>2497</v>
      </c>
      <c r="G65" s="277">
        <f>D65-E65+F65</f>
        <v>6618</v>
      </c>
      <c r="H65" s="53"/>
      <c r="I65" s="250">
        <f>県推計人口!AI58</f>
        <v>17676</v>
      </c>
      <c r="J65" s="285">
        <f t="shared" si="20"/>
        <v>16607</v>
      </c>
      <c r="K65" s="1235">
        <f>県流入人口!N66</f>
        <v>12296</v>
      </c>
      <c r="L65" s="1240">
        <f>観光人口!Z38</f>
        <v>2694</v>
      </c>
      <c r="M65" s="277">
        <f>J65-K65+L65</f>
        <v>7005</v>
      </c>
      <c r="N65" s="53"/>
      <c r="O65" s="285">
        <f>県推計人口!AJ58</f>
        <v>17221</v>
      </c>
      <c r="P65" s="292">
        <f>ROUND(O65*D65/C65,0)</f>
        <v>16179</v>
      </c>
      <c r="Q65" s="1235">
        <f>県流入人口!O66</f>
        <v>11736</v>
      </c>
      <c r="R65" s="1235">
        <f>観光人口!AA38</f>
        <v>2645</v>
      </c>
      <c r="S65" s="277">
        <f>P65-Q65+R65</f>
        <v>7088</v>
      </c>
      <c r="T65" s="53"/>
      <c r="U65" s="285">
        <f>県推計人口!AK58</f>
        <v>16899</v>
      </c>
      <c r="V65" s="292">
        <f>ROUND(U65*D65/C65,0)</f>
        <v>15877</v>
      </c>
      <c r="W65" s="1235">
        <f>県流入人口!P66</f>
        <v>11177</v>
      </c>
      <c r="X65" s="1235">
        <f>観光人口!AB38</f>
        <v>2662</v>
      </c>
      <c r="Y65" s="277">
        <f>V65-W65+X65</f>
        <v>7362</v>
      </c>
      <c r="Z65" s="219"/>
      <c r="AA65" s="285">
        <f>県推計人口!AL58</f>
        <v>16450</v>
      </c>
      <c r="AB65" s="292">
        <f t="shared" si="21"/>
        <v>15455</v>
      </c>
      <c r="AC65" s="1235">
        <f>県流入人口!Q66</f>
        <v>10617</v>
      </c>
      <c r="AD65" s="1235">
        <f>観光人口!AC38</f>
        <v>2133</v>
      </c>
      <c r="AE65" s="277">
        <f>AB65-AC65+AD65</f>
        <v>6971</v>
      </c>
      <c r="AF65" s="53"/>
      <c r="AG65" s="285">
        <f>県推計人口!AM58</f>
        <v>16064</v>
      </c>
      <c r="AH65" s="292">
        <f>昼間人口!I65</f>
        <v>15262</v>
      </c>
      <c r="AI65" s="1234">
        <f>県流入人口!R66</f>
        <v>10057</v>
      </c>
      <c r="AJ65" s="1235">
        <f>観光人口!AD38</f>
        <v>2109</v>
      </c>
      <c r="AK65" s="816">
        <f>AH65-AI65+AJ65</f>
        <v>7314</v>
      </c>
      <c r="AL65" s="845"/>
      <c r="AM65" s="285">
        <f>県推計人口!AN58</f>
        <v>15576</v>
      </c>
      <c r="AN65" s="292">
        <f t="shared" si="116"/>
        <v>14798</v>
      </c>
      <c r="AO65" s="1234">
        <f>県流入人口!S66</f>
        <v>9497</v>
      </c>
      <c r="AP65" s="1235">
        <f>観光人口!AE38</f>
        <v>2877</v>
      </c>
      <c r="AQ65" s="816">
        <f>AN65-AO65+AP65</f>
        <v>8178</v>
      </c>
      <c r="AR65" s="845"/>
      <c r="AS65" s="285">
        <f>県推計人口!AO58</f>
        <v>15171</v>
      </c>
      <c r="AT65" s="292">
        <f t="shared" si="23"/>
        <v>14414</v>
      </c>
      <c r="AU65" s="1234">
        <f>県流入人口!T66</f>
        <v>8937</v>
      </c>
      <c r="AV65" s="1235">
        <f>観光人口!AF38</f>
        <v>1633</v>
      </c>
      <c r="AW65" s="816">
        <f>AT65-AU65+AV65</f>
        <v>7110</v>
      </c>
      <c r="AX65" s="845"/>
      <c r="AY65" s="285">
        <f>県推計人口!AP58</f>
        <v>14745</v>
      </c>
      <c r="AZ65" s="292">
        <f t="shared" si="24"/>
        <v>14009</v>
      </c>
      <c r="BA65" s="1234">
        <f>県流入人口!U66</f>
        <v>8378</v>
      </c>
      <c r="BB65" s="1235">
        <f>観光人口!AG38</f>
        <v>2207</v>
      </c>
      <c r="BC65" s="816">
        <f>AZ65-BA65+BB65</f>
        <v>7838</v>
      </c>
      <c r="BD65" s="53"/>
    </row>
    <row r="66" spans="1:56">
      <c r="A66" s="125">
        <v>586</v>
      </c>
      <c r="B66" s="239" t="s">
        <v>70</v>
      </c>
      <c r="C66" s="251">
        <f>県推計人口!AH59</f>
        <v>14819</v>
      </c>
      <c r="D66" s="225">
        <f>昼間人口!H66</f>
        <v>14171</v>
      </c>
      <c r="E66" s="1237">
        <f>県流入人口!M67</f>
        <v>10648</v>
      </c>
      <c r="F66" s="1242">
        <f>観光人口!Y39</f>
        <v>1882</v>
      </c>
      <c r="G66" s="282">
        <f>D66-E66+F66</f>
        <v>5405</v>
      </c>
      <c r="H66" s="53"/>
      <c r="I66" s="251">
        <f>県推計人口!AI59</f>
        <v>14507</v>
      </c>
      <c r="J66" s="286">
        <f t="shared" si="20"/>
        <v>13873</v>
      </c>
      <c r="K66" s="1237">
        <f>県流入人口!N67</f>
        <v>10149</v>
      </c>
      <c r="L66" s="1242">
        <f>観光人口!Z39</f>
        <v>1916</v>
      </c>
      <c r="M66" s="282">
        <f>J66-K66+L66</f>
        <v>5640</v>
      </c>
      <c r="N66" s="53"/>
      <c r="O66" s="286">
        <f>県推計人口!AJ59</f>
        <v>14233</v>
      </c>
      <c r="P66" s="293">
        <f>ROUND(O66*D66/C66,0)</f>
        <v>13611</v>
      </c>
      <c r="Q66" s="1237">
        <f>県流入人口!O67</f>
        <v>9650</v>
      </c>
      <c r="R66" s="1237">
        <f>観光人口!AA39</f>
        <v>1945</v>
      </c>
      <c r="S66" s="282">
        <f>P66-Q66+R66</f>
        <v>5906</v>
      </c>
      <c r="T66" s="53"/>
      <c r="U66" s="286">
        <f>県推計人口!AK59</f>
        <v>13951</v>
      </c>
      <c r="V66" s="293">
        <f>ROUND(U66*D66/C66,0)</f>
        <v>13341</v>
      </c>
      <c r="W66" s="1237">
        <f>県流入人口!P67</f>
        <v>9151</v>
      </c>
      <c r="X66" s="1237">
        <f>観光人口!AB39</f>
        <v>1964</v>
      </c>
      <c r="Y66" s="282">
        <f>V66-W66+X66</f>
        <v>6154</v>
      </c>
      <c r="Z66" s="219"/>
      <c r="AA66" s="286">
        <f>県推計人口!AL59</f>
        <v>13653</v>
      </c>
      <c r="AB66" s="286">
        <f t="shared" si="21"/>
        <v>13056</v>
      </c>
      <c r="AC66" s="1237">
        <f>県流入人口!Q67</f>
        <v>8652</v>
      </c>
      <c r="AD66" s="1237">
        <f>観光人口!AC39</f>
        <v>1801</v>
      </c>
      <c r="AE66" s="282">
        <f>AB66-AC66+AD66</f>
        <v>6205</v>
      </c>
      <c r="AF66" s="53"/>
      <c r="AG66" s="286">
        <f>県推計人口!AM59</f>
        <v>13318</v>
      </c>
      <c r="AH66" s="293">
        <f>昼間人口!I66</f>
        <v>12705</v>
      </c>
      <c r="AI66" s="1236">
        <f>県流入人口!R67</f>
        <v>8153</v>
      </c>
      <c r="AJ66" s="1237">
        <f>観光人口!AD39</f>
        <v>1476</v>
      </c>
      <c r="AK66" s="819">
        <f>AH66-AI66+AJ66</f>
        <v>6028</v>
      </c>
      <c r="AL66" s="845"/>
      <c r="AM66" s="286">
        <f>県推計人口!AN59</f>
        <v>13004</v>
      </c>
      <c r="AN66" s="293">
        <f t="shared" si="116"/>
        <v>12405</v>
      </c>
      <c r="AO66" s="1236">
        <f>県流入人口!S67</f>
        <v>7654</v>
      </c>
      <c r="AP66" s="1237">
        <f>観光人口!AE39</f>
        <v>1957</v>
      </c>
      <c r="AQ66" s="819">
        <f>AN66-AO66+AP66</f>
        <v>6708</v>
      </c>
      <c r="AR66" s="845"/>
      <c r="AS66" s="286">
        <f>県推計人口!AO59</f>
        <v>12746</v>
      </c>
      <c r="AT66" s="293">
        <f t="shared" si="23"/>
        <v>12159</v>
      </c>
      <c r="AU66" s="1236">
        <f>県流入人口!T67</f>
        <v>7155</v>
      </c>
      <c r="AV66" s="1237">
        <f>観光人口!AF39</f>
        <v>1093</v>
      </c>
      <c r="AW66" s="819">
        <f>AT66-AU66+AV66</f>
        <v>6097</v>
      </c>
      <c r="AX66" s="845"/>
      <c r="AY66" s="286">
        <f>県推計人口!AP59</f>
        <v>12460</v>
      </c>
      <c r="AZ66" s="293">
        <f t="shared" si="24"/>
        <v>11886</v>
      </c>
      <c r="BA66" s="1236">
        <f>県流入人口!U67</f>
        <v>6656</v>
      </c>
      <c r="BB66" s="1237">
        <f>観光人口!AG39</f>
        <v>1509</v>
      </c>
      <c r="BC66" s="819">
        <f>AZ66-BA66+BB66</f>
        <v>6739</v>
      </c>
      <c r="BD66" s="53"/>
    </row>
    <row r="67" spans="1:56">
      <c r="A67" s="125"/>
      <c r="B67" s="246" t="s">
        <v>24</v>
      </c>
      <c r="C67" s="280">
        <f t="shared" ref="C67" si="117">C68+C69</f>
        <v>106150</v>
      </c>
      <c r="D67" s="280">
        <f t="shared" ref="D67" si="118">D68+D69</f>
        <v>101822</v>
      </c>
      <c r="E67" s="280">
        <f t="shared" ref="E67" si="119">E68+E69</f>
        <v>79294</v>
      </c>
      <c r="F67" s="280">
        <f t="shared" ref="F67" si="120">F68+F69</f>
        <v>7810</v>
      </c>
      <c r="G67" s="280">
        <f>G68+G69</f>
        <v>30338</v>
      </c>
      <c r="H67" s="53"/>
      <c r="I67" s="280">
        <f t="shared" ref="I67:L67" si="121">I68+I69</f>
        <v>105236</v>
      </c>
      <c r="J67" s="280">
        <f t="shared" si="121"/>
        <v>100943</v>
      </c>
      <c r="K67" s="280">
        <f t="shared" si="121"/>
        <v>76970</v>
      </c>
      <c r="L67" s="280">
        <f t="shared" si="121"/>
        <v>8155</v>
      </c>
      <c r="M67" s="280">
        <f>M68+M69</f>
        <v>32128</v>
      </c>
      <c r="N67" s="53"/>
      <c r="O67" s="280">
        <f t="shared" ref="O67:R67" si="122">O68+O69</f>
        <v>104219</v>
      </c>
      <c r="P67" s="280">
        <f t="shared" si="122"/>
        <v>99968</v>
      </c>
      <c r="Q67" s="280">
        <f t="shared" si="122"/>
        <v>74647</v>
      </c>
      <c r="R67" s="280">
        <f t="shared" si="122"/>
        <v>8325</v>
      </c>
      <c r="S67" s="280">
        <f>S68+S69</f>
        <v>33646</v>
      </c>
      <c r="T67" s="53"/>
      <c r="U67" s="280">
        <f t="shared" ref="U67:X67" si="123">U68+U69</f>
        <v>103270</v>
      </c>
      <c r="V67" s="280">
        <f t="shared" si="123"/>
        <v>99056</v>
      </c>
      <c r="W67" s="280">
        <f t="shared" si="123"/>
        <v>72323</v>
      </c>
      <c r="X67" s="280">
        <f t="shared" si="123"/>
        <v>8410</v>
      </c>
      <c r="Y67" s="280">
        <f>Y68+Y69</f>
        <v>35143</v>
      </c>
      <c r="Z67" s="270"/>
      <c r="AA67" s="280">
        <f t="shared" ref="AA67:AD67" si="124">AA68+AA69</f>
        <v>102246</v>
      </c>
      <c r="AB67" s="280">
        <f t="shared" si="124"/>
        <v>98075</v>
      </c>
      <c r="AC67" s="280">
        <f t="shared" si="124"/>
        <v>70000</v>
      </c>
      <c r="AD67" s="280">
        <f t="shared" si="124"/>
        <v>8526</v>
      </c>
      <c r="AE67" s="280">
        <f>AE68+AE69</f>
        <v>36601</v>
      </c>
      <c r="AF67" s="53"/>
      <c r="AG67" s="1339">
        <f t="shared" ref="AG67:AJ67" si="125">AG68+AG69</f>
        <v>101082</v>
      </c>
      <c r="AH67" s="830">
        <f t="shared" si="125"/>
        <v>97650</v>
      </c>
      <c r="AI67" s="830">
        <f t="shared" si="125"/>
        <v>67676</v>
      </c>
      <c r="AJ67" s="830">
        <f t="shared" si="125"/>
        <v>6469</v>
      </c>
      <c r="AK67" s="830">
        <f>AK68+AK69</f>
        <v>36443</v>
      </c>
      <c r="AL67" s="845"/>
      <c r="AM67" s="1339">
        <f t="shared" ref="AM67:AP67" si="126">AM68+AM69</f>
        <v>99744</v>
      </c>
      <c r="AN67" s="830">
        <f t="shared" si="126"/>
        <v>96358</v>
      </c>
      <c r="AO67" s="830">
        <f t="shared" si="126"/>
        <v>65352</v>
      </c>
      <c r="AP67" s="830">
        <f t="shared" si="126"/>
        <v>11982</v>
      </c>
      <c r="AQ67" s="830">
        <f>AQ68+AQ69</f>
        <v>42988</v>
      </c>
      <c r="AR67" s="845"/>
      <c r="AS67" s="1339">
        <f t="shared" ref="AS67:AV67" si="127">AS68+AS69</f>
        <v>98700</v>
      </c>
      <c r="AT67" s="830">
        <f t="shared" si="127"/>
        <v>95348</v>
      </c>
      <c r="AU67" s="830">
        <f t="shared" si="127"/>
        <v>63029</v>
      </c>
      <c r="AV67" s="830">
        <f t="shared" si="127"/>
        <v>6109</v>
      </c>
      <c r="AW67" s="830">
        <f>AW68+AW69</f>
        <v>38428</v>
      </c>
      <c r="AX67" s="845"/>
      <c r="AY67" s="1339">
        <f t="shared" ref="AY67:BB67" si="128">AY68+AY69</f>
        <v>97547</v>
      </c>
      <c r="AZ67" s="830">
        <f t="shared" si="128"/>
        <v>94232</v>
      </c>
      <c r="BA67" s="830">
        <f t="shared" si="128"/>
        <v>60705</v>
      </c>
      <c r="BB67" s="830">
        <f t="shared" si="128"/>
        <v>8187</v>
      </c>
      <c r="BC67" s="830">
        <f>BC68+BC69</f>
        <v>41714</v>
      </c>
      <c r="BD67" s="53"/>
    </row>
    <row r="68" spans="1:56">
      <c r="A68" s="125">
        <v>221</v>
      </c>
      <c r="B68" s="237" t="s">
        <v>323</v>
      </c>
      <c r="C68" s="250">
        <f>県推計人口!AH61</f>
        <v>41490</v>
      </c>
      <c r="D68" s="225">
        <f>昼間人口!H68</f>
        <v>38931</v>
      </c>
      <c r="E68" s="1235">
        <f>県流入人口!M69</f>
        <v>31209</v>
      </c>
      <c r="F68" s="1240">
        <f>観光人口!Y40</f>
        <v>4110</v>
      </c>
      <c r="G68" s="277">
        <f>D68-E68+F68</f>
        <v>11832</v>
      </c>
      <c r="H68" s="53"/>
      <c r="I68" s="250">
        <f>県推計人口!AI61</f>
        <v>41203</v>
      </c>
      <c r="J68" s="285">
        <f t="shared" si="20"/>
        <v>38662</v>
      </c>
      <c r="K68" s="1235">
        <f>県流入人口!N69</f>
        <v>30175</v>
      </c>
      <c r="L68" s="1240">
        <f>観光人口!Z40</f>
        <v>4370</v>
      </c>
      <c r="M68" s="277">
        <f>J68-K68+L68</f>
        <v>12857</v>
      </c>
      <c r="N68" s="53"/>
      <c r="O68" s="285">
        <f>県推計人口!AJ61</f>
        <v>40796</v>
      </c>
      <c r="P68" s="292">
        <f>ROUND(O68*D68/C68,0)</f>
        <v>38280</v>
      </c>
      <c r="Q68" s="1235">
        <f>県流入人口!O69</f>
        <v>29142</v>
      </c>
      <c r="R68" s="1235">
        <f>観光人口!AA40</f>
        <v>4418</v>
      </c>
      <c r="S68" s="277">
        <f>P68-Q68+R68</f>
        <v>13556</v>
      </c>
      <c r="T68" s="53"/>
      <c r="U68" s="285">
        <f>県推計人口!AK61</f>
        <v>40452</v>
      </c>
      <c r="V68" s="292">
        <f>ROUND(U68*D68/C68,0)</f>
        <v>37957</v>
      </c>
      <c r="W68" s="1235">
        <f>県流入人口!P69</f>
        <v>28108</v>
      </c>
      <c r="X68" s="1235">
        <f>観光人口!AB40</f>
        <v>4350</v>
      </c>
      <c r="Y68" s="277">
        <f>V68-W68+X68</f>
        <v>14199</v>
      </c>
      <c r="Z68" s="219"/>
      <c r="AA68" s="285">
        <f>県推計人口!AL61</f>
        <v>40034</v>
      </c>
      <c r="AB68" s="292">
        <f t="shared" si="21"/>
        <v>37565</v>
      </c>
      <c r="AC68" s="1235">
        <f>県流入人口!Q69</f>
        <v>27075</v>
      </c>
      <c r="AD68" s="1235">
        <f>観光人口!AC40</f>
        <v>4788</v>
      </c>
      <c r="AE68" s="277">
        <f>AB68-AC68+AD68</f>
        <v>15278</v>
      </c>
      <c r="AF68" s="53"/>
      <c r="AG68" s="285">
        <f>県推計人口!AM61</f>
        <v>39611</v>
      </c>
      <c r="AH68" s="285">
        <f>昼間人口!I68</f>
        <v>37726</v>
      </c>
      <c r="AI68" s="1234">
        <f>県流入人口!R69</f>
        <v>26041</v>
      </c>
      <c r="AJ68" s="1235">
        <f>観光人口!AD40</f>
        <v>3650</v>
      </c>
      <c r="AK68" s="816">
        <f>AH68-AI68+AJ68</f>
        <v>15335</v>
      </c>
      <c r="AL68" s="845"/>
      <c r="AM68" s="285">
        <f>県推計人口!AN61</f>
        <v>39070</v>
      </c>
      <c r="AN68" s="292">
        <f>ROUND(AM68*AH68/AG68,0)</f>
        <v>37211</v>
      </c>
      <c r="AO68" s="1234">
        <f>県流入人口!S69</f>
        <v>25007</v>
      </c>
      <c r="AP68" s="1235">
        <f>観光人口!AE40</f>
        <v>6787</v>
      </c>
      <c r="AQ68" s="816">
        <f>AN68-AO68+AP68</f>
        <v>18991</v>
      </c>
      <c r="AR68" s="845"/>
      <c r="AS68" s="285">
        <f>県推計人口!AO61</f>
        <v>38677</v>
      </c>
      <c r="AT68" s="292">
        <f t="shared" si="23"/>
        <v>36836</v>
      </c>
      <c r="AU68" s="1234">
        <f>県流入人口!T69</f>
        <v>23974</v>
      </c>
      <c r="AV68" s="1235">
        <f>観光人口!AF40</f>
        <v>3458</v>
      </c>
      <c r="AW68" s="816">
        <f>AT68-AU68+AV68</f>
        <v>16320</v>
      </c>
      <c r="AX68" s="845"/>
      <c r="AY68" s="285">
        <f>県推計人口!AP61</f>
        <v>38346</v>
      </c>
      <c r="AZ68" s="292">
        <f t="shared" si="24"/>
        <v>36521</v>
      </c>
      <c r="BA68" s="1234">
        <f>県流入人口!U69</f>
        <v>22940</v>
      </c>
      <c r="BB68" s="1235">
        <f>観光人口!AG40</f>
        <v>4632</v>
      </c>
      <c r="BC68" s="816">
        <f>AZ68-BA68+BB68</f>
        <v>18213</v>
      </c>
      <c r="BD68" s="53"/>
    </row>
    <row r="69" spans="1:56">
      <c r="A69" s="125">
        <v>223</v>
      </c>
      <c r="B69" s="237" t="s">
        <v>71</v>
      </c>
      <c r="C69" s="250">
        <f>県推計人口!AH62</f>
        <v>64660</v>
      </c>
      <c r="D69" s="225">
        <f>昼間人口!H69</f>
        <v>62891</v>
      </c>
      <c r="E69" s="1235">
        <f>県流入人口!M70</f>
        <v>48085</v>
      </c>
      <c r="F69" s="1240">
        <f>観光人口!Y41</f>
        <v>3700</v>
      </c>
      <c r="G69" s="277">
        <f>D69-E69+F69</f>
        <v>18506</v>
      </c>
      <c r="H69" s="53"/>
      <c r="I69" s="250">
        <f>県推計人口!AI62</f>
        <v>64033</v>
      </c>
      <c r="J69" s="285">
        <f t="shared" si="20"/>
        <v>62281</v>
      </c>
      <c r="K69" s="1235">
        <f>県流入人口!N70</f>
        <v>46795</v>
      </c>
      <c r="L69" s="1240">
        <f>観光人口!Z41</f>
        <v>3785</v>
      </c>
      <c r="M69" s="277">
        <f>J69-K69+L69</f>
        <v>19271</v>
      </c>
      <c r="N69" s="53"/>
      <c r="O69" s="285">
        <f>県推計人口!AJ62</f>
        <v>63423</v>
      </c>
      <c r="P69" s="292">
        <f>ROUND(O69*D69/C69,0)</f>
        <v>61688</v>
      </c>
      <c r="Q69" s="1235">
        <f>県流入人口!O70</f>
        <v>45505</v>
      </c>
      <c r="R69" s="1235">
        <f>観光人口!AA41</f>
        <v>3907</v>
      </c>
      <c r="S69" s="277">
        <f>P69-Q69+R69</f>
        <v>20090</v>
      </c>
      <c r="T69" s="53"/>
      <c r="U69" s="285">
        <f>県推計人口!AK62</f>
        <v>62818</v>
      </c>
      <c r="V69" s="292">
        <f>ROUND(U69*D69/C69,0)</f>
        <v>61099</v>
      </c>
      <c r="W69" s="1235">
        <f>県流入人口!P70</f>
        <v>44215</v>
      </c>
      <c r="X69" s="1235">
        <f>観光人口!AB41</f>
        <v>4060</v>
      </c>
      <c r="Y69" s="277">
        <f>V69-W69+X69</f>
        <v>20944</v>
      </c>
      <c r="Z69" s="219"/>
      <c r="AA69" s="285">
        <f>県推計人口!AL62</f>
        <v>62212</v>
      </c>
      <c r="AB69" s="292">
        <f t="shared" si="21"/>
        <v>60510</v>
      </c>
      <c r="AC69" s="1235">
        <f>県流入人口!Q70</f>
        <v>42925</v>
      </c>
      <c r="AD69" s="1235">
        <f>観光人口!AC41</f>
        <v>3738</v>
      </c>
      <c r="AE69" s="277">
        <f>AB69-AC69+AD69</f>
        <v>21323</v>
      </c>
      <c r="AF69" s="53"/>
      <c r="AG69" s="285">
        <f>県推計人口!AM62</f>
        <v>61471</v>
      </c>
      <c r="AH69" s="285">
        <f>昼間人口!I69</f>
        <v>59924</v>
      </c>
      <c r="AI69" s="1234">
        <f>県流入人口!R70</f>
        <v>41635</v>
      </c>
      <c r="AJ69" s="1235">
        <f>観光人口!AD41</f>
        <v>2819</v>
      </c>
      <c r="AK69" s="816">
        <f>AH69-AI69+AJ69</f>
        <v>21108</v>
      </c>
      <c r="AL69" s="845"/>
      <c r="AM69" s="285">
        <f>県推計人口!AN62</f>
        <v>60674</v>
      </c>
      <c r="AN69" s="292">
        <f>ROUND(AM69*AH69/AG69,0)</f>
        <v>59147</v>
      </c>
      <c r="AO69" s="1234">
        <f>県流入人口!S70</f>
        <v>40345</v>
      </c>
      <c r="AP69" s="1235">
        <f>観光人口!AE41</f>
        <v>5195</v>
      </c>
      <c r="AQ69" s="816">
        <f>AN69-AO69+AP69</f>
        <v>23997</v>
      </c>
      <c r="AR69" s="845"/>
      <c r="AS69" s="285">
        <f>県推計人口!AO62</f>
        <v>60023</v>
      </c>
      <c r="AT69" s="292">
        <f t="shared" si="23"/>
        <v>58512</v>
      </c>
      <c r="AU69" s="1234">
        <f>県流入人口!T70</f>
        <v>39055</v>
      </c>
      <c r="AV69" s="1235">
        <f>観光人口!AF41</f>
        <v>2651</v>
      </c>
      <c r="AW69" s="816">
        <f>AT69-AU69+AV69</f>
        <v>22108</v>
      </c>
      <c r="AX69" s="845"/>
      <c r="AY69" s="285">
        <f>県推計人口!AP62</f>
        <v>59201</v>
      </c>
      <c r="AZ69" s="292">
        <f t="shared" si="24"/>
        <v>57711</v>
      </c>
      <c r="BA69" s="1234">
        <f>県流入人口!U70</f>
        <v>37765</v>
      </c>
      <c r="BB69" s="1235">
        <f>観光人口!AG41</f>
        <v>3555</v>
      </c>
      <c r="BC69" s="816">
        <f>AZ69-BA69+BB69</f>
        <v>23501</v>
      </c>
      <c r="BD69" s="53"/>
    </row>
    <row r="70" spans="1:56">
      <c r="A70" s="125"/>
      <c r="B70" s="247" t="s">
        <v>25</v>
      </c>
      <c r="C70" s="281">
        <f t="shared" ref="C70" si="129">SUM(C71:C73)</f>
        <v>135147</v>
      </c>
      <c r="D70" s="281">
        <f t="shared" ref="D70" si="130">SUM(D71:D73)</f>
        <v>134055</v>
      </c>
      <c r="E70" s="281">
        <f t="shared" ref="E70" si="131">SUM(E71:E73)</f>
        <v>98616</v>
      </c>
      <c r="F70" s="281">
        <f t="shared" ref="F70" si="132">SUM(F71:F73)</f>
        <v>24011</v>
      </c>
      <c r="G70" s="281">
        <f>SUM(G71:G73)</f>
        <v>59450</v>
      </c>
      <c r="H70" s="53"/>
      <c r="I70" s="281">
        <f t="shared" ref="I70:L70" si="133">SUM(I71:I73)</f>
        <v>133719</v>
      </c>
      <c r="J70" s="281">
        <f t="shared" si="133"/>
        <v>132635</v>
      </c>
      <c r="K70" s="281">
        <f t="shared" si="133"/>
        <v>94573</v>
      </c>
      <c r="L70" s="281">
        <f t="shared" si="133"/>
        <v>23148</v>
      </c>
      <c r="M70" s="281">
        <f>SUM(M71:M73)</f>
        <v>61210</v>
      </c>
      <c r="N70" s="53"/>
      <c r="O70" s="281">
        <f t="shared" ref="O70:R70" si="134">SUM(O71:O73)</f>
        <v>132325</v>
      </c>
      <c r="P70" s="281">
        <f t="shared" si="134"/>
        <v>131251</v>
      </c>
      <c r="Q70" s="281">
        <f t="shared" si="134"/>
        <v>90531</v>
      </c>
      <c r="R70" s="281">
        <f t="shared" si="134"/>
        <v>23241</v>
      </c>
      <c r="S70" s="281">
        <f>SUM(S71:S73)</f>
        <v>63961</v>
      </c>
      <c r="T70" s="53"/>
      <c r="U70" s="281">
        <f t="shared" ref="U70:X70" si="135">SUM(U71:U73)</f>
        <v>130455</v>
      </c>
      <c r="V70" s="281">
        <f t="shared" si="135"/>
        <v>129391</v>
      </c>
      <c r="W70" s="281">
        <f t="shared" si="135"/>
        <v>86489</v>
      </c>
      <c r="X70" s="281">
        <f t="shared" si="135"/>
        <v>22485</v>
      </c>
      <c r="Y70" s="281">
        <f>SUM(Y71:Y73)</f>
        <v>65387</v>
      </c>
      <c r="Z70" s="270"/>
      <c r="AA70" s="281">
        <f t="shared" ref="AA70:AD70" si="136">SUM(AA71:AA73)</f>
        <v>128838</v>
      </c>
      <c r="AB70" s="281">
        <f t="shared" si="136"/>
        <v>127780</v>
      </c>
      <c r="AC70" s="281">
        <f t="shared" si="136"/>
        <v>82447</v>
      </c>
      <c r="AD70" s="281">
        <f t="shared" si="136"/>
        <v>21182</v>
      </c>
      <c r="AE70" s="281">
        <f>SUM(AE71:AE73)</f>
        <v>66515</v>
      </c>
      <c r="AF70" s="53"/>
      <c r="AG70" s="1338">
        <f t="shared" ref="AG70:AJ70" si="137">SUM(AG71:AG73)</f>
        <v>127340</v>
      </c>
      <c r="AH70" s="831">
        <f t="shared" si="137"/>
        <v>126997</v>
      </c>
      <c r="AI70" s="831">
        <f t="shared" si="137"/>
        <v>78404</v>
      </c>
      <c r="AJ70" s="831">
        <f t="shared" si="137"/>
        <v>15605</v>
      </c>
      <c r="AK70" s="831">
        <f>SUM(AK71:AK73)</f>
        <v>64198</v>
      </c>
      <c r="AL70" s="845"/>
      <c r="AM70" s="1338">
        <f t="shared" ref="AM70:AP70" si="138">SUM(AM71:AM73)</f>
        <v>126045</v>
      </c>
      <c r="AN70" s="831">
        <f t="shared" si="138"/>
        <v>125705</v>
      </c>
      <c r="AO70" s="831">
        <f t="shared" si="138"/>
        <v>74361</v>
      </c>
      <c r="AP70" s="831">
        <f t="shared" si="138"/>
        <v>25782</v>
      </c>
      <c r="AQ70" s="831">
        <f>SUM(AQ71:AQ73)</f>
        <v>77126</v>
      </c>
      <c r="AR70" s="845"/>
      <c r="AS70" s="1338">
        <f t="shared" ref="AS70:AV70" si="139">SUM(AS71:AS73)</f>
        <v>124564</v>
      </c>
      <c r="AT70" s="831">
        <f t="shared" si="139"/>
        <v>124234</v>
      </c>
      <c r="AU70" s="831">
        <f t="shared" si="139"/>
        <v>70319</v>
      </c>
      <c r="AV70" s="831">
        <f t="shared" si="139"/>
        <v>13518</v>
      </c>
      <c r="AW70" s="831">
        <f>SUM(AW71:AW73)</f>
        <v>67433</v>
      </c>
      <c r="AX70" s="845"/>
      <c r="AY70" s="1338">
        <f t="shared" ref="AY70:BB70" si="140">SUM(AY71:AY73)</f>
        <v>122868</v>
      </c>
      <c r="AZ70" s="831">
        <f t="shared" si="140"/>
        <v>122547</v>
      </c>
      <c r="BA70" s="831">
        <f t="shared" si="140"/>
        <v>66277</v>
      </c>
      <c r="BB70" s="831">
        <f t="shared" si="140"/>
        <v>18303</v>
      </c>
      <c r="BC70" s="831">
        <f>SUM(BC71:BC73)</f>
        <v>74573</v>
      </c>
      <c r="BD70" s="53"/>
    </row>
    <row r="71" spans="1:56">
      <c r="A71" s="125">
        <v>205</v>
      </c>
      <c r="B71" s="245" t="s">
        <v>72</v>
      </c>
      <c r="C71" s="250">
        <f>県推計人口!AH64</f>
        <v>44258</v>
      </c>
      <c r="D71" s="225">
        <f>昼間人口!H71</f>
        <v>45561</v>
      </c>
      <c r="E71" s="1235">
        <f>県流入人口!M72</f>
        <v>31454</v>
      </c>
      <c r="F71" s="1240">
        <f>観光人口!Y42</f>
        <v>2079</v>
      </c>
      <c r="G71" s="277">
        <f>D71-E71+F71</f>
        <v>16186</v>
      </c>
      <c r="H71" s="53"/>
      <c r="I71" s="250">
        <f>県推計人口!AI64</f>
        <v>43725</v>
      </c>
      <c r="J71" s="285">
        <f t="shared" si="20"/>
        <v>45012</v>
      </c>
      <c r="K71" s="1235">
        <f>県流入人口!N72</f>
        <v>30243</v>
      </c>
      <c r="L71" s="1240">
        <f>観光人口!Z42</f>
        <v>2050</v>
      </c>
      <c r="M71" s="277">
        <f>J71-K71+L71</f>
        <v>16819</v>
      </c>
      <c r="N71" s="53"/>
      <c r="O71" s="285">
        <f>県推計人口!AJ64</f>
        <v>43211</v>
      </c>
      <c r="P71" s="292">
        <f>ROUND(O71*D71/C71,0)</f>
        <v>44483</v>
      </c>
      <c r="Q71" s="1235">
        <f>県流入人口!O72</f>
        <v>29032</v>
      </c>
      <c r="R71" s="1235">
        <f>観光人口!AA42</f>
        <v>2255</v>
      </c>
      <c r="S71" s="277">
        <f>P71-Q71+R71</f>
        <v>17706</v>
      </c>
      <c r="T71" s="53"/>
      <c r="U71" s="285">
        <f>県推計人口!AK64</f>
        <v>42507</v>
      </c>
      <c r="V71" s="292">
        <f>ROUND(U71*D71/C71,0)</f>
        <v>43758</v>
      </c>
      <c r="W71" s="1235">
        <f>県流入人口!P72</f>
        <v>27822</v>
      </c>
      <c r="X71" s="1235">
        <f>観光人口!AB42</f>
        <v>2105</v>
      </c>
      <c r="Y71" s="277">
        <f>V71-W71+X71</f>
        <v>18041</v>
      </c>
      <c r="Z71" s="219"/>
      <c r="AA71" s="285">
        <f>県推計人口!AL64</f>
        <v>41849</v>
      </c>
      <c r="AB71" s="292">
        <f t="shared" si="21"/>
        <v>43081</v>
      </c>
      <c r="AC71" s="1235">
        <f>県流入人口!Q72</f>
        <v>26611</v>
      </c>
      <c r="AD71" s="1235">
        <f>観光人口!AC42</f>
        <v>1979</v>
      </c>
      <c r="AE71" s="277">
        <f>AB71-AC71+AD71</f>
        <v>18449</v>
      </c>
      <c r="AF71" s="53"/>
      <c r="AG71" s="285">
        <f>県推計人口!AM64</f>
        <v>41236</v>
      </c>
      <c r="AH71" s="292">
        <f>昼間人口!I71</f>
        <v>42315</v>
      </c>
      <c r="AI71" s="1234">
        <f>県流入人口!R72</f>
        <v>25400</v>
      </c>
      <c r="AJ71" s="1235">
        <f>観光人口!AD42</f>
        <v>2183</v>
      </c>
      <c r="AK71" s="816">
        <f>AH71-AI71+AJ71</f>
        <v>19098</v>
      </c>
      <c r="AL71" s="845"/>
      <c r="AM71" s="285">
        <f>県推計人口!AN64</f>
        <v>40763</v>
      </c>
      <c r="AN71" s="292">
        <f>ROUND(AM71*AH71/AG71,0)</f>
        <v>41830</v>
      </c>
      <c r="AO71" s="1234">
        <f>県流入人口!S72</f>
        <v>24189</v>
      </c>
      <c r="AP71" s="1235">
        <f>観光人口!AE42</f>
        <v>1514</v>
      </c>
      <c r="AQ71" s="816">
        <f>AN71-AO71+AP71</f>
        <v>19155</v>
      </c>
      <c r="AR71" s="845"/>
      <c r="AS71" s="285">
        <f>県推計人口!AO64</f>
        <v>40325</v>
      </c>
      <c r="AT71" s="292">
        <f t="shared" si="23"/>
        <v>41380</v>
      </c>
      <c r="AU71" s="1234">
        <f>県流入人口!T72</f>
        <v>22978</v>
      </c>
      <c r="AV71" s="1235">
        <f>観光人口!AF42</f>
        <v>1107</v>
      </c>
      <c r="AW71" s="816">
        <f>AT71-AU71+AV71</f>
        <v>19509</v>
      </c>
      <c r="AX71" s="845"/>
      <c r="AY71" s="285">
        <f>県推計人口!AP64</f>
        <v>39785</v>
      </c>
      <c r="AZ71" s="292">
        <f t="shared" si="24"/>
        <v>40826</v>
      </c>
      <c r="BA71" s="1234">
        <f>県流入人口!U72</f>
        <v>21768</v>
      </c>
      <c r="BB71" s="1235">
        <f>観光人口!AG42</f>
        <v>1602</v>
      </c>
      <c r="BC71" s="816">
        <f>AZ71-BA71+BB71</f>
        <v>20660</v>
      </c>
      <c r="BD71" s="53"/>
    </row>
    <row r="72" spans="1:56">
      <c r="A72" s="125">
        <v>224</v>
      </c>
      <c r="B72" s="237" t="s">
        <v>73</v>
      </c>
      <c r="C72" s="250">
        <f>県推計人口!AH65</f>
        <v>46912</v>
      </c>
      <c r="D72" s="225">
        <f>昼間人口!H72</f>
        <v>45388</v>
      </c>
      <c r="E72" s="1235">
        <f>県流入人口!M73</f>
        <v>36128</v>
      </c>
      <c r="F72" s="1240">
        <f>観光人口!Y43</f>
        <v>5294</v>
      </c>
      <c r="G72" s="277">
        <f>D72-E72+F72</f>
        <v>14554</v>
      </c>
      <c r="H72" s="53"/>
      <c r="I72" s="250">
        <f>県推計人口!AI65</f>
        <v>46388</v>
      </c>
      <c r="J72" s="285">
        <f t="shared" si="20"/>
        <v>44881</v>
      </c>
      <c r="K72" s="1235">
        <f>県流入人口!N73</f>
        <v>34334</v>
      </c>
      <c r="L72" s="1240">
        <f>観光人口!Z43</f>
        <v>5487</v>
      </c>
      <c r="M72" s="277">
        <f>J72-K72+L72</f>
        <v>16034</v>
      </c>
      <c r="N72" s="53"/>
      <c r="O72" s="285">
        <f>県推計人口!AJ65</f>
        <v>45820</v>
      </c>
      <c r="P72" s="292">
        <f>ROUND(O72*D72/C72,0)</f>
        <v>44331</v>
      </c>
      <c r="Q72" s="1235">
        <f>県流入人口!O73</f>
        <v>32541</v>
      </c>
      <c r="R72" s="1235">
        <f>観光人口!AA43</f>
        <v>5132</v>
      </c>
      <c r="S72" s="277">
        <f>P72-Q72+R72</f>
        <v>16922</v>
      </c>
      <c r="T72" s="53"/>
      <c r="U72" s="285">
        <f>県推計人口!AK65</f>
        <v>45230</v>
      </c>
      <c r="V72" s="292">
        <f>ROUND(U72*D72/C72,0)</f>
        <v>43761</v>
      </c>
      <c r="W72" s="1235">
        <f>県流入人口!P73</f>
        <v>30747</v>
      </c>
      <c r="X72" s="1235">
        <f>観光人口!AB43</f>
        <v>4864</v>
      </c>
      <c r="Y72" s="277">
        <f>V72-W72+X72</f>
        <v>17878</v>
      </c>
      <c r="Z72" s="219"/>
      <c r="AA72" s="285">
        <f>県推計人口!AL65</f>
        <v>44690</v>
      </c>
      <c r="AB72" s="292">
        <f t="shared" si="21"/>
        <v>43238</v>
      </c>
      <c r="AC72" s="1235">
        <f>県流入人口!Q73</f>
        <v>28954</v>
      </c>
      <c r="AD72" s="1235">
        <f>観光人口!AC43</f>
        <v>4375</v>
      </c>
      <c r="AE72" s="277">
        <f>AB72-AC72+AD72</f>
        <v>18659</v>
      </c>
      <c r="AF72" s="53"/>
      <c r="AG72" s="285">
        <f>県推計人口!AM65</f>
        <v>44137</v>
      </c>
      <c r="AH72" s="292">
        <f>昼間人口!I72</f>
        <v>42860</v>
      </c>
      <c r="AI72" s="1234">
        <f>県流入人口!R73</f>
        <v>27160</v>
      </c>
      <c r="AJ72" s="1235">
        <f>観光人口!AD43</f>
        <v>3065</v>
      </c>
      <c r="AK72" s="816">
        <f>AH72-AI72+AJ72</f>
        <v>18765</v>
      </c>
      <c r="AL72" s="845"/>
      <c r="AM72" s="285">
        <f>県推計人口!AN65</f>
        <v>43643</v>
      </c>
      <c r="AN72" s="292">
        <f t="shared" ref="AN72:AN73" si="141">ROUND(AM72*AH72/AG72,0)</f>
        <v>42380</v>
      </c>
      <c r="AO72" s="1234">
        <f>県流入人口!S73</f>
        <v>25366</v>
      </c>
      <c r="AP72" s="1235">
        <f>観光人口!AE43</f>
        <v>4349</v>
      </c>
      <c r="AQ72" s="816">
        <f>AN72-AO72+AP72</f>
        <v>21363</v>
      </c>
      <c r="AR72" s="845"/>
      <c r="AS72" s="285">
        <f>県推計人口!AO65</f>
        <v>42932</v>
      </c>
      <c r="AT72" s="292">
        <f t="shared" si="23"/>
        <v>41690</v>
      </c>
      <c r="AU72" s="1234">
        <f>県流入人口!T73</f>
        <v>23573</v>
      </c>
      <c r="AV72" s="1235">
        <f>観光人口!AF43</f>
        <v>2359</v>
      </c>
      <c r="AW72" s="816">
        <f>AT72-AU72+AV72</f>
        <v>20476</v>
      </c>
      <c r="AX72" s="845"/>
      <c r="AY72" s="285">
        <f>県推計人口!AP65</f>
        <v>42206</v>
      </c>
      <c r="AZ72" s="292">
        <f t="shared" si="24"/>
        <v>40985</v>
      </c>
      <c r="BA72" s="1234">
        <f>県流入人口!U73</f>
        <v>21779</v>
      </c>
      <c r="BB72" s="1235">
        <f>観光人口!AG43</f>
        <v>3258</v>
      </c>
      <c r="BC72" s="816">
        <f>AZ72-BA72+BB72</f>
        <v>22464</v>
      </c>
      <c r="BD72" s="53"/>
    </row>
    <row r="73" spans="1:56">
      <c r="A73" s="130">
        <v>226</v>
      </c>
      <c r="B73" s="239" t="s">
        <v>74</v>
      </c>
      <c r="C73" s="251">
        <f>県推計人口!AH66</f>
        <v>43977</v>
      </c>
      <c r="D73" s="251">
        <f>昼間人口!H73</f>
        <v>43106</v>
      </c>
      <c r="E73" s="1237">
        <f>県流入人口!M74</f>
        <v>31034</v>
      </c>
      <c r="F73" s="1242">
        <f>観光人口!Y44</f>
        <v>16638</v>
      </c>
      <c r="G73" s="282">
        <f>D73-E73+F73</f>
        <v>28710</v>
      </c>
      <c r="H73" s="53"/>
      <c r="I73" s="251">
        <f>県推計人口!AI66</f>
        <v>43606</v>
      </c>
      <c r="J73" s="286">
        <f t="shared" si="20"/>
        <v>42742</v>
      </c>
      <c r="K73" s="1237">
        <f>県流入人口!N74</f>
        <v>29996</v>
      </c>
      <c r="L73" s="1242">
        <f>観光人口!Z44</f>
        <v>15611</v>
      </c>
      <c r="M73" s="282">
        <f>J73-K73+L73</f>
        <v>28357</v>
      </c>
      <c r="N73" s="53"/>
      <c r="O73" s="286">
        <f>県推計人口!AJ66</f>
        <v>43294</v>
      </c>
      <c r="P73" s="293">
        <f>ROUND(O73*D73/C73,0)</f>
        <v>42437</v>
      </c>
      <c r="Q73" s="1237">
        <f>県流入人口!O74</f>
        <v>28958</v>
      </c>
      <c r="R73" s="1237">
        <f>観光人口!AA44</f>
        <v>15854</v>
      </c>
      <c r="S73" s="282">
        <f>P73-Q73+R73</f>
        <v>29333</v>
      </c>
      <c r="T73" s="53"/>
      <c r="U73" s="286">
        <f>県推計人口!AK66</f>
        <v>42718</v>
      </c>
      <c r="V73" s="293">
        <f>ROUND(U73*D73/C73,0)</f>
        <v>41872</v>
      </c>
      <c r="W73" s="1237">
        <f>県流入人口!P74</f>
        <v>27920</v>
      </c>
      <c r="X73" s="1237">
        <f>観光人口!AB44</f>
        <v>15516</v>
      </c>
      <c r="Y73" s="282">
        <f>V73-W73+X73</f>
        <v>29468</v>
      </c>
      <c r="Z73" s="219"/>
      <c r="AA73" s="286">
        <f>県推計人口!AL66</f>
        <v>42299</v>
      </c>
      <c r="AB73" s="286">
        <f t="shared" si="21"/>
        <v>41461</v>
      </c>
      <c r="AC73" s="1237">
        <f>県流入人口!Q74</f>
        <v>26882</v>
      </c>
      <c r="AD73" s="1237">
        <f>観光人口!AC44</f>
        <v>14828</v>
      </c>
      <c r="AE73" s="282">
        <f>AB73-AC73+AD73</f>
        <v>29407</v>
      </c>
      <c r="AF73" s="53"/>
      <c r="AG73" s="286">
        <f>県推計人口!AM66</f>
        <v>41967</v>
      </c>
      <c r="AH73" s="286">
        <f>昼間人口!I73</f>
        <v>41822</v>
      </c>
      <c r="AI73" s="1236">
        <f>県流入人口!R74</f>
        <v>25844</v>
      </c>
      <c r="AJ73" s="1237">
        <f>観光人口!AD44</f>
        <v>10357</v>
      </c>
      <c r="AK73" s="819">
        <f>AH73-AI73+AJ73</f>
        <v>26335</v>
      </c>
      <c r="AL73" s="845"/>
      <c r="AM73" s="286">
        <f>県推計人口!AN66</f>
        <v>41639</v>
      </c>
      <c r="AN73" s="293">
        <f t="shared" si="141"/>
        <v>41495</v>
      </c>
      <c r="AO73" s="1236">
        <f>県流入人口!S74</f>
        <v>24806</v>
      </c>
      <c r="AP73" s="1237">
        <f>観光人口!AE44</f>
        <v>19919</v>
      </c>
      <c r="AQ73" s="819">
        <f>AN73-AO73+AP73</f>
        <v>36608</v>
      </c>
      <c r="AR73" s="845"/>
      <c r="AS73" s="286">
        <f>県推計人口!AO66</f>
        <v>41307</v>
      </c>
      <c r="AT73" s="293">
        <f t="shared" si="23"/>
        <v>41164</v>
      </c>
      <c r="AU73" s="1236">
        <f>県流入人口!T74</f>
        <v>23768</v>
      </c>
      <c r="AV73" s="1237">
        <f>観光人口!AF44</f>
        <v>10052</v>
      </c>
      <c r="AW73" s="819">
        <f>AT73-AU73+AV73</f>
        <v>27448</v>
      </c>
      <c r="AX73" s="845"/>
      <c r="AY73" s="286">
        <f>県推計人口!AP66</f>
        <v>40877</v>
      </c>
      <c r="AZ73" s="293">
        <f t="shared" si="24"/>
        <v>40736</v>
      </c>
      <c r="BA73" s="1236">
        <f>県流入人口!U74</f>
        <v>22730</v>
      </c>
      <c r="BB73" s="1237">
        <f>観光人口!AG44</f>
        <v>13443</v>
      </c>
      <c r="BC73" s="819">
        <f>AZ73-BA73+BB73</f>
        <v>31449</v>
      </c>
      <c r="BD73" s="53"/>
    </row>
    <row r="74" spans="1:56">
      <c r="A74" s="53"/>
      <c r="B74" s="197" t="s">
        <v>14</v>
      </c>
      <c r="C74" s="53" t="s">
        <v>1061</v>
      </c>
      <c r="D74" s="53" t="s">
        <v>1061</v>
      </c>
      <c r="E74" s="53"/>
      <c r="F74" s="53"/>
      <c r="G74" s="53"/>
      <c r="H74" s="53"/>
      <c r="I74" s="53" t="s">
        <v>1379</v>
      </c>
      <c r="J74" s="53"/>
      <c r="K74" s="53"/>
      <c r="L74" s="53"/>
      <c r="M74" s="53"/>
      <c r="N74" s="53"/>
      <c r="O74" s="53" t="s">
        <v>1379</v>
      </c>
      <c r="P74" s="53"/>
      <c r="Q74" s="53"/>
      <c r="R74" s="53"/>
      <c r="S74" s="53"/>
      <c r="T74" s="53"/>
      <c r="U74" s="53" t="s">
        <v>1379</v>
      </c>
      <c r="V74" s="53"/>
      <c r="W74" s="53"/>
      <c r="X74" s="53"/>
      <c r="Y74" s="53"/>
      <c r="AA74" s="53" t="s">
        <v>1379</v>
      </c>
      <c r="AB74" s="53"/>
      <c r="AC74" s="53"/>
      <c r="AD74" s="53"/>
      <c r="AE74" s="53"/>
      <c r="AF74" s="53"/>
      <c r="AG74" s="53" t="s">
        <v>1061</v>
      </c>
      <c r="AH74" s="53" t="s">
        <v>1061</v>
      </c>
      <c r="AI74" s="53"/>
      <c r="AJ74" s="53"/>
      <c r="AK74" s="53"/>
      <c r="AL74" s="53"/>
      <c r="AM74" s="53" t="s">
        <v>1379</v>
      </c>
      <c r="AN74" s="53"/>
      <c r="AO74" s="53"/>
      <c r="AP74" s="53"/>
      <c r="AQ74" s="53"/>
      <c r="AR74" s="53"/>
      <c r="AS74" s="53" t="s">
        <v>1379</v>
      </c>
      <c r="AT74" s="53"/>
      <c r="AU74" s="53"/>
      <c r="AV74" s="53"/>
      <c r="AW74" s="53"/>
      <c r="AX74" s="53"/>
      <c r="AY74" s="53" t="s">
        <v>1379</v>
      </c>
      <c r="AZ74" s="53"/>
      <c r="BA74" s="53"/>
      <c r="BB74" s="53"/>
      <c r="BC74" s="53"/>
      <c r="BD74" s="53"/>
    </row>
    <row r="75" spans="1:56">
      <c r="H75" s="53"/>
      <c r="N75" s="53"/>
      <c r="AF75" s="53"/>
      <c r="AL75" s="53"/>
      <c r="AR75" s="53"/>
      <c r="AX75" s="53"/>
      <c r="BD75" s="53"/>
    </row>
    <row r="76" spans="1:56">
      <c r="H76" s="53"/>
    </row>
    <row r="77" spans="1:56">
      <c r="H77" s="53"/>
    </row>
    <row r="78" spans="1:56">
      <c r="H78" s="53"/>
    </row>
    <row r="79" spans="1:56">
      <c r="H79" s="53"/>
    </row>
    <row r="80" spans="1:56">
      <c r="H80" s="53"/>
    </row>
    <row r="81" spans="2:8">
      <c r="B81"/>
      <c r="H81" s="53"/>
    </row>
    <row r="82" spans="2:8">
      <c r="B82"/>
      <c r="H82" s="53"/>
    </row>
    <row r="83" spans="2:8">
      <c r="B83"/>
      <c r="H83" s="53"/>
    </row>
    <row r="84" spans="2:8">
      <c r="B84"/>
      <c r="H84" s="53"/>
    </row>
    <row r="85" spans="2:8">
      <c r="B85"/>
      <c r="H85" s="53"/>
    </row>
    <row r="86" spans="2:8">
      <c r="B86"/>
      <c r="H86" s="53"/>
    </row>
    <row r="87" spans="2:8">
      <c r="B87"/>
      <c r="H87" s="53"/>
    </row>
    <row r="88" spans="2:8">
      <c r="B88"/>
      <c r="H88" s="53"/>
    </row>
    <row r="89" spans="2:8">
      <c r="B89"/>
      <c r="H89" s="53"/>
    </row>
    <row r="90" spans="2:8">
      <c r="B90"/>
    </row>
    <row r="91" spans="2:8">
      <c r="B91"/>
    </row>
    <row r="92" spans="2:8">
      <c r="B92"/>
    </row>
    <row r="93" spans="2:8">
      <c r="B93"/>
    </row>
    <row r="94" spans="2:8">
      <c r="B94"/>
    </row>
    <row r="95" spans="2:8">
      <c r="B95"/>
    </row>
    <row r="96" spans="2:8">
      <c r="B96"/>
    </row>
    <row r="97" spans="2:2">
      <c r="B97"/>
    </row>
    <row r="98" spans="2:2">
      <c r="B98"/>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row r="110" spans="2:2">
      <c r="B110"/>
    </row>
    <row r="111" spans="2:2">
      <c r="B111"/>
    </row>
    <row r="112" spans="2:2">
      <c r="B112"/>
    </row>
    <row r="113" spans="2:2">
      <c r="B113"/>
    </row>
    <row r="114" spans="2:2">
      <c r="B114"/>
    </row>
    <row r="115" spans="2:2">
      <c r="B115"/>
    </row>
    <row r="116" spans="2:2">
      <c r="B116"/>
    </row>
    <row r="117" spans="2:2">
      <c r="B117"/>
    </row>
    <row r="118" spans="2:2">
      <c r="B118"/>
    </row>
    <row r="119" spans="2:2">
      <c r="B119"/>
    </row>
    <row r="120" spans="2:2">
      <c r="B120"/>
    </row>
    <row r="121" spans="2:2">
      <c r="B121"/>
    </row>
    <row r="122" spans="2:2">
      <c r="B122"/>
    </row>
    <row r="123" spans="2:2">
      <c r="B123"/>
    </row>
    <row r="124" spans="2:2">
      <c r="B124"/>
    </row>
    <row r="125" spans="2:2">
      <c r="B125"/>
    </row>
    <row r="126" spans="2:2">
      <c r="B126"/>
    </row>
    <row r="127" spans="2:2">
      <c r="B127"/>
    </row>
    <row r="128" spans="2:2">
      <c r="B128"/>
    </row>
    <row r="129" spans="2:2">
      <c r="B129"/>
    </row>
    <row r="130" spans="2:2">
      <c r="B130"/>
    </row>
    <row r="131" spans="2:2">
      <c r="B131"/>
    </row>
    <row r="132" spans="2:2">
      <c r="B132"/>
    </row>
    <row r="133" spans="2:2">
      <c r="B133"/>
    </row>
    <row r="135" spans="2:2">
      <c r="B135"/>
    </row>
    <row r="136" spans="2:2">
      <c r="B136"/>
    </row>
    <row r="137" spans="2:2">
      <c r="B137"/>
    </row>
    <row r="138" spans="2:2">
      <c r="B138"/>
    </row>
    <row r="139" spans="2:2">
      <c r="B139"/>
    </row>
    <row r="140" spans="2:2">
      <c r="B140"/>
    </row>
    <row r="141" spans="2:2">
      <c r="B141"/>
    </row>
    <row r="142" spans="2:2">
      <c r="B142"/>
    </row>
    <row r="143" spans="2:2">
      <c r="B143"/>
    </row>
    <row r="144" spans="2:2">
      <c r="B144"/>
    </row>
    <row r="145" spans="2:2">
      <c r="B145"/>
    </row>
    <row r="146" spans="2:2">
      <c r="B146"/>
    </row>
    <row r="147" spans="2:2">
      <c r="B147"/>
    </row>
    <row r="148" spans="2:2">
      <c r="B148"/>
    </row>
    <row r="149" spans="2:2">
      <c r="B149"/>
    </row>
    <row r="150" spans="2:2">
      <c r="B150"/>
    </row>
    <row r="151" spans="2:2">
      <c r="B151"/>
    </row>
    <row r="152" spans="2:2">
      <c r="B152"/>
    </row>
    <row r="153" spans="2:2">
      <c r="B153"/>
    </row>
    <row r="154" spans="2:2">
      <c r="B154"/>
    </row>
    <row r="155" spans="2:2">
      <c r="B155"/>
    </row>
    <row r="156" spans="2:2">
      <c r="B156"/>
    </row>
    <row r="157" spans="2:2">
      <c r="B157"/>
    </row>
    <row r="158" spans="2:2">
      <c r="B158"/>
    </row>
    <row r="159" spans="2:2">
      <c r="B159"/>
    </row>
    <row r="160" spans="2:2">
      <c r="B160"/>
    </row>
    <row r="161" spans="2:2">
      <c r="B161"/>
    </row>
    <row r="162" spans="2:2">
      <c r="B162"/>
    </row>
    <row r="163" spans="2:2">
      <c r="B163"/>
    </row>
    <row r="164" spans="2:2">
      <c r="B164"/>
    </row>
    <row r="165" spans="2:2">
      <c r="B165"/>
    </row>
    <row r="166" spans="2:2">
      <c r="B166"/>
    </row>
    <row r="167" spans="2:2">
      <c r="B167"/>
    </row>
    <row r="168" spans="2:2">
      <c r="B168"/>
    </row>
    <row r="169" spans="2:2">
      <c r="B169"/>
    </row>
    <row r="170" spans="2:2">
      <c r="B170"/>
    </row>
    <row r="171" spans="2:2">
      <c r="B171"/>
    </row>
    <row r="172" spans="2:2">
      <c r="B172"/>
    </row>
    <row r="173" spans="2:2">
      <c r="B173"/>
    </row>
    <row r="174" spans="2:2">
      <c r="B174"/>
    </row>
    <row r="175" spans="2:2">
      <c r="B175"/>
    </row>
    <row r="176" spans="2:2">
      <c r="B176"/>
    </row>
    <row r="177" spans="2:2">
      <c r="B177"/>
    </row>
    <row r="178" spans="2:2">
      <c r="B178"/>
    </row>
    <row r="179" spans="2:2">
      <c r="B179"/>
    </row>
    <row r="180" spans="2:2">
      <c r="B180"/>
    </row>
    <row r="181" spans="2:2">
      <c r="B181"/>
    </row>
    <row r="182" spans="2:2">
      <c r="B182"/>
    </row>
    <row r="183" spans="2:2">
      <c r="B183"/>
    </row>
    <row r="184" spans="2:2">
      <c r="B184"/>
    </row>
    <row r="185" spans="2:2">
      <c r="B185"/>
    </row>
    <row r="186" spans="2:2">
      <c r="B186"/>
    </row>
    <row r="187" spans="2:2">
      <c r="B187"/>
    </row>
    <row r="188" spans="2:2">
      <c r="B188"/>
    </row>
    <row r="189" spans="2:2">
      <c r="B189"/>
    </row>
    <row r="190" spans="2:2">
      <c r="B190"/>
    </row>
    <row r="191" spans="2:2">
      <c r="B191"/>
    </row>
    <row r="192" spans="2:2">
      <c r="B192"/>
    </row>
    <row r="193" spans="2:2">
      <c r="B193"/>
    </row>
    <row r="194" spans="2:2">
      <c r="B194"/>
    </row>
    <row r="195" spans="2:2">
      <c r="B195"/>
    </row>
    <row r="196" spans="2:2">
      <c r="B196"/>
    </row>
    <row r="197" spans="2:2">
      <c r="B197"/>
    </row>
    <row r="198" spans="2:2">
      <c r="B198"/>
    </row>
    <row r="199" spans="2:2">
      <c r="B199"/>
    </row>
    <row r="200" spans="2:2">
      <c r="B200"/>
    </row>
    <row r="201" spans="2:2">
      <c r="B201"/>
    </row>
    <row r="202" spans="2:2">
      <c r="B202"/>
    </row>
    <row r="203" spans="2:2">
      <c r="B203"/>
    </row>
    <row r="204" spans="2:2">
      <c r="B204"/>
    </row>
    <row r="205" spans="2:2">
      <c r="B205"/>
    </row>
    <row r="206" spans="2:2">
      <c r="B206"/>
    </row>
    <row r="207" spans="2:2">
      <c r="B207"/>
    </row>
    <row r="208" spans="2:2">
      <c r="B208"/>
    </row>
    <row r="209" spans="2:2">
      <c r="B209"/>
    </row>
    <row r="210" spans="2:2">
      <c r="B210"/>
    </row>
    <row r="211" spans="2:2">
      <c r="B211"/>
    </row>
    <row r="212" spans="2:2">
      <c r="B212"/>
    </row>
    <row r="213" spans="2:2">
      <c r="B213"/>
    </row>
    <row r="214" spans="2:2">
      <c r="B214"/>
    </row>
    <row r="215" spans="2:2">
      <c r="B215"/>
    </row>
    <row r="216" spans="2:2">
      <c r="B216"/>
    </row>
    <row r="217" spans="2:2">
      <c r="B217"/>
    </row>
    <row r="218" spans="2:2">
      <c r="B218"/>
    </row>
    <row r="219" spans="2:2">
      <c r="B219"/>
    </row>
    <row r="220" spans="2:2">
      <c r="B220"/>
    </row>
    <row r="221" spans="2:2">
      <c r="B221"/>
    </row>
    <row r="222" spans="2:2">
      <c r="B222"/>
    </row>
    <row r="223" spans="2:2">
      <c r="B223"/>
    </row>
    <row r="224" spans="2:2">
      <c r="B224"/>
    </row>
    <row r="225" spans="2:2">
      <c r="B225"/>
    </row>
    <row r="226" spans="2:2">
      <c r="B226"/>
    </row>
    <row r="227" spans="2:2">
      <c r="B227"/>
    </row>
    <row r="228" spans="2:2">
      <c r="B228"/>
    </row>
    <row r="229" spans="2:2">
      <c r="B229"/>
    </row>
    <row r="230" spans="2:2">
      <c r="B230"/>
    </row>
    <row r="231" spans="2:2">
      <c r="B231"/>
    </row>
    <row r="232" spans="2:2">
      <c r="B232"/>
    </row>
    <row r="233" spans="2:2">
      <c r="B233"/>
    </row>
    <row r="234" spans="2:2">
      <c r="B234"/>
    </row>
    <row r="235" spans="2:2">
      <c r="B235"/>
    </row>
    <row r="236" spans="2:2">
      <c r="B236"/>
    </row>
    <row r="237" spans="2:2">
      <c r="B237"/>
    </row>
    <row r="238" spans="2:2">
      <c r="B238"/>
    </row>
    <row r="239" spans="2:2">
      <c r="B239"/>
    </row>
    <row r="241" spans="2:2">
      <c r="B241"/>
    </row>
    <row r="242" spans="2:2">
      <c r="B242"/>
    </row>
    <row r="243" spans="2:2">
      <c r="B243"/>
    </row>
    <row r="244" spans="2:2">
      <c r="B244"/>
    </row>
    <row r="245" spans="2:2">
      <c r="B245"/>
    </row>
    <row r="246" spans="2:2">
      <c r="B246"/>
    </row>
    <row r="247" spans="2:2">
      <c r="B247"/>
    </row>
    <row r="248" spans="2:2">
      <c r="B248"/>
    </row>
    <row r="249" spans="2:2">
      <c r="B249"/>
    </row>
    <row r="250" spans="2:2">
      <c r="B250"/>
    </row>
    <row r="251" spans="2:2">
      <c r="B251"/>
    </row>
    <row r="252" spans="2:2">
      <c r="B252"/>
    </row>
    <row r="253" spans="2:2">
      <c r="B253"/>
    </row>
    <row r="254" spans="2:2">
      <c r="B254"/>
    </row>
    <row r="255" spans="2:2">
      <c r="B255"/>
    </row>
    <row r="256" spans="2:2">
      <c r="B256"/>
    </row>
    <row r="257" spans="2:2">
      <c r="B257"/>
    </row>
    <row r="258" spans="2:2">
      <c r="B258"/>
    </row>
    <row r="259" spans="2:2">
      <c r="B259"/>
    </row>
    <row r="260" spans="2:2">
      <c r="B260"/>
    </row>
    <row r="261" spans="2:2">
      <c r="B261"/>
    </row>
    <row r="262" spans="2:2">
      <c r="B262"/>
    </row>
    <row r="263" spans="2:2">
      <c r="B263"/>
    </row>
    <row r="264" spans="2:2">
      <c r="B264"/>
    </row>
    <row r="265" spans="2:2">
      <c r="B265"/>
    </row>
    <row r="266" spans="2:2">
      <c r="B266"/>
    </row>
    <row r="267" spans="2:2">
      <c r="B267"/>
    </row>
    <row r="268" spans="2:2">
      <c r="B268"/>
    </row>
    <row r="269" spans="2:2">
      <c r="B269"/>
    </row>
    <row r="270" spans="2:2">
      <c r="B270"/>
    </row>
    <row r="271" spans="2:2">
      <c r="B271"/>
    </row>
    <row r="272" spans="2:2">
      <c r="B272"/>
    </row>
    <row r="273" spans="2:2">
      <c r="B273"/>
    </row>
    <row r="274" spans="2:2">
      <c r="B274"/>
    </row>
    <row r="275" spans="2:2">
      <c r="B275"/>
    </row>
    <row r="276" spans="2:2">
      <c r="B276"/>
    </row>
    <row r="277" spans="2:2">
      <c r="B277"/>
    </row>
    <row r="278" spans="2:2">
      <c r="B278"/>
    </row>
    <row r="279" spans="2:2">
      <c r="B279"/>
    </row>
    <row r="280" spans="2:2">
      <c r="B280"/>
    </row>
    <row r="281" spans="2:2">
      <c r="B281"/>
    </row>
    <row r="282" spans="2:2">
      <c r="B282"/>
    </row>
    <row r="283" spans="2:2">
      <c r="B283"/>
    </row>
    <row r="284" spans="2:2">
      <c r="B284"/>
    </row>
    <row r="285" spans="2:2">
      <c r="B285"/>
    </row>
    <row r="286" spans="2:2">
      <c r="B286"/>
    </row>
    <row r="287" spans="2:2">
      <c r="B287"/>
    </row>
    <row r="288" spans="2:2">
      <c r="B288"/>
    </row>
    <row r="289" spans="2:2">
      <c r="B289"/>
    </row>
    <row r="290" spans="2:2">
      <c r="B290"/>
    </row>
    <row r="291" spans="2:2">
      <c r="B291"/>
    </row>
    <row r="292" spans="2:2">
      <c r="B292"/>
    </row>
    <row r="293" spans="2:2">
      <c r="B293"/>
    </row>
    <row r="294" spans="2:2">
      <c r="B294"/>
    </row>
    <row r="295" spans="2:2">
      <c r="B295"/>
    </row>
    <row r="296" spans="2:2">
      <c r="B296"/>
    </row>
    <row r="297" spans="2:2">
      <c r="B297"/>
    </row>
    <row r="298" spans="2:2">
      <c r="B298"/>
    </row>
    <row r="299" spans="2:2">
      <c r="B299"/>
    </row>
    <row r="300" spans="2:2">
      <c r="B300"/>
    </row>
    <row r="301" spans="2:2">
      <c r="B301"/>
    </row>
    <row r="302" spans="2:2">
      <c r="B302"/>
    </row>
    <row r="303" spans="2:2">
      <c r="B303"/>
    </row>
    <row r="304" spans="2:2">
      <c r="B304"/>
    </row>
    <row r="305" spans="2:2">
      <c r="B305"/>
    </row>
    <row r="306" spans="2:2">
      <c r="B306"/>
    </row>
    <row r="307" spans="2:2">
      <c r="B307"/>
    </row>
    <row r="308" spans="2:2">
      <c r="B308"/>
    </row>
    <row r="309" spans="2:2">
      <c r="B309"/>
    </row>
    <row r="310" spans="2:2">
      <c r="B310"/>
    </row>
    <row r="311" spans="2:2">
      <c r="B311"/>
    </row>
    <row r="312" spans="2:2">
      <c r="B312"/>
    </row>
    <row r="313" spans="2:2">
      <c r="B313"/>
    </row>
    <row r="314" spans="2:2">
      <c r="B314"/>
    </row>
    <row r="315" spans="2:2">
      <c r="B315"/>
    </row>
    <row r="316" spans="2:2">
      <c r="B316"/>
    </row>
    <row r="317" spans="2:2">
      <c r="B317"/>
    </row>
    <row r="318" spans="2:2">
      <c r="B318"/>
    </row>
    <row r="319" spans="2:2">
      <c r="B319"/>
    </row>
    <row r="320" spans="2:2">
      <c r="B320"/>
    </row>
    <row r="321" spans="2:2">
      <c r="B321"/>
    </row>
    <row r="322" spans="2:2">
      <c r="B322"/>
    </row>
    <row r="323" spans="2:2">
      <c r="B323"/>
    </row>
    <row r="324" spans="2:2">
      <c r="B324"/>
    </row>
    <row r="325" spans="2:2">
      <c r="B325"/>
    </row>
    <row r="326" spans="2:2">
      <c r="B326"/>
    </row>
    <row r="327" spans="2:2">
      <c r="B327"/>
    </row>
    <row r="328" spans="2:2">
      <c r="B328"/>
    </row>
    <row r="329" spans="2:2">
      <c r="B329"/>
    </row>
    <row r="330" spans="2:2">
      <c r="B330"/>
    </row>
    <row r="331" spans="2:2">
      <c r="B331"/>
    </row>
    <row r="332" spans="2:2">
      <c r="B332"/>
    </row>
    <row r="333" spans="2:2">
      <c r="B333"/>
    </row>
    <row r="334" spans="2:2">
      <c r="B334"/>
    </row>
    <row r="335" spans="2:2">
      <c r="B335"/>
    </row>
    <row r="336" spans="2:2">
      <c r="B336"/>
    </row>
    <row r="337" spans="2:2">
      <c r="B337"/>
    </row>
    <row r="338" spans="2:2">
      <c r="B338"/>
    </row>
    <row r="339" spans="2:2">
      <c r="B339"/>
    </row>
    <row r="340" spans="2:2">
      <c r="B340"/>
    </row>
    <row r="341" spans="2:2">
      <c r="B341"/>
    </row>
    <row r="342" spans="2:2">
      <c r="B342"/>
    </row>
    <row r="343" spans="2:2">
      <c r="B343"/>
    </row>
    <row r="344" spans="2:2">
      <c r="B344"/>
    </row>
    <row r="345" spans="2:2">
      <c r="B345"/>
    </row>
    <row r="346" spans="2:2">
      <c r="B346"/>
    </row>
    <row r="347" spans="2:2">
      <c r="B347"/>
    </row>
    <row r="348" spans="2:2">
      <c r="B348"/>
    </row>
    <row r="350" spans="2:2">
      <c r="B350"/>
    </row>
    <row r="351" spans="2:2">
      <c r="B351"/>
    </row>
    <row r="352" spans="2:2">
      <c r="B352"/>
    </row>
    <row r="353" spans="2:2">
      <c r="B353"/>
    </row>
    <row r="354" spans="2:2">
      <c r="B354"/>
    </row>
    <row r="355" spans="2:2">
      <c r="B355"/>
    </row>
    <row r="356" spans="2:2">
      <c r="B356"/>
    </row>
    <row r="357" spans="2:2">
      <c r="B357"/>
    </row>
    <row r="358" spans="2:2">
      <c r="B358"/>
    </row>
    <row r="359" spans="2:2">
      <c r="B359"/>
    </row>
    <row r="360" spans="2:2">
      <c r="B360"/>
    </row>
    <row r="361" spans="2:2">
      <c r="B361"/>
    </row>
    <row r="362" spans="2:2">
      <c r="B362"/>
    </row>
    <row r="363" spans="2:2">
      <c r="B363"/>
    </row>
    <row r="364" spans="2:2">
      <c r="B364"/>
    </row>
    <row r="365" spans="2:2">
      <c r="B365"/>
    </row>
    <row r="366" spans="2:2">
      <c r="B366"/>
    </row>
    <row r="367" spans="2:2">
      <c r="B367"/>
    </row>
    <row r="368" spans="2:2">
      <c r="B368"/>
    </row>
    <row r="369" spans="2:2">
      <c r="B369"/>
    </row>
    <row r="370" spans="2:2">
      <c r="B370"/>
    </row>
    <row r="371" spans="2:2">
      <c r="B371"/>
    </row>
    <row r="372" spans="2:2">
      <c r="B372"/>
    </row>
    <row r="373" spans="2:2">
      <c r="B373"/>
    </row>
    <row r="374" spans="2:2">
      <c r="B374"/>
    </row>
    <row r="375" spans="2:2">
      <c r="B375"/>
    </row>
    <row r="376" spans="2:2">
      <c r="B376"/>
    </row>
    <row r="377" spans="2:2">
      <c r="B377"/>
    </row>
    <row r="378" spans="2:2">
      <c r="B378"/>
    </row>
    <row r="379" spans="2:2">
      <c r="B379"/>
    </row>
    <row r="380" spans="2:2">
      <c r="B380"/>
    </row>
    <row r="381" spans="2:2">
      <c r="B381"/>
    </row>
    <row r="382" spans="2:2">
      <c r="B382"/>
    </row>
    <row r="383" spans="2:2">
      <c r="B383"/>
    </row>
    <row r="384" spans="2:2">
      <c r="B384"/>
    </row>
    <row r="385" spans="2:2">
      <c r="B385"/>
    </row>
    <row r="386" spans="2:2">
      <c r="B386"/>
    </row>
    <row r="387" spans="2:2">
      <c r="B387"/>
    </row>
    <row r="388" spans="2:2">
      <c r="B388"/>
    </row>
    <row r="389" spans="2:2">
      <c r="B389"/>
    </row>
    <row r="390" spans="2:2">
      <c r="B390"/>
    </row>
    <row r="391" spans="2:2">
      <c r="B391"/>
    </row>
    <row r="392" spans="2:2">
      <c r="B392"/>
    </row>
    <row r="393" spans="2:2">
      <c r="B393"/>
    </row>
    <row r="394" spans="2:2">
      <c r="B394"/>
    </row>
    <row r="395" spans="2:2">
      <c r="B395"/>
    </row>
    <row r="396" spans="2:2">
      <c r="B396"/>
    </row>
    <row r="397" spans="2:2">
      <c r="B397"/>
    </row>
    <row r="398" spans="2:2">
      <c r="B398"/>
    </row>
    <row r="399" spans="2:2">
      <c r="B399"/>
    </row>
    <row r="400" spans="2:2">
      <c r="B400"/>
    </row>
    <row r="401" spans="2:2">
      <c r="B401"/>
    </row>
    <row r="402" spans="2:2">
      <c r="B402"/>
    </row>
    <row r="403" spans="2:2">
      <c r="B403"/>
    </row>
    <row r="404" spans="2:2">
      <c r="B404"/>
    </row>
    <row r="405" spans="2:2">
      <c r="B405"/>
    </row>
    <row r="406" spans="2:2">
      <c r="B406"/>
    </row>
    <row r="407" spans="2:2">
      <c r="B407"/>
    </row>
    <row r="408" spans="2:2">
      <c r="B408"/>
    </row>
    <row r="409" spans="2:2">
      <c r="B409"/>
    </row>
    <row r="410" spans="2:2">
      <c r="B410"/>
    </row>
    <row r="411" spans="2:2">
      <c r="B411"/>
    </row>
    <row r="412" spans="2:2">
      <c r="B412"/>
    </row>
    <row r="413" spans="2:2">
      <c r="B413"/>
    </row>
    <row r="414" spans="2:2">
      <c r="B414"/>
    </row>
    <row r="415" spans="2:2">
      <c r="B415"/>
    </row>
    <row r="416" spans="2:2">
      <c r="B416"/>
    </row>
    <row r="417" spans="2:2">
      <c r="B417"/>
    </row>
    <row r="418" spans="2:2">
      <c r="B418"/>
    </row>
    <row r="419" spans="2:2">
      <c r="B419"/>
    </row>
    <row r="420" spans="2:2">
      <c r="B420"/>
    </row>
    <row r="421" spans="2:2">
      <c r="B421"/>
    </row>
    <row r="422" spans="2:2">
      <c r="B422"/>
    </row>
    <row r="423" spans="2:2">
      <c r="B423"/>
    </row>
    <row r="424" spans="2:2">
      <c r="B424"/>
    </row>
    <row r="425" spans="2:2">
      <c r="B425"/>
    </row>
    <row r="426" spans="2:2">
      <c r="B426"/>
    </row>
    <row r="427" spans="2:2">
      <c r="B427"/>
    </row>
    <row r="428" spans="2:2">
      <c r="B428"/>
    </row>
    <row r="429" spans="2:2">
      <c r="B429"/>
    </row>
    <row r="430" spans="2:2">
      <c r="B430"/>
    </row>
    <row r="431" spans="2:2">
      <c r="B431"/>
    </row>
    <row r="432" spans="2:2">
      <c r="B432"/>
    </row>
    <row r="433" spans="2:2">
      <c r="B433"/>
    </row>
    <row r="434" spans="2:2">
      <c r="B434"/>
    </row>
    <row r="435" spans="2:2">
      <c r="B435"/>
    </row>
    <row r="436" spans="2:2">
      <c r="B436"/>
    </row>
    <row r="437" spans="2:2">
      <c r="B437"/>
    </row>
    <row r="438" spans="2:2">
      <c r="B438"/>
    </row>
    <row r="439" spans="2:2">
      <c r="B439"/>
    </row>
    <row r="440" spans="2:2">
      <c r="B440"/>
    </row>
    <row r="441" spans="2:2">
      <c r="B441"/>
    </row>
    <row r="442" spans="2:2">
      <c r="B442"/>
    </row>
    <row r="443" spans="2:2">
      <c r="B443"/>
    </row>
    <row r="444" spans="2:2">
      <c r="B444"/>
    </row>
    <row r="445" spans="2:2">
      <c r="B445"/>
    </row>
    <row r="446" spans="2:2">
      <c r="B446"/>
    </row>
    <row r="447" spans="2:2">
      <c r="B447"/>
    </row>
    <row r="448" spans="2:2">
      <c r="B448"/>
    </row>
    <row r="449" spans="2:2">
      <c r="B449"/>
    </row>
    <row r="450" spans="2:2">
      <c r="B450"/>
    </row>
    <row r="451" spans="2:2">
      <c r="B451"/>
    </row>
    <row r="452" spans="2:2">
      <c r="B452"/>
    </row>
    <row r="453" spans="2:2">
      <c r="B453"/>
    </row>
    <row r="454" spans="2:2">
      <c r="B454"/>
    </row>
    <row r="455" spans="2:2">
      <c r="B455"/>
    </row>
    <row r="456" spans="2:2">
      <c r="B456"/>
    </row>
    <row r="457" spans="2:2">
      <c r="B457"/>
    </row>
  </sheetData>
  <dataConsolidate/>
  <mergeCells count="9">
    <mergeCell ref="AN2:AO2"/>
    <mergeCell ref="AT2:AU2"/>
    <mergeCell ref="AZ2:BA2"/>
    <mergeCell ref="AB2:AC2"/>
    <mergeCell ref="D2:E2"/>
    <mergeCell ref="J2:K2"/>
    <mergeCell ref="P2:Q2"/>
    <mergeCell ref="V2:W2"/>
    <mergeCell ref="AH2:AI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I74"/>
  <sheetViews>
    <sheetView workbookViewId="0">
      <pane xSplit="2" ySplit="5" topLeftCell="Q6" activePane="bottomRight" state="frozen"/>
      <selection pane="topRight" activeCell="C1" sqref="C1"/>
      <selection pane="bottomLeft" activeCell="A6" sqref="A6"/>
      <selection pane="bottomRight" activeCell="BJ14" sqref="BJ14"/>
    </sheetView>
  </sheetViews>
  <sheetFormatPr defaultRowHeight="12.75"/>
  <cols>
    <col min="1" max="1" width="4.625" style="528" customWidth="1"/>
    <col min="2" max="2" width="11.875" style="528" customWidth="1"/>
    <col min="3" max="6" width="9.625" style="528" hidden="1" customWidth="1"/>
    <col min="7" max="7" width="3.375" style="528" hidden="1" customWidth="1"/>
    <col min="8" max="8" width="8.125" style="528" hidden="1" customWidth="1"/>
    <col min="9" max="9" width="3.375" style="528" hidden="1" customWidth="1"/>
    <col min="10" max="10" width="8.625" style="528" hidden="1" customWidth="1"/>
    <col min="11" max="11" width="3.375" style="528" hidden="1" customWidth="1"/>
    <col min="12" max="12" width="8.5" style="528" hidden="1" customWidth="1"/>
    <col min="13" max="13" width="3.375" style="528" hidden="1" customWidth="1"/>
    <col min="14" max="14" width="9.125" style="528" hidden="1" customWidth="1"/>
    <col min="15" max="15" width="3.375" style="528" hidden="1" customWidth="1"/>
    <col min="16" max="16" width="8.875" style="528" hidden="1" customWidth="1"/>
    <col min="17" max="17" width="3.375" style="528" hidden="1" customWidth="1"/>
    <col min="18" max="18" width="9" style="528" hidden="1" customWidth="1"/>
    <col min="19" max="19" width="3.375" style="528" hidden="1" customWidth="1"/>
    <col min="20" max="20" width="9.875" style="528" hidden="1" customWidth="1"/>
    <col min="21" max="21" width="3.375" style="528" hidden="1" customWidth="1"/>
    <col min="22" max="22" width="8.875" style="528" hidden="1" customWidth="1"/>
    <col min="23" max="28" width="9.625" style="528" hidden="1" customWidth="1"/>
    <col min="29" max="33" width="9.5" style="528" hidden="1" customWidth="1"/>
    <col min="34" max="40" width="9.5" style="528" bestFit="1" customWidth="1"/>
    <col min="41" max="42" width="9.125" style="528" customWidth="1"/>
    <col min="43" max="43" width="9.125" style="528" hidden="1" customWidth="1"/>
    <col min="44" max="54" width="8.875" style="528" hidden="1" customWidth="1"/>
    <col min="55" max="55" width="3.375" style="535" hidden="1" customWidth="1"/>
    <col min="56" max="58" width="9.5" style="528" hidden="1" customWidth="1"/>
    <col min="59" max="60" width="0" style="528" hidden="1" customWidth="1"/>
    <col min="61" max="61" width="9.5" style="528" hidden="1" customWidth="1"/>
    <col min="62" max="266" width="9" style="528"/>
    <col min="267" max="267" width="3.375" style="528" customWidth="1"/>
    <col min="268" max="272" width="9.625" style="528" customWidth="1"/>
    <col min="273" max="273" width="3.375" style="528" customWidth="1"/>
    <col min="274" max="274" width="8.125" style="528" customWidth="1"/>
    <col min="275" max="275" width="3.375" style="528" customWidth="1"/>
    <col min="276" max="276" width="8.625" style="528" customWidth="1"/>
    <col min="277" max="277" width="3.375" style="528" customWidth="1"/>
    <col min="278" max="278" width="8.5" style="528" customWidth="1"/>
    <col min="279" max="279" width="3.375" style="528" customWidth="1"/>
    <col min="280" max="280" width="9.125" style="528" customWidth="1"/>
    <col min="281" max="281" width="3.375" style="528" customWidth="1"/>
    <col min="282" max="282" width="8.875" style="528" customWidth="1"/>
    <col min="283" max="283" width="3.375" style="528" customWidth="1"/>
    <col min="284" max="284" width="9" style="528"/>
    <col min="285" max="285" width="3.375" style="528" customWidth="1"/>
    <col min="286" max="286" width="9.875" style="528" customWidth="1"/>
    <col min="287" max="287" width="3.375" style="528" customWidth="1"/>
    <col min="288" max="288" width="8.875" style="528" customWidth="1"/>
    <col min="289" max="294" width="9.625" style="528" customWidth="1"/>
    <col min="295" max="300" width="9" style="528"/>
    <col min="301" max="302" width="8.625" style="528" customWidth="1"/>
    <col min="303" max="303" width="3.5" style="528" customWidth="1"/>
    <col min="304" max="304" width="7.5" style="528" customWidth="1"/>
    <col min="305" max="305" width="7.875" style="528" customWidth="1"/>
    <col min="306" max="306" width="9" style="528"/>
    <col min="307" max="307" width="3.375" style="528" customWidth="1"/>
    <col min="308" max="308" width="9.5" style="528" customWidth="1"/>
    <col min="309" max="522" width="9" style="528"/>
    <col min="523" max="523" width="3.375" style="528" customWidth="1"/>
    <col min="524" max="528" width="9.625" style="528" customWidth="1"/>
    <col min="529" max="529" width="3.375" style="528" customWidth="1"/>
    <col min="530" max="530" width="8.125" style="528" customWidth="1"/>
    <col min="531" max="531" width="3.375" style="528" customWidth="1"/>
    <col min="532" max="532" width="8.625" style="528" customWidth="1"/>
    <col min="533" max="533" width="3.375" style="528" customWidth="1"/>
    <col min="534" max="534" width="8.5" style="528" customWidth="1"/>
    <col min="535" max="535" width="3.375" style="528" customWidth="1"/>
    <col min="536" max="536" width="9.125" style="528" customWidth="1"/>
    <col min="537" max="537" width="3.375" style="528" customWidth="1"/>
    <col min="538" max="538" width="8.875" style="528" customWidth="1"/>
    <col min="539" max="539" width="3.375" style="528" customWidth="1"/>
    <col min="540" max="540" width="9" style="528"/>
    <col min="541" max="541" width="3.375" style="528" customWidth="1"/>
    <col min="542" max="542" width="9.875" style="528" customWidth="1"/>
    <col min="543" max="543" width="3.375" style="528" customWidth="1"/>
    <col min="544" max="544" width="8.875" style="528" customWidth="1"/>
    <col min="545" max="550" width="9.625" style="528" customWidth="1"/>
    <col min="551" max="556" width="9" style="528"/>
    <col min="557" max="558" width="8.625" style="528" customWidth="1"/>
    <col min="559" max="559" width="3.5" style="528" customWidth="1"/>
    <col min="560" max="560" width="7.5" style="528" customWidth="1"/>
    <col min="561" max="561" width="7.875" style="528" customWidth="1"/>
    <col min="562" max="562" width="9" style="528"/>
    <col min="563" max="563" width="3.375" style="528" customWidth="1"/>
    <col min="564" max="564" width="9.5" style="528" customWidth="1"/>
    <col min="565" max="778" width="9" style="528"/>
    <col min="779" max="779" width="3.375" style="528" customWidth="1"/>
    <col min="780" max="784" width="9.625" style="528" customWidth="1"/>
    <col min="785" max="785" width="3.375" style="528" customWidth="1"/>
    <col min="786" max="786" width="8.125" style="528" customWidth="1"/>
    <col min="787" max="787" width="3.375" style="528" customWidth="1"/>
    <col min="788" max="788" width="8.625" style="528" customWidth="1"/>
    <col min="789" max="789" width="3.375" style="528" customWidth="1"/>
    <col min="790" max="790" width="8.5" style="528" customWidth="1"/>
    <col min="791" max="791" width="3.375" style="528" customWidth="1"/>
    <col min="792" max="792" width="9.125" style="528" customWidth="1"/>
    <col min="793" max="793" width="3.375" style="528" customWidth="1"/>
    <col min="794" max="794" width="8.875" style="528" customWidth="1"/>
    <col min="795" max="795" width="3.375" style="528" customWidth="1"/>
    <col min="796" max="796" width="9" style="528"/>
    <col min="797" max="797" width="3.375" style="528" customWidth="1"/>
    <col min="798" max="798" width="9.875" style="528" customWidth="1"/>
    <col min="799" max="799" width="3.375" style="528" customWidth="1"/>
    <col min="800" max="800" width="8.875" style="528" customWidth="1"/>
    <col min="801" max="806" width="9.625" style="528" customWidth="1"/>
    <col min="807" max="812" width="9" style="528"/>
    <col min="813" max="814" width="8.625" style="528" customWidth="1"/>
    <col min="815" max="815" width="3.5" style="528" customWidth="1"/>
    <col min="816" max="816" width="7.5" style="528" customWidth="1"/>
    <col min="817" max="817" width="7.875" style="528" customWidth="1"/>
    <col min="818" max="818" width="9" style="528"/>
    <col min="819" max="819" width="3.375" style="528" customWidth="1"/>
    <col min="820" max="820" width="9.5" style="528" customWidth="1"/>
    <col min="821" max="1034" width="9" style="528"/>
    <col min="1035" max="1035" width="3.375" style="528" customWidth="1"/>
    <col min="1036" max="1040" width="9.625" style="528" customWidth="1"/>
    <col min="1041" max="1041" width="3.375" style="528" customWidth="1"/>
    <col min="1042" max="1042" width="8.125" style="528" customWidth="1"/>
    <col min="1043" max="1043" width="3.375" style="528" customWidth="1"/>
    <col min="1044" max="1044" width="8.625" style="528" customWidth="1"/>
    <col min="1045" max="1045" width="3.375" style="528" customWidth="1"/>
    <col min="1046" max="1046" width="8.5" style="528" customWidth="1"/>
    <col min="1047" max="1047" width="3.375" style="528" customWidth="1"/>
    <col min="1048" max="1048" width="9.125" style="528" customWidth="1"/>
    <col min="1049" max="1049" width="3.375" style="528" customWidth="1"/>
    <col min="1050" max="1050" width="8.875" style="528" customWidth="1"/>
    <col min="1051" max="1051" width="3.375" style="528" customWidth="1"/>
    <col min="1052" max="1052" width="9" style="528"/>
    <col min="1053" max="1053" width="3.375" style="528" customWidth="1"/>
    <col min="1054" max="1054" width="9.875" style="528" customWidth="1"/>
    <col min="1055" max="1055" width="3.375" style="528" customWidth="1"/>
    <col min="1056" max="1056" width="8.875" style="528" customWidth="1"/>
    <col min="1057" max="1062" width="9.625" style="528" customWidth="1"/>
    <col min="1063" max="1068" width="9" style="528"/>
    <col min="1069" max="1070" width="8.625" style="528" customWidth="1"/>
    <col min="1071" max="1071" width="3.5" style="528" customWidth="1"/>
    <col min="1072" max="1072" width="7.5" style="528" customWidth="1"/>
    <col min="1073" max="1073" width="7.875" style="528" customWidth="1"/>
    <col min="1074" max="1074" width="9" style="528"/>
    <col min="1075" max="1075" width="3.375" style="528" customWidth="1"/>
    <col min="1076" max="1076" width="9.5" style="528" customWidth="1"/>
    <col min="1077" max="1290" width="9" style="528"/>
    <col min="1291" max="1291" width="3.375" style="528" customWidth="1"/>
    <col min="1292" max="1296" width="9.625" style="528" customWidth="1"/>
    <col min="1297" max="1297" width="3.375" style="528" customWidth="1"/>
    <col min="1298" max="1298" width="8.125" style="528" customWidth="1"/>
    <col min="1299" max="1299" width="3.375" style="528" customWidth="1"/>
    <col min="1300" max="1300" width="8.625" style="528" customWidth="1"/>
    <col min="1301" max="1301" width="3.375" style="528" customWidth="1"/>
    <col min="1302" max="1302" width="8.5" style="528" customWidth="1"/>
    <col min="1303" max="1303" width="3.375" style="528" customWidth="1"/>
    <col min="1304" max="1304" width="9.125" style="528" customWidth="1"/>
    <col min="1305" max="1305" width="3.375" style="528" customWidth="1"/>
    <col min="1306" max="1306" width="8.875" style="528" customWidth="1"/>
    <col min="1307" max="1307" width="3.375" style="528" customWidth="1"/>
    <col min="1308" max="1308" width="9" style="528"/>
    <col min="1309" max="1309" width="3.375" style="528" customWidth="1"/>
    <col min="1310" max="1310" width="9.875" style="528" customWidth="1"/>
    <col min="1311" max="1311" width="3.375" style="528" customWidth="1"/>
    <col min="1312" max="1312" width="8.875" style="528" customWidth="1"/>
    <col min="1313" max="1318" width="9.625" style="528" customWidth="1"/>
    <col min="1319" max="1324" width="9" style="528"/>
    <col min="1325" max="1326" width="8.625" style="528" customWidth="1"/>
    <col min="1327" max="1327" width="3.5" style="528" customWidth="1"/>
    <col min="1328" max="1328" width="7.5" style="528" customWidth="1"/>
    <col min="1329" max="1329" width="7.875" style="528" customWidth="1"/>
    <col min="1330" max="1330" width="9" style="528"/>
    <col min="1331" max="1331" width="3.375" style="528" customWidth="1"/>
    <col min="1332" max="1332" width="9.5" style="528" customWidth="1"/>
    <col min="1333" max="1546" width="9" style="528"/>
    <col min="1547" max="1547" width="3.375" style="528" customWidth="1"/>
    <col min="1548" max="1552" width="9.625" style="528" customWidth="1"/>
    <col min="1553" max="1553" width="3.375" style="528" customWidth="1"/>
    <col min="1554" max="1554" width="8.125" style="528" customWidth="1"/>
    <col min="1555" max="1555" width="3.375" style="528" customWidth="1"/>
    <col min="1556" max="1556" width="8.625" style="528" customWidth="1"/>
    <col min="1557" max="1557" width="3.375" style="528" customWidth="1"/>
    <col min="1558" max="1558" width="8.5" style="528" customWidth="1"/>
    <col min="1559" max="1559" width="3.375" style="528" customWidth="1"/>
    <col min="1560" max="1560" width="9.125" style="528" customWidth="1"/>
    <col min="1561" max="1561" width="3.375" style="528" customWidth="1"/>
    <col min="1562" max="1562" width="8.875" style="528" customWidth="1"/>
    <col min="1563" max="1563" width="3.375" style="528" customWidth="1"/>
    <col min="1564" max="1564" width="9" style="528"/>
    <col min="1565" max="1565" width="3.375" style="528" customWidth="1"/>
    <col min="1566" max="1566" width="9.875" style="528" customWidth="1"/>
    <col min="1567" max="1567" width="3.375" style="528" customWidth="1"/>
    <col min="1568" max="1568" width="8.875" style="528" customWidth="1"/>
    <col min="1569" max="1574" width="9.625" style="528" customWidth="1"/>
    <col min="1575" max="1580" width="9" style="528"/>
    <col min="1581" max="1582" width="8.625" style="528" customWidth="1"/>
    <col min="1583" max="1583" width="3.5" style="528" customWidth="1"/>
    <col min="1584" max="1584" width="7.5" style="528" customWidth="1"/>
    <col min="1585" max="1585" width="7.875" style="528" customWidth="1"/>
    <col min="1586" max="1586" width="9" style="528"/>
    <col min="1587" max="1587" width="3.375" style="528" customWidth="1"/>
    <col min="1588" max="1588" width="9.5" style="528" customWidth="1"/>
    <col min="1589" max="1802" width="9" style="528"/>
    <col min="1803" max="1803" width="3.375" style="528" customWidth="1"/>
    <col min="1804" max="1808" width="9.625" style="528" customWidth="1"/>
    <col min="1809" max="1809" width="3.375" style="528" customWidth="1"/>
    <col min="1810" max="1810" width="8.125" style="528" customWidth="1"/>
    <col min="1811" max="1811" width="3.375" style="528" customWidth="1"/>
    <col min="1812" max="1812" width="8.625" style="528" customWidth="1"/>
    <col min="1813" max="1813" width="3.375" style="528" customWidth="1"/>
    <col min="1814" max="1814" width="8.5" style="528" customWidth="1"/>
    <col min="1815" max="1815" width="3.375" style="528" customWidth="1"/>
    <col min="1816" max="1816" width="9.125" style="528" customWidth="1"/>
    <col min="1817" max="1817" width="3.375" style="528" customWidth="1"/>
    <col min="1818" max="1818" width="8.875" style="528" customWidth="1"/>
    <col min="1819" max="1819" width="3.375" style="528" customWidth="1"/>
    <col min="1820" max="1820" width="9" style="528"/>
    <col min="1821" max="1821" width="3.375" style="528" customWidth="1"/>
    <col min="1822" max="1822" width="9.875" style="528" customWidth="1"/>
    <col min="1823" max="1823" width="3.375" style="528" customWidth="1"/>
    <col min="1824" max="1824" width="8.875" style="528" customWidth="1"/>
    <col min="1825" max="1830" width="9.625" style="528" customWidth="1"/>
    <col min="1831" max="1836" width="9" style="528"/>
    <col min="1837" max="1838" width="8.625" style="528" customWidth="1"/>
    <col min="1839" max="1839" width="3.5" style="528" customWidth="1"/>
    <col min="1840" max="1840" width="7.5" style="528" customWidth="1"/>
    <col min="1841" max="1841" width="7.875" style="528" customWidth="1"/>
    <col min="1842" max="1842" width="9" style="528"/>
    <col min="1843" max="1843" width="3.375" style="528" customWidth="1"/>
    <col min="1844" max="1844" width="9.5" style="528" customWidth="1"/>
    <col min="1845" max="2058" width="9" style="528"/>
    <col min="2059" max="2059" width="3.375" style="528" customWidth="1"/>
    <col min="2060" max="2064" width="9.625" style="528" customWidth="1"/>
    <col min="2065" max="2065" width="3.375" style="528" customWidth="1"/>
    <col min="2066" max="2066" width="8.125" style="528" customWidth="1"/>
    <col min="2067" max="2067" width="3.375" style="528" customWidth="1"/>
    <col min="2068" max="2068" width="8.625" style="528" customWidth="1"/>
    <col min="2069" max="2069" width="3.375" style="528" customWidth="1"/>
    <col min="2070" max="2070" width="8.5" style="528" customWidth="1"/>
    <col min="2071" max="2071" width="3.375" style="528" customWidth="1"/>
    <col min="2072" max="2072" width="9.125" style="528" customWidth="1"/>
    <col min="2073" max="2073" width="3.375" style="528" customWidth="1"/>
    <col min="2074" max="2074" width="8.875" style="528" customWidth="1"/>
    <col min="2075" max="2075" width="3.375" style="528" customWidth="1"/>
    <col min="2076" max="2076" width="9" style="528"/>
    <col min="2077" max="2077" width="3.375" style="528" customWidth="1"/>
    <col min="2078" max="2078" width="9.875" style="528" customWidth="1"/>
    <col min="2079" max="2079" width="3.375" style="528" customWidth="1"/>
    <col min="2080" max="2080" width="8.875" style="528" customWidth="1"/>
    <col min="2081" max="2086" width="9.625" style="528" customWidth="1"/>
    <col min="2087" max="2092" width="9" style="528"/>
    <col min="2093" max="2094" width="8.625" style="528" customWidth="1"/>
    <col min="2095" max="2095" width="3.5" style="528" customWidth="1"/>
    <col min="2096" max="2096" width="7.5" style="528" customWidth="1"/>
    <col min="2097" max="2097" width="7.875" style="528" customWidth="1"/>
    <col min="2098" max="2098" width="9" style="528"/>
    <col min="2099" max="2099" width="3.375" style="528" customWidth="1"/>
    <col min="2100" max="2100" width="9.5" style="528" customWidth="1"/>
    <col min="2101" max="2314" width="9" style="528"/>
    <col min="2315" max="2315" width="3.375" style="528" customWidth="1"/>
    <col min="2316" max="2320" width="9.625" style="528" customWidth="1"/>
    <col min="2321" max="2321" width="3.375" style="528" customWidth="1"/>
    <col min="2322" max="2322" width="8.125" style="528" customWidth="1"/>
    <col min="2323" max="2323" width="3.375" style="528" customWidth="1"/>
    <col min="2324" max="2324" width="8.625" style="528" customWidth="1"/>
    <col min="2325" max="2325" width="3.375" style="528" customWidth="1"/>
    <col min="2326" max="2326" width="8.5" style="528" customWidth="1"/>
    <col min="2327" max="2327" width="3.375" style="528" customWidth="1"/>
    <col min="2328" max="2328" width="9.125" style="528" customWidth="1"/>
    <col min="2329" max="2329" width="3.375" style="528" customWidth="1"/>
    <col min="2330" max="2330" width="8.875" style="528" customWidth="1"/>
    <col min="2331" max="2331" width="3.375" style="528" customWidth="1"/>
    <col min="2332" max="2332" width="9" style="528"/>
    <col min="2333" max="2333" width="3.375" style="528" customWidth="1"/>
    <col min="2334" max="2334" width="9.875" style="528" customWidth="1"/>
    <col min="2335" max="2335" width="3.375" style="528" customWidth="1"/>
    <col min="2336" max="2336" width="8.875" style="528" customWidth="1"/>
    <col min="2337" max="2342" width="9.625" style="528" customWidth="1"/>
    <col min="2343" max="2348" width="9" style="528"/>
    <col min="2349" max="2350" width="8.625" style="528" customWidth="1"/>
    <col min="2351" max="2351" width="3.5" style="528" customWidth="1"/>
    <col min="2352" max="2352" width="7.5" style="528" customWidth="1"/>
    <col min="2353" max="2353" width="7.875" style="528" customWidth="1"/>
    <col min="2354" max="2354" width="9" style="528"/>
    <col min="2355" max="2355" width="3.375" style="528" customWidth="1"/>
    <col min="2356" max="2356" width="9.5" style="528" customWidth="1"/>
    <col min="2357" max="2570" width="9" style="528"/>
    <col min="2571" max="2571" width="3.375" style="528" customWidth="1"/>
    <col min="2572" max="2576" width="9.625" style="528" customWidth="1"/>
    <col min="2577" max="2577" width="3.375" style="528" customWidth="1"/>
    <col min="2578" max="2578" width="8.125" style="528" customWidth="1"/>
    <col min="2579" max="2579" width="3.375" style="528" customWidth="1"/>
    <col min="2580" max="2580" width="8.625" style="528" customWidth="1"/>
    <col min="2581" max="2581" width="3.375" style="528" customWidth="1"/>
    <col min="2582" max="2582" width="8.5" style="528" customWidth="1"/>
    <col min="2583" max="2583" width="3.375" style="528" customWidth="1"/>
    <col min="2584" max="2584" width="9.125" style="528" customWidth="1"/>
    <col min="2585" max="2585" width="3.375" style="528" customWidth="1"/>
    <col min="2586" max="2586" width="8.875" style="528" customWidth="1"/>
    <col min="2587" max="2587" width="3.375" style="528" customWidth="1"/>
    <col min="2588" max="2588" width="9" style="528"/>
    <col min="2589" max="2589" width="3.375" style="528" customWidth="1"/>
    <col min="2590" max="2590" width="9.875" style="528" customWidth="1"/>
    <col min="2591" max="2591" width="3.375" style="528" customWidth="1"/>
    <col min="2592" max="2592" width="8.875" style="528" customWidth="1"/>
    <col min="2593" max="2598" width="9.625" style="528" customWidth="1"/>
    <col min="2599" max="2604" width="9" style="528"/>
    <col min="2605" max="2606" width="8.625" style="528" customWidth="1"/>
    <col min="2607" max="2607" width="3.5" style="528" customWidth="1"/>
    <col min="2608" max="2608" width="7.5" style="528" customWidth="1"/>
    <col min="2609" max="2609" width="7.875" style="528" customWidth="1"/>
    <col min="2610" max="2610" width="9" style="528"/>
    <col min="2611" max="2611" width="3.375" style="528" customWidth="1"/>
    <col min="2612" max="2612" width="9.5" style="528" customWidth="1"/>
    <col min="2613" max="2826" width="9" style="528"/>
    <col min="2827" max="2827" width="3.375" style="528" customWidth="1"/>
    <col min="2828" max="2832" width="9.625" style="528" customWidth="1"/>
    <col min="2833" max="2833" width="3.375" style="528" customWidth="1"/>
    <col min="2834" max="2834" width="8.125" style="528" customWidth="1"/>
    <col min="2835" max="2835" width="3.375" style="528" customWidth="1"/>
    <col min="2836" max="2836" width="8.625" style="528" customWidth="1"/>
    <col min="2837" max="2837" width="3.375" style="528" customWidth="1"/>
    <col min="2838" max="2838" width="8.5" style="528" customWidth="1"/>
    <col min="2839" max="2839" width="3.375" style="528" customWidth="1"/>
    <col min="2840" max="2840" width="9.125" style="528" customWidth="1"/>
    <col min="2841" max="2841" width="3.375" style="528" customWidth="1"/>
    <col min="2842" max="2842" width="8.875" style="528" customWidth="1"/>
    <col min="2843" max="2843" width="3.375" style="528" customWidth="1"/>
    <col min="2844" max="2844" width="9" style="528"/>
    <col min="2845" max="2845" width="3.375" style="528" customWidth="1"/>
    <col min="2846" max="2846" width="9.875" style="528" customWidth="1"/>
    <col min="2847" max="2847" width="3.375" style="528" customWidth="1"/>
    <col min="2848" max="2848" width="8.875" style="528" customWidth="1"/>
    <col min="2849" max="2854" width="9.625" style="528" customWidth="1"/>
    <col min="2855" max="2860" width="9" style="528"/>
    <col min="2861" max="2862" width="8.625" style="528" customWidth="1"/>
    <col min="2863" max="2863" width="3.5" style="528" customWidth="1"/>
    <col min="2864" max="2864" width="7.5" style="528" customWidth="1"/>
    <col min="2865" max="2865" width="7.875" style="528" customWidth="1"/>
    <col min="2866" max="2866" width="9" style="528"/>
    <col min="2867" max="2867" width="3.375" style="528" customWidth="1"/>
    <col min="2868" max="2868" width="9.5" style="528" customWidth="1"/>
    <col min="2869" max="3082" width="9" style="528"/>
    <col min="3083" max="3083" width="3.375" style="528" customWidth="1"/>
    <col min="3084" max="3088" width="9.625" style="528" customWidth="1"/>
    <col min="3089" max="3089" width="3.375" style="528" customWidth="1"/>
    <col min="3090" max="3090" width="8.125" style="528" customWidth="1"/>
    <col min="3091" max="3091" width="3.375" style="528" customWidth="1"/>
    <col min="3092" max="3092" width="8.625" style="528" customWidth="1"/>
    <col min="3093" max="3093" width="3.375" style="528" customWidth="1"/>
    <col min="3094" max="3094" width="8.5" style="528" customWidth="1"/>
    <col min="3095" max="3095" width="3.375" style="528" customWidth="1"/>
    <col min="3096" max="3096" width="9.125" style="528" customWidth="1"/>
    <col min="3097" max="3097" width="3.375" style="528" customWidth="1"/>
    <col min="3098" max="3098" width="8.875" style="528" customWidth="1"/>
    <col min="3099" max="3099" width="3.375" style="528" customWidth="1"/>
    <col min="3100" max="3100" width="9" style="528"/>
    <col min="3101" max="3101" width="3.375" style="528" customWidth="1"/>
    <col min="3102" max="3102" width="9.875" style="528" customWidth="1"/>
    <col min="3103" max="3103" width="3.375" style="528" customWidth="1"/>
    <col min="3104" max="3104" width="8.875" style="528" customWidth="1"/>
    <col min="3105" max="3110" width="9.625" style="528" customWidth="1"/>
    <col min="3111" max="3116" width="9" style="528"/>
    <col min="3117" max="3118" width="8.625" style="528" customWidth="1"/>
    <col min="3119" max="3119" width="3.5" style="528" customWidth="1"/>
    <col min="3120" max="3120" width="7.5" style="528" customWidth="1"/>
    <col min="3121" max="3121" width="7.875" style="528" customWidth="1"/>
    <col min="3122" max="3122" width="9" style="528"/>
    <col min="3123" max="3123" width="3.375" style="528" customWidth="1"/>
    <col min="3124" max="3124" width="9.5" style="528" customWidth="1"/>
    <col min="3125" max="3338" width="9" style="528"/>
    <col min="3339" max="3339" width="3.375" style="528" customWidth="1"/>
    <col min="3340" max="3344" width="9.625" style="528" customWidth="1"/>
    <col min="3345" max="3345" width="3.375" style="528" customWidth="1"/>
    <col min="3346" max="3346" width="8.125" style="528" customWidth="1"/>
    <col min="3347" max="3347" width="3.375" style="528" customWidth="1"/>
    <col min="3348" max="3348" width="8.625" style="528" customWidth="1"/>
    <col min="3349" max="3349" width="3.375" style="528" customWidth="1"/>
    <col min="3350" max="3350" width="8.5" style="528" customWidth="1"/>
    <col min="3351" max="3351" width="3.375" style="528" customWidth="1"/>
    <col min="3352" max="3352" width="9.125" style="528" customWidth="1"/>
    <col min="3353" max="3353" width="3.375" style="528" customWidth="1"/>
    <col min="3354" max="3354" width="8.875" style="528" customWidth="1"/>
    <col min="3355" max="3355" width="3.375" style="528" customWidth="1"/>
    <col min="3356" max="3356" width="9" style="528"/>
    <col min="3357" max="3357" width="3.375" style="528" customWidth="1"/>
    <col min="3358" max="3358" width="9.875" style="528" customWidth="1"/>
    <col min="3359" max="3359" width="3.375" style="528" customWidth="1"/>
    <col min="3360" max="3360" width="8.875" style="528" customWidth="1"/>
    <col min="3361" max="3366" width="9.625" style="528" customWidth="1"/>
    <col min="3367" max="3372" width="9" style="528"/>
    <col min="3373" max="3374" width="8.625" style="528" customWidth="1"/>
    <col min="3375" max="3375" width="3.5" style="528" customWidth="1"/>
    <col min="3376" max="3376" width="7.5" style="528" customWidth="1"/>
    <col min="3377" max="3377" width="7.875" style="528" customWidth="1"/>
    <col min="3378" max="3378" width="9" style="528"/>
    <col min="3379" max="3379" width="3.375" style="528" customWidth="1"/>
    <col min="3380" max="3380" width="9.5" style="528" customWidth="1"/>
    <col min="3381" max="3594" width="9" style="528"/>
    <col min="3595" max="3595" width="3.375" style="528" customWidth="1"/>
    <col min="3596" max="3600" width="9.625" style="528" customWidth="1"/>
    <col min="3601" max="3601" width="3.375" style="528" customWidth="1"/>
    <col min="3602" max="3602" width="8.125" style="528" customWidth="1"/>
    <col min="3603" max="3603" width="3.375" style="528" customWidth="1"/>
    <col min="3604" max="3604" width="8.625" style="528" customWidth="1"/>
    <col min="3605" max="3605" width="3.375" style="528" customWidth="1"/>
    <col min="3606" max="3606" width="8.5" style="528" customWidth="1"/>
    <col min="3607" max="3607" width="3.375" style="528" customWidth="1"/>
    <col min="3608" max="3608" width="9.125" style="528" customWidth="1"/>
    <col min="3609" max="3609" width="3.375" style="528" customWidth="1"/>
    <col min="3610" max="3610" width="8.875" style="528" customWidth="1"/>
    <col min="3611" max="3611" width="3.375" style="528" customWidth="1"/>
    <col min="3612" max="3612" width="9" style="528"/>
    <col min="3613" max="3613" width="3.375" style="528" customWidth="1"/>
    <col min="3614" max="3614" width="9.875" style="528" customWidth="1"/>
    <col min="3615" max="3615" width="3.375" style="528" customWidth="1"/>
    <col min="3616" max="3616" width="8.875" style="528" customWidth="1"/>
    <col min="3617" max="3622" width="9.625" style="528" customWidth="1"/>
    <col min="3623" max="3628" width="9" style="528"/>
    <col min="3629" max="3630" width="8.625" style="528" customWidth="1"/>
    <col min="3631" max="3631" width="3.5" style="528" customWidth="1"/>
    <col min="3632" max="3632" width="7.5" style="528" customWidth="1"/>
    <col min="3633" max="3633" width="7.875" style="528" customWidth="1"/>
    <col min="3634" max="3634" width="9" style="528"/>
    <col min="3635" max="3635" width="3.375" style="528" customWidth="1"/>
    <col min="3636" max="3636" width="9.5" style="528" customWidth="1"/>
    <col min="3637" max="3850" width="9" style="528"/>
    <col min="3851" max="3851" width="3.375" style="528" customWidth="1"/>
    <col min="3852" max="3856" width="9.625" style="528" customWidth="1"/>
    <col min="3857" max="3857" width="3.375" style="528" customWidth="1"/>
    <col min="3858" max="3858" width="8.125" style="528" customWidth="1"/>
    <col min="3859" max="3859" width="3.375" style="528" customWidth="1"/>
    <col min="3860" max="3860" width="8.625" style="528" customWidth="1"/>
    <col min="3861" max="3861" width="3.375" style="528" customWidth="1"/>
    <col min="3862" max="3862" width="8.5" style="528" customWidth="1"/>
    <col min="3863" max="3863" width="3.375" style="528" customWidth="1"/>
    <col min="3864" max="3864" width="9.125" style="528" customWidth="1"/>
    <col min="3865" max="3865" width="3.375" style="528" customWidth="1"/>
    <col min="3866" max="3866" width="8.875" style="528" customWidth="1"/>
    <col min="3867" max="3867" width="3.375" style="528" customWidth="1"/>
    <col min="3868" max="3868" width="9" style="528"/>
    <col min="3869" max="3869" width="3.375" style="528" customWidth="1"/>
    <col min="3870" max="3870" width="9.875" style="528" customWidth="1"/>
    <col min="3871" max="3871" width="3.375" style="528" customWidth="1"/>
    <col min="3872" max="3872" width="8.875" style="528" customWidth="1"/>
    <col min="3873" max="3878" width="9.625" style="528" customWidth="1"/>
    <col min="3879" max="3884" width="9" style="528"/>
    <col min="3885" max="3886" width="8.625" style="528" customWidth="1"/>
    <col min="3887" max="3887" width="3.5" style="528" customWidth="1"/>
    <col min="3888" max="3888" width="7.5" style="528" customWidth="1"/>
    <col min="3889" max="3889" width="7.875" style="528" customWidth="1"/>
    <col min="3890" max="3890" width="9" style="528"/>
    <col min="3891" max="3891" width="3.375" style="528" customWidth="1"/>
    <col min="3892" max="3892" width="9.5" style="528" customWidth="1"/>
    <col min="3893" max="4106" width="9" style="528"/>
    <col min="4107" max="4107" width="3.375" style="528" customWidth="1"/>
    <col min="4108" max="4112" width="9.625" style="528" customWidth="1"/>
    <col min="4113" max="4113" width="3.375" style="528" customWidth="1"/>
    <col min="4114" max="4114" width="8.125" style="528" customWidth="1"/>
    <col min="4115" max="4115" width="3.375" style="528" customWidth="1"/>
    <col min="4116" max="4116" width="8.625" style="528" customWidth="1"/>
    <col min="4117" max="4117" width="3.375" style="528" customWidth="1"/>
    <col min="4118" max="4118" width="8.5" style="528" customWidth="1"/>
    <col min="4119" max="4119" width="3.375" style="528" customWidth="1"/>
    <col min="4120" max="4120" width="9.125" style="528" customWidth="1"/>
    <col min="4121" max="4121" width="3.375" style="528" customWidth="1"/>
    <col min="4122" max="4122" width="8.875" style="528" customWidth="1"/>
    <col min="4123" max="4123" width="3.375" style="528" customWidth="1"/>
    <col min="4124" max="4124" width="9" style="528"/>
    <col min="4125" max="4125" width="3.375" style="528" customWidth="1"/>
    <col min="4126" max="4126" width="9.875" style="528" customWidth="1"/>
    <col min="4127" max="4127" width="3.375" style="528" customWidth="1"/>
    <col min="4128" max="4128" width="8.875" style="528" customWidth="1"/>
    <col min="4129" max="4134" width="9.625" style="528" customWidth="1"/>
    <col min="4135" max="4140" width="9" style="528"/>
    <col min="4141" max="4142" width="8.625" style="528" customWidth="1"/>
    <col min="4143" max="4143" width="3.5" style="528" customWidth="1"/>
    <col min="4144" max="4144" width="7.5" style="528" customWidth="1"/>
    <col min="4145" max="4145" width="7.875" style="528" customWidth="1"/>
    <col min="4146" max="4146" width="9" style="528"/>
    <col min="4147" max="4147" width="3.375" style="528" customWidth="1"/>
    <col min="4148" max="4148" width="9.5" style="528" customWidth="1"/>
    <col min="4149" max="4362" width="9" style="528"/>
    <col min="4363" max="4363" width="3.375" style="528" customWidth="1"/>
    <col min="4364" max="4368" width="9.625" style="528" customWidth="1"/>
    <col min="4369" max="4369" width="3.375" style="528" customWidth="1"/>
    <col min="4370" max="4370" width="8.125" style="528" customWidth="1"/>
    <col min="4371" max="4371" width="3.375" style="528" customWidth="1"/>
    <col min="4372" max="4372" width="8.625" style="528" customWidth="1"/>
    <col min="4373" max="4373" width="3.375" style="528" customWidth="1"/>
    <col min="4374" max="4374" width="8.5" style="528" customWidth="1"/>
    <col min="4375" max="4375" width="3.375" style="528" customWidth="1"/>
    <col min="4376" max="4376" width="9.125" style="528" customWidth="1"/>
    <col min="4377" max="4377" width="3.375" style="528" customWidth="1"/>
    <col min="4378" max="4378" width="8.875" style="528" customWidth="1"/>
    <col min="4379" max="4379" width="3.375" style="528" customWidth="1"/>
    <col min="4380" max="4380" width="9" style="528"/>
    <col min="4381" max="4381" width="3.375" style="528" customWidth="1"/>
    <col min="4382" max="4382" width="9.875" style="528" customWidth="1"/>
    <col min="4383" max="4383" width="3.375" style="528" customWidth="1"/>
    <col min="4384" max="4384" width="8.875" style="528" customWidth="1"/>
    <col min="4385" max="4390" width="9.625" style="528" customWidth="1"/>
    <col min="4391" max="4396" width="9" style="528"/>
    <col min="4397" max="4398" width="8.625" style="528" customWidth="1"/>
    <col min="4399" max="4399" width="3.5" style="528" customWidth="1"/>
    <col min="4400" max="4400" width="7.5" style="528" customWidth="1"/>
    <col min="4401" max="4401" width="7.875" style="528" customWidth="1"/>
    <col min="4402" max="4402" width="9" style="528"/>
    <col min="4403" max="4403" width="3.375" style="528" customWidth="1"/>
    <col min="4404" max="4404" width="9.5" style="528" customWidth="1"/>
    <col min="4405" max="4618" width="9" style="528"/>
    <col min="4619" max="4619" width="3.375" style="528" customWidth="1"/>
    <col min="4620" max="4624" width="9.625" style="528" customWidth="1"/>
    <col min="4625" max="4625" width="3.375" style="528" customWidth="1"/>
    <col min="4626" max="4626" width="8.125" style="528" customWidth="1"/>
    <col min="4627" max="4627" width="3.375" style="528" customWidth="1"/>
    <col min="4628" max="4628" width="8.625" style="528" customWidth="1"/>
    <col min="4629" max="4629" width="3.375" style="528" customWidth="1"/>
    <col min="4630" max="4630" width="8.5" style="528" customWidth="1"/>
    <col min="4631" max="4631" width="3.375" style="528" customWidth="1"/>
    <col min="4632" max="4632" width="9.125" style="528" customWidth="1"/>
    <col min="4633" max="4633" width="3.375" style="528" customWidth="1"/>
    <col min="4634" max="4634" width="8.875" style="528" customWidth="1"/>
    <col min="4635" max="4635" width="3.375" style="528" customWidth="1"/>
    <col min="4636" max="4636" width="9" style="528"/>
    <col min="4637" max="4637" width="3.375" style="528" customWidth="1"/>
    <col min="4638" max="4638" width="9.875" style="528" customWidth="1"/>
    <col min="4639" max="4639" width="3.375" style="528" customWidth="1"/>
    <col min="4640" max="4640" width="8.875" style="528" customWidth="1"/>
    <col min="4641" max="4646" width="9.625" style="528" customWidth="1"/>
    <col min="4647" max="4652" width="9" style="528"/>
    <col min="4653" max="4654" width="8.625" style="528" customWidth="1"/>
    <col min="4655" max="4655" width="3.5" style="528" customWidth="1"/>
    <col min="4656" max="4656" width="7.5" style="528" customWidth="1"/>
    <col min="4657" max="4657" width="7.875" style="528" customWidth="1"/>
    <col min="4658" max="4658" width="9" style="528"/>
    <col min="4659" max="4659" width="3.375" style="528" customWidth="1"/>
    <col min="4660" max="4660" width="9.5" style="528" customWidth="1"/>
    <col min="4661" max="4874" width="9" style="528"/>
    <col min="4875" max="4875" width="3.375" style="528" customWidth="1"/>
    <col min="4876" max="4880" width="9.625" style="528" customWidth="1"/>
    <col min="4881" max="4881" width="3.375" style="528" customWidth="1"/>
    <col min="4882" max="4882" width="8.125" style="528" customWidth="1"/>
    <col min="4883" max="4883" width="3.375" style="528" customWidth="1"/>
    <col min="4884" max="4884" width="8.625" style="528" customWidth="1"/>
    <col min="4885" max="4885" width="3.375" style="528" customWidth="1"/>
    <col min="4886" max="4886" width="8.5" style="528" customWidth="1"/>
    <col min="4887" max="4887" width="3.375" style="528" customWidth="1"/>
    <col min="4888" max="4888" width="9.125" style="528" customWidth="1"/>
    <col min="4889" max="4889" width="3.375" style="528" customWidth="1"/>
    <col min="4890" max="4890" width="8.875" style="528" customWidth="1"/>
    <col min="4891" max="4891" width="3.375" style="528" customWidth="1"/>
    <col min="4892" max="4892" width="9" style="528"/>
    <col min="4893" max="4893" width="3.375" style="528" customWidth="1"/>
    <col min="4894" max="4894" width="9.875" style="528" customWidth="1"/>
    <col min="4895" max="4895" width="3.375" style="528" customWidth="1"/>
    <col min="4896" max="4896" width="8.875" style="528" customWidth="1"/>
    <col min="4897" max="4902" width="9.625" style="528" customWidth="1"/>
    <col min="4903" max="4908" width="9" style="528"/>
    <col min="4909" max="4910" width="8.625" style="528" customWidth="1"/>
    <col min="4911" max="4911" width="3.5" style="528" customWidth="1"/>
    <col min="4912" max="4912" width="7.5" style="528" customWidth="1"/>
    <col min="4913" max="4913" width="7.875" style="528" customWidth="1"/>
    <col min="4914" max="4914" width="9" style="528"/>
    <col min="4915" max="4915" width="3.375" style="528" customWidth="1"/>
    <col min="4916" max="4916" width="9.5" style="528" customWidth="1"/>
    <col min="4917" max="5130" width="9" style="528"/>
    <col min="5131" max="5131" width="3.375" style="528" customWidth="1"/>
    <col min="5132" max="5136" width="9.625" style="528" customWidth="1"/>
    <col min="5137" max="5137" width="3.375" style="528" customWidth="1"/>
    <col min="5138" max="5138" width="8.125" style="528" customWidth="1"/>
    <col min="5139" max="5139" width="3.375" style="528" customWidth="1"/>
    <col min="5140" max="5140" width="8.625" style="528" customWidth="1"/>
    <col min="5141" max="5141" width="3.375" style="528" customWidth="1"/>
    <col min="5142" max="5142" width="8.5" style="528" customWidth="1"/>
    <col min="5143" max="5143" width="3.375" style="528" customWidth="1"/>
    <col min="5144" max="5144" width="9.125" style="528" customWidth="1"/>
    <col min="5145" max="5145" width="3.375" style="528" customWidth="1"/>
    <col min="5146" max="5146" width="8.875" style="528" customWidth="1"/>
    <col min="5147" max="5147" width="3.375" style="528" customWidth="1"/>
    <col min="5148" max="5148" width="9" style="528"/>
    <col min="5149" max="5149" width="3.375" style="528" customWidth="1"/>
    <col min="5150" max="5150" width="9.875" style="528" customWidth="1"/>
    <col min="5151" max="5151" width="3.375" style="528" customWidth="1"/>
    <col min="5152" max="5152" width="8.875" style="528" customWidth="1"/>
    <col min="5153" max="5158" width="9.625" style="528" customWidth="1"/>
    <col min="5159" max="5164" width="9" style="528"/>
    <col min="5165" max="5166" width="8.625" style="528" customWidth="1"/>
    <col min="5167" max="5167" width="3.5" style="528" customWidth="1"/>
    <col min="5168" max="5168" width="7.5" style="528" customWidth="1"/>
    <col min="5169" max="5169" width="7.875" style="528" customWidth="1"/>
    <col min="5170" max="5170" width="9" style="528"/>
    <col min="5171" max="5171" width="3.375" style="528" customWidth="1"/>
    <col min="5172" max="5172" width="9.5" style="528" customWidth="1"/>
    <col min="5173" max="5386" width="9" style="528"/>
    <col min="5387" max="5387" width="3.375" style="528" customWidth="1"/>
    <col min="5388" max="5392" width="9.625" style="528" customWidth="1"/>
    <col min="5393" max="5393" width="3.375" style="528" customWidth="1"/>
    <col min="5394" max="5394" width="8.125" style="528" customWidth="1"/>
    <col min="5395" max="5395" width="3.375" style="528" customWidth="1"/>
    <col min="5396" max="5396" width="8.625" style="528" customWidth="1"/>
    <col min="5397" max="5397" width="3.375" style="528" customWidth="1"/>
    <col min="5398" max="5398" width="8.5" style="528" customWidth="1"/>
    <col min="5399" max="5399" width="3.375" style="528" customWidth="1"/>
    <col min="5400" max="5400" width="9.125" style="528" customWidth="1"/>
    <col min="5401" max="5401" width="3.375" style="528" customWidth="1"/>
    <col min="5402" max="5402" width="8.875" style="528" customWidth="1"/>
    <col min="5403" max="5403" width="3.375" style="528" customWidth="1"/>
    <col min="5404" max="5404" width="9" style="528"/>
    <col min="5405" max="5405" width="3.375" style="528" customWidth="1"/>
    <col min="5406" max="5406" width="9.875" style="528" customWidth="1"/>
    <col min="5407" max="5407" width="3.375" style="528" customWidth="1"/>
    <col min="5408" max="5408" width="8.875" style="528" customWidth="1"/>
    <col min="5409" max="5414" width="9.625" style="528" customWidth="1"/>
    <col min="5415" max="5420" width="9" style="528"/>
    <col min="5421" max="5422" width="8.625" style="528" customWidth="1"/>
    <col min="5423" max="5423" width="3.5" style="528" customWidth="1"/>
    <col min="5424" max="5424" width="7.5" style="528" customWidth="1"/>
    <col min="5425" max="5425" width="7.875" style="528" customWidth="1"/>
    <col min="5426" max="5426" width="9" style="528"/>
    <col min="5427" max="5427" width="3.375" style="528" customWidth="1"/>
    <col min="5428" max="5428" width="9.5" style="528" customWidth="1"/>
    <col min="5429" max="5642" width="9" style="528"/>
    <col min="5643" max="5643" width="3.375" style="528" customWidth="1"/>
    <col min="5644" max="5648" width="9.625" style="528" customWidth="1"/>
    <col min="5649" max="5649" width="3.375" style="528" customWidth="1"/>
    <col min="5650" max="5650" width="8.125" style="528" customWidth="1"/>
    <col min="5651" max="5651" width="3.375" style="528" customWidth="1"/>
    <col min="5652" max="5652" width="8.625" style="528" customWidth="1"/>
    <col min="5653" max="5653" width="3.375" style="528" customWidth="1"/>
    <col min="5654" max="5654" width="8.5" style="528" customWidth="1"/>
    <col min="5655" max="5655" width="3.375" style="528" customWidth="1"/>
    <col min="5656" max="5656" width="9.125" style="528" customWidth="1"/>
    <col min="5657" max="5657" width="3.375" style="528" customWidth="1"/>
    <col min="5658" max="5658" width="8.875" style="528" customWidth="1"/>
    <col min="5659" max="5659" width="3.375" style="528" customWidth="1"/>
    <col min="5660" max="5660" width="9" style="528"/>
    <col min="5661" max="5661" width="3.375" style="528" customWidth="1"/>
    <col min="5662" max="5662" width="9.875" style="528" customWidth="1"/>
    <col min="5663" max="5663" width="3.375" style="528" customWidth="1"/>
    <col min="5664" max="5664" width="8.875" style="528" customWidth="1"/>
    <col min="5665" max="5670" width="9.625" style="528" customWidth="1"/>
    <col min="5671" max="5676" width="9" style="528"/>
    <col min="5677" max="5678" width="8.625" style="528" customWidth="1"/>
    <col min="5679" max="5679" width="3.5" style="528" customWidth="1"/>
    <col min="5680" max="5680" width="7.5" style="528" customWidth="1"/>
    <col min="5681" max="5681" width="7.875" style="528" customWidth="1"/>
    <col min="5682" max="5682" width="9" style="528"/>
    <col min="5683" max="5683" width="3.375" style="528" customWidth="1"/>
    <col min="5684" max="5684" width="9.5" style="528" customWidth="1"/>
    <col min="5685" max="5898" width="9" style="528"/>
    <col min="5899" max="5899" width="3.375" style="528" customWidth="1"/>
    <col min="5900" max="5904" width="9.625" style="528" customWidth="1"/>
    <col min="5905" max="5905" width="3.375" style="528" customWidth="1"/>
    <col min="5906" max="5906" width="8.125" style="528" customWidth="1"/>
    <col min="5907" max="5907" width="3.375" style="528" customWidth="1"/>
    <col min="5908" max="5908" width="8.625" style="528" customWidth="1"/>
    <col min="5909" max="5909" width="3.375" style="528" customWidth="1"/>
    <col min="5910" max="5910" width="8.5" style="528" customWidth="1"/>
    <col min="5911" max="5911" width="3.375" style="528" customWidth="1"/>
    <col min="5912" max="5912" width="9.125" style="528" customWidth="1"/>
    <col min="5913" max="5913" width="3.375" style="528" customWidth="1"/>
    <col min="5914" max="5914" width="8.875" style="528" customWidth="1"/>
    <col min="5915" max="5915" width="3.375" style="528" customWidth="1"/>
    <col min="5916" max="5916" width="9" style="528"/>
    <col min="5917" max="5917" width="3.375" style="528" customWidth="1"/>
    <col min="5918" max="5918" width="9.875" style="528" customWidth="1"/>
    <col min="5919" max="5919" width="3.375" style="528" customWidth="1"/>
    <col min="5920" max="5920" width="8.875" style="528" customWidth="1"/>
    <col min="5921" max="5926" width="9.625" style="528" customWidth="1"/>
    <col min="5927" max="5932" width="9" style="528"/>
    <col min="5933" max="5934" width="8.625" style="528" customWidth="1"/>
    <col min="5935" max="5935" width="3.5" style="528" customWidth="1"/>
    <col min="5936" max="5936" width="7.5" style="528" customWidth="1"/>
    <col min="5937" max="5937" width="7.875" style="528" customWidth="1"/>
    <col min="5938" max="5938" width="9" style="528"/>
    <col min="5939" max="5939" width="3.375" style="528" customWidth="1"/>
    <col min="5940" max="5940" width="9.5" style="528" customWidth="1"/>
    <col min="5941" max="6154" width="9" style="528"/>
    <col min="6155" max="6155" width="3.375" style="528" customWidth="1"/>
    <col min="6156" max="6160" width="9.625" style="528" customWidth="1"/>
    <col min="6161" max="6161" width="3.375" style="528" customWidth="1"/>
    <col min="6162" max="6162" width="8.125" style="528" customWidth="1"/>
    <col min="6163" max="6163" width="3.375" style="528" customWidth="1"/>
    <col min="6164" max="6164" width="8.625" style="528" customWidth="1"/>
    <col min="6165" max="6165" width="3.375" style="528" customWidth="1"/>
    <col min="6166" max="6166" width="8.5" style="528" customWidth="1"/>
    <col min="6167" max="6167" width="3.375" style="528" customWidth="1"/>
    <col min="6168" max="6168" width="9.125" style="528" customWidth="1"/>
    <col min="6169" max="6169" width="3.375" style="528" customWidth="1"/>
    <col min="6170" max="6170" width="8.875" style="528" customWidth="1"/>
    <col min="6171" max="6171" width="3.375" style="528" customWidth="1"/>
    <col min="6172" max="6172" width="9" style="528"/>
    <col min="6173" max="6173" width="3.375" style="528" customWidth="1"/>
    <col min="6174" max="6174" width="9.875" style="528" customWidth="1"/>
    <col min="6175" max="6175" width="3.375" style="528" customWidth="1"/>
    <col min="6176" max="6176" width="8.875" style="528" customWidth="1"/>
    <col min="6177" max="6182" width="9.625" style="528" customWidth="1"/>
    <col min="6183" max="6188" width="9" style="528"/>
    <col min="6189" max="6190" width="8.625" style="528" customWidth="1"/>
    <col min="6191" max="6191" width="3.5" style="528" customWidth="1"/>
    <col min="6192" max="6192" width="7.5" style="528" customWidth="1"/>
    <col min="6193" max="6193" width="7.875" style="528" customWidth="1"/>
    <col min="6194" max="6194" width="9" style="528"/>
    <col min="6195" max="6195" width="3.375" style="528" customWidth="1"/>
    <col min="6196" max="6196" width="9.5" style="528" customWidth="1"/>
    <col min="6197" max="6410" width="9" style="528"/>
    <col min="6411" max="6411" width="3.375" style="528" customWidth="1"/>
    <col min="6412" max="6416" width="9.625" style="528" customWidth="1"/>
    <col min="6417" max="6417" width="3.375" style="528" customWidth="1"/>
    <col min="6418" max="6418" width="8.125" style="528" customWidth="1"/>
    <col min="6419" max="6419" width="3.375" style="528" customWidth="1"/>
    <col min="6420" max="6420" width="8.625" style="528" customWidth="1"/>
    <col min="6421" max="6421" width="3.375" style="528" customWidth="1"/>
    <col min="6422" max="6422" width="8.5" style="528" customWidth="1"/>
    <col min="6423" max="6423" width="3.375" style="528" customWidth="1"/>
    <col min="6424" max="6424" width="9.125" style="528" customWidth="1"/>
    <col min="6425" max="6425" width="3.375" style="528" customWidth="1"/>
    <col min="6426" max="6426" width="8.875" style="528" customWidth="1"/>
    <col min="6427" max="6427" width="3.375" style="528" customWidth="1"/>
    <col min="6428" max="6428" width="9" style="528"/>
    <col min="6429" max="6429" width="3.375" style="528" customWidth="1"/>
    <col min="6430" max="6430" width="9.875" style="528" customWidth="1"/>
    <col min="6431" max="6431" width="3.375" style="528" customWidth="1"/>
    <col min="6432" max="6432" width="8.875" style="528" customWidth="1"/>
    <col min="6433" max="6438" width="9.625" style="528" customWidth="1"/>
    <col min="6439" max="6444" width="9" style="528"/>
    <col min="6445" max="6446" width="8.625" style="528" customWidth="1"/>
    <col min="6447" max="6447" width="3.5" style="528" customWidth="1"/>
    <col min="6448" max="6448" width="7.5" style="528" customWidth="1"/>
    <col min="6449" max="6449" width="7.875" style="528" customWidth="1"/>
    <col min="6450" max="6450" width="9" style="528"/>
    <col min="6451" max="6451" width="3.375" style="528" customWidth="1"/>
    <col min="6452" max="6452" width="9.5" style="528" customWidth="1"/>
    <col min="6453" max="6666" width="9" style="528"/>
    <col min="6667" max="6667" width="3.375" style="528" customWidth="1"/>
    <col min="6668" max="6672" width="9.625" style="528" customWidth="1"/>
    <col min="6673" max="6673" width="3.375" style="528" customWidth="1"/>
    <col min="6674" max="6674" width="8.125" style="528" customWidth="1"/>
    <col min="6675" max="6675" width="3.375" style="528" customWidth="1"/>
    <col min="6676" max="6676" width="8.625" style="528" customWidth="1"/>
    <col min="6677" max="6677" width="3.375" style="528" customWidth="1"/>
    <col min="6678" max="6678" width="8.5" style="528" customWidth="1"/>
    <col min="6679" max="6679" width="3.375" style="528" customWidth="1"/>
    <col min="6680" max="6680" width="9.125" style="528" customWidth="1"/>
    <col min="6681" max="6681" width="3.375" style="528" customWidth="1"/>
    <col min="6682" max="6682" width="8.875" style="528" customWidth="1"/>
    <col min="6683" max="6683" width="3.375" style="528" customWidth="1"/>
    <col min="6684" max="6684" width="9" style="528"/>
    <col min="6685" max="6685" width="3.375" style="528" customWidth="1"/>
    <col min="6686" max="6686" width="9.875" style="528" customWidth="1"/>
    <col min="6687" max="6687" width="3.375" style="528" customWidth="1"/>
    <col min="6688" max="6688" width="8.875" style="528" customWidth="1"/>
    <col min="6689" max="6694" width="9.625" style="528" customWidth="1"/>
    <col min="6695" max="6700" width="9" style="528"/>
    <col min="6701" max="6702" width="8.625" style="528" customWidth="1"/>
    <col min="6703" max="6703" width="3.5" style="528" customWidth="1"/>
    <col min="6704" max="6704" width="7.5" style="528" customWidth="1"/>
    <col min="6705" max="6705" width="7.875" style="528" customWidth="1"/>
    <col min="6706" max="6706" width="9" style="528"/>
    <col min="6707" max="6707" width="3.375" style="528" customWidth="1"/>
    <col min="6708" max="6708" width="9.5" style="528" customWidth="1"/>
    <col min="6709" max="6922" width="9" style="528"/>
    <col min="6923" max="6923" width="3.375" style="528" customWidth="1"/>
    <col min="6924" max="6928" width="9.625" style="528" customWidth="1"/>
    <col min="6929" max="6929" width="3.375" style="528" customWidth="1"/>
    <col min="6930" max="6930" width="8.125" style="528" customWidth="1"/>
    <col min="6931" max="6931" width="3.375" style="528" customWidth="1"/>
    <col min="6932" max="6932" width="8.625" style="528" customWidth="1"/>
    <col min="6933" max="6933" width="3.375" style="528" customWidth="1"/>
    <col min="6934" max="6934" width="8.5" style="528" customWidth="1"/>
    <col min="6935" max="6935" width="3.375" style="528" customWidth="1"/>
    <col min="6936" max="6936" width="9.125" style="528" customWidth="1"/>
    <col min="6937" max="6937" width="3.375" style="528" customWidth="1"/>
    <col min="6938" max="6938" width="8.875" style="528" customWidth="1"/>
    <col min="6939" max="6939" width="3.375" style="528" customWidth="1"/>
    <col min="6940" max="6940" width="9" style="528"/>
    <col min="6941" max="6941" width="3.375" style="528" customWidth="1"/>
    <col min="6942" max="6942" width="9.875" style="528" customWidth="1"/>
    <col min="6943" max="6943" width="3.375" style="528" customWidth="1"/>
    <col min="6944" max="6944" width="8.875" style="528" customWidth="1"/>
    <col min="6945" max="6950" width="9.625" style="528" customWidth="1"/>
    <col min="6951" max="6956" width="9" style="528"/>
    <col min="6957" max="6958" width="8.625" style="528" customWidth="1"/>
    <col min="6959" max="6959" width="3.5" style="528" customWidth="1"/>
    <col min="6960" max="6960" width="7.5" style="528" customWidth="1"/>
    <col min="6961" max="6961" width="7.875" style="528" customWidth="1"/>
    <col min="6962" max="6962" width="9" style="528"/>
    <col min="6963" max="6963" width="3.375" style="528" customWidth="1"/>
    <col min="6964" max="6964" width="9.5" style="528" customWidth="1"/>
    <col min="6965" max="7178" width="9" style="528"/>
    <col min="7179" max="7179" width="3.375" style="528" customWidth="1"/>
    <col min="7180" max="7184" width="9.625" style="528" customWidth="1"/>
    <col min="7185" max="7185" width="3.375" style="528" customWidth="1"/>
    <col min="7186" max="7186" width="8.125" style="528" customWidth="1"/>
    <col min="7187" max="7187" width="3.375" style="528" customWidth="1"/>
    <col min="7188" max="7188" width="8.625" style="528" customWidth="1"/>
    <col min="7189" max="7189" width="3.375" style="528" customWidth="1"/>
    <col min="7190" max="7190" width="8.5" style="528" customWidth="1"/>
    <col min="7191" max="7191" width="3.375" style="528" customWidth="1"/>
    <col min="7192" max="7192" width="9.125" style="528" customWidth="1"/>
    <col min="7193" max="7193" width="3.375" style="528" customWidth="1"/>
    <col min="7194" max="7194" width="8.875" style="528" customWidth="1"/>
    <col min="7195" max="7195" width="3.375" style="528" customWidth="1"/>
    <col min="7196" max="7196" width="9" style="528"/>
    <col min="7197" max="7197" width="3.375" style="528" customWidth="1"/>
    <col min="7198" max="7198" width="9.875" style="528" customWidth="1"/>
    <col min="7199" max="7199" width="3.375" style="528" customWidth="1"/>
    <col min="7200" max="7200" width="8.875" style="528" customWidth="1"/>
    <col min="7201" max="7206" width="9.625" style="528" customWidth="1"/>
    <col min="7207" max="7212" width="9" style="528"/>
    <col min="7213" max="7214" width="8.625" style="528" customWidth="1"/>
    <col min="7215" max="7215" width="3.5" style="528" customWidth="1"/>
    <col min="7216" max="7216" width="7.5" style="528" customWidth="1"/>
    <col min="7217" max="7217" width="7.875" style="528" customWidth="1"/>
    <col min="7218" max="7218" width="9" style="528"/>
    <col min="7219" max="7219" width="3.375" style="528" customWidth="1"/>
    <col min="7220" max="7220" width="9.5" style="528" customWidth="1"/>
    <col min="7221" max="7434" width="9" style="528"/>
    <col min="7435" max="7435" width="3.375" style="528" customWidth="1"/>
    <col min="7436" max="7440" width="9.625" style="528" customWidth="1"/>
    <col min="7441" max="7441" width="3.375" style="528" customWidth="1"/>
    <col min="7442" max="7442" width="8.125" style="528" customWidth="1"/>
    <col min="7443" max="7443" width="3.375" style="528" customWidth="1"/>
    <col min="7444" max="7444" width="8.625" style="528" customWidth="1"/>
    <col min="7445" max="7445" width="3.375" style="528" customWidth="1"/>
    <col min="7446" max="7446" width="8.5" style="528" customWidth="1"/>
    <col min="7447" max="7447" width="3.375" style="528" customWidth="1"/>
    <col min="7448" max="7448" width="9.125" style="528" customWidth="1"/>
    <col min="7449" max="7449" width="3.375" style="528" customWidth="1"/>
    <col min="7450" max="7450" width="8.875" style="528" customWidth="1"/>
    <col min="7451" max="7451" width="3.375" style="528" customWidth="1"/>
    <col min="7452" max="7452" width="9" style="528"/>
    <col min="7453" max="7453" width="3.375" style="528" customWidth="1"/>
    <col min="7454" max="7454" width="9.875" style="528" customWidth="1"/>
    <col min="7455" max="7455" width="3.375" style="528" customWidth="1"/>
    <col min="7456" max="7456" width="8.875" style="528" customWidth="1"/>
    <col min="7457" max="7462" width="9.625" style="528" customWidth="1"/>
    <col min="7463" max="7468" width="9" style="528"/>
    <col min="7469" max="7470" width="8.625" style="528" customWidth="1"/>
    <col min="7471" max="7471" width="3.5" style="528" customWidth="1"/>
    <col min="7472" max="7472" width="7.5" style="528" customWidth="1"/>
    <col min="7473" max="7473" width="7.875" style="528" customWidth="1"/>
    <col min="7474" max="7474" width="9" style="528"/>
    <col min="7475" max="7475" width="3.375" style="528" customWidth="1"/>
    <col min="7476" max="7476" width="9.5" style="528" customWidth="1"/>
    <col min="7477" max="7690" width="9" style="528"/>
    <col min="7691" max="7691" width="3.375" style="528" customWidth="1"/>
    <col min="7692" max="7696" width="9.625" style="528" customWidth="1"/>
    <col min="7697" max="7697" width="3.375" style="528" customWidth="1"/>
    <col min="7698" max="7698" width="8.125" style="528" customWidth="1"/>
    <col min="7699" max="7699" width="3.375" style="528" customWidth="1"/>
    <col min="7700" max="7700" width="8.625" style="528" customWidth="1"/>
    <col min="7701" max="7701" width="3.375" style="528" customWidth="1"/>
    <col min="7702" max="7702" width="8.5" style="528" customWidth="1"/>
    <col min="7703" max="7703" width="3.375" style="528" customWidth="1"/>
    <col min="7704" max="7704" width="9.125" style="528" customWidth="1"/>
    <col min="7705" max="7705" width="3.375" style="528" customWidth="1"/>
    <col min="7706" max="7706" width="8.875" style="528" customWidth="1"/>
    <col min="7707" max="7707" width="3.375" style="528" customWidth="1"/>
    <col min="7708" max="7708" width="9" style="528"/>
    <col min="7709" max="7709" width="3.375" style="528" customWidth="1"/>
    <col min="7710" max="7710" width="9.875" style="528" customWidth="1"/>
    <col min="7711" max="7711" width="3.375" style="528" customWidth="1"/>
    <col min="7712" max="7712" width="8.875" style="528" customWidth="1"/>
    <col min="7713" max="7718" width="9.625" style="528" customWidth="1"/>
    <col min="7719" max="7724" width="9" style="528"/>
    <col min="7725" max="7726" width="8.625" style="528" customWidth="1"/>
    <col min="7727" max="7727" width="3.5" style="528" customWidth="1"/>
    <col min="7728" max="7728" width="7.5" style="528" customWidth="1"/>
    <col min="7729" max="7729" width="7.875" style="528" customWidth="1"/>
    <col min="7730" max="7730" width="9" style="528"/>
    <col min="7731" max="7731" width="3.375" style="528" customWidth="1"/>
    <col min="7732" max="7732" width="9.5" style="528" customWidth="1"/>
    <col min="7733" max="7946" width="9" style="528"/>
    <col min="7947" max="7947" width="3.375" style="528" customWidth="1"/>
    <col min="7948" max="7952" width="9.625" style="528" customWidth="1"/>
    <col min="7953" max="7953" width="3.375" style="528" customWidth="1"/>
    <col min="7954" max="7954" width="8.125" style="528" customWidth="1"/>
    <col min="7955" max="7955" width="3.375" style="528" customWidth="1"/>
    <col min="7956" max="7956" width="8.625" style="528" customWidth="1"/>
    <col min="7957" max="7957" width="3.375" style="528" customWidth="1"/>
    <col min="7958" max="7958" width="8.5" style="528" customWidth="1"/>
    <col min="7959" max="7959" width="3.375" style="528" customWidth="1"/>
    <col min="7960" max="7960" width="9.125" style="528" customWidth="1"/>
    <col min="7961" max="7961" width="3.375" style="528" customWidth="1"/>
    <col min="7962" max="7962" width="8.875" style="528" customWidth="1"/>
    <col min="7963" max="7963" width="3.375" style="528" customWidth="1"/>
    <col min="7964" max="7964" width="9" style="528"/>
    <col min="7965" max="7965" width="3.375" style="528" customWidth="1"/>
    <col min="7966" max="7966" width="9.875" style="528" customWidth="1"/>
    <col min="7967" max="7967" width="3.375" style="528" customWidth="1"/>
    <col min="7968" max="7968" width="8.875" style="528" customWidth="1"/>
    <col min="7969" max="7974" width="9.625" style="528" customWidth="1"/>
    <col min="7975" max="7980" width="9" style="528"/>
    <col min="7981" max="7982" width="8.625" style="528" customWidth="1"/>
    <col min="7983" max="7983" width="3.5" style="528" customWidth="1"/>
    <col min="7984" max="7984" width="7.5" style="528" customWidth="1"/>
    <col min="7985" max="7985" width="7.875" style="528" customWidth="1"/>
    <col min="7986" max="7986" width="9" style="528"/>
    <col min="7987" max="7987" width="3.375" style="528" customWidth="1"/>
    <col min="7988" max="7988" width="9.5" style="528" customWidth="1"/>
    <col min="7989" max="8202" width="9" style="528"/>
    <col min="8203" max="8203" width="3.375" style="528" customWidth="1"/>
    <col min="8204" max="8208" width="9.625" style="528" customWidth="1"/>
    <col min="8209" max="8209" width="3.375" style="528" customWidth="1"/>
    <col min="8210" max="8210" width="8.125" style="528" customWidth="1"/>
    <col min="8211" max="8211" width="3.375" style="528" customWidth="1"/>
    <col min="8212" max="8212" width="8.625" style="528" customWidth="1"/>
    <col min="8213" max="8213" width="3.375" style="528" customWidth="1"/>
    <col min="8214" max="8214" width="8.5" style="528" customWidth="1"/>
    <col min="8215" max="8215" width="3.375" style="528" customWidth="1"/>
    <col min="8216" max="8216" width="9.125" style="528" customWidth="1"/>
    <col min="8217" max="8217" width="3.375" style="528" customWidth="1"/>
    <col min="8218" max="8218" width="8.875" style="528" customWidth="1"/>
    <col min="8219" max="8219" width="3.375" style="528" customWidth="1"/>
    <col min="8220" max="8220" width="9" style="528"/>
    <col min="8221" max="8221" width="3.375" style="528" customWidth="1"/>
    <col min="8222" max="8222" width="9.875" style="528" customWidth="1"/>
    <col min="8223" max="8223" width="3.375" style="528" customWidth="1"/>
    <col min="8224" max="8224" width="8.875" style="528" customWidth="1"/>
    <col min="8225" max="8230" width="9.625" style="528" customWidth="1"/>
    <col min="8231" max="8236" width="9" style="528"/>
    <col min="8237" max="8238" width="8.625" style="528" customWidth="1"/>
    <col min="8239" max="8239" width="3.5" style="528" customWidth="1"/>
    <col min="8240" max="8240" width="7.5" style="528" customWidth="1"/>
    <col min="8241" max="8241" width="7.875" style="528" customWidth="1"/>
    <col min="8242" max="8242" width="9" style="528"/>
    <col min="8243" max="8243" width="3.375" style="528" customWidth="1"/>
    <col min="8244" max="8244" width="9.5" style="528" customWidth="1"/>
    <col min="8245" max="8458" width="9" style="528"/>
    <col min="8459" max="8459" width="3.375" style="528" customWidth="1"/>
    <col min="8460" max="8464" width="9.625" style="528" customWidth="1"/>
    <col min="8465" max="8465" width="3.375" style="528" customWidth="1"/>
    <col min="8466" max="8466" width="8.125" style="528" customWidth="1"/>
    <col min="8467" max="8467" width="3.375" style="528" customWidth="1"/>
    <col min="8468" max="8468" width="8.625" style="528" customWidth="1"/>
    <col min="8469" max="8469" width="3.375" style="528" customWidth="1"/>
    <col min="8470" max="8470" width="8.5" style="528" customWidth="1"/>
    <col min="8471" max="8471" width="3.375" style="528" customWidth="1"/>
    <col min="8472" max="8472" width="9.125" style="528" customWidth="1"/>
    <col min="8473" max="8473" width="3.375" style="528" customWidth="1"/>
    <col min="8474" max="8474" width="8.875" style="528" customWidth="1"/>
    <col min="8475" max="8475" width="3.375" style="528" customWidth="1"/>
    <col min="8476" max="8476" width="9" style="528"/>
    <col min="8477" max="8477" width="3.375" style="528" customWidth="1"/>
    <col min="8478" max="8478" width="9.875" style="528" customWidth="1"/>
    <col min="8479" max="8479" width="3.375" style="528" customWidth="1"/>
    <col min="8480" max="8480" width="8.875" style="528" customWidth="1"/>
    <col min="8481" max="8486" width="9.625" style="528" customWidth="1"/>
    <col min="8487" max="8492" width="9" style="528"/>
    <col min="8493" max="8494" width="8.625" style="528" customWidth="1"/>
    <col min="8495" max="8495" width="3.5" style="528" customWidth="1"/>
    <col min="8496" max="8496" width="7.5" style="528" customWidth="1"/>
    <col min="8497" max="8497" width="7.875" style="528" customWidth="1"/>
    <col min="8498" max="8498" width="9" style="528"/>
    <col min="8499" max="8499" width="3.375" style="528" customWidth="1"/>
    <col min="8500" max="8500" width="9.5" style="528" customWidth="1"/>
    <col min="8501" max="8714" width="9" style="528"/>
    <col min="8715" max="8715" width="3.375" style="528" customWidth="1"/>
    <col min="8716" max="8720" width="9.625" style="528" customWidth="1"/>
    <col min="8721" max="8721" width="3.375" style="528" customWidth="1"/>
    <col min="8722" max="8722" width="8.125" style="528" customWidth="1"/>
    <col min="8723" max="8723" width="3.375" style="528" customWidth="1"/>
    <col min="8724" max="8724" width="8.625" style="528" customWidth="1"/>
    <col min="8725" max="8725" width="3.375" style="528" customWidth="1"/>
    <col min="8726" max="8726" width="8.5" style="528" customWidth="1"/>
    <col min="8727" max="8727" width="3.375" style="528" customWidth="1"/>
    <col min="8728" max="8728" width="9.125" style="528" customWidth="1"/>
    <col min="8729" max="8729" width="3.375" style="528" customWidth="1"/>
    <col min="8730" max="8730" width="8.875" style="528" customWidth="1"/>
    <col min="8731" max="8731" width="3.375" style="528" customWidth="1"/>
    <col min="8732" max="8732" width="9" style="528"/>
    <col min="8733" max="8733" width="3.375" style="528" customWidth="1"/>
    <col min="8734" max="8734" width="9.875" style="528" customWidth="1"/>
    <col min="8735" max="8735" width="3.375" style="528" customWidth="1"/>
    <col min="8736" max="8736" width="8.875" style="528" customWidth="1"/>
    <col min="8737" max="8742" width="9.625" style="528" customWidth="1"/>
    <col min="8743" max="8748" width="9" style="528"/>
    <col min="8749" max="8750" width="8.625" style="528" customWidth="1"/>
    <col min="8751" max="8751" width="3.5" style="528" customWidth="1"/>
    <col min="8752" max="8752" width="7.5" style="528" customWidth="1"/>
    <col min="8753" max="8753" width="7.875" style="528" customWidth="1"/>
    <col min="8754" max="8754" width="9" style="528"/>
    <col min="8755" max="8755" width="3.375" style="528" customWidth="1"/>
    <col min="8756" max="8756" width="9.5" style="528" customWidth="1"/>
    <col min="8757" max="8970" width="9" style="528"/>
    <col min="8971" max="8971" width="3.375" style="528" customWidth="1"/>
    <col min="8972" max="8976" width="9.625" style="528" customWidth="1"/>
    <col min="8977" max="8977" width="3.375" style="528" customWidth="1"/>
    <col min="8978" max="8978" width="8.125" style="528" customWidth="1"/>
    <col min="8979" max="8979" width="3.375" style="528" customWidth="1"/>
    <col min="8980" max="8980" width="8.625" style="528" customWidth="1"/>
    <col min="8981" max="8981" width="3.375" style="528" customWidth="1"/>
    <col min="8982" max="8982" width="8.5" style="528" customWidth="1"/>
    <col min="8983" max="8983" width="3.375" style="528" customWidth="1"/>
    <col min="8984" max="8984" width="9.125" style="528" customWidth="1"/>
    <col min="8985" max="8985" width="3.375" style="528" customWidth="1"/>
    <col min="8986" max="8986" width="8.875" style="528" customWidth="1"/>
    <col min="8987" max="8987" width="3.375" style="528" customWidth="1"/>
    <col min="8988" max="8988" width="9" style="528"/>
    <col min="8989" max="8989" width="3.375" style="528" customWidth="1"/>
    <col min="8990" max="8990" width="9.875" style="528" customWidth="1"/>
    <col min="8991" max="8991" width="3.375" style="528" customWidth="1"/>
    <col min="8992" max="8992" width="8.875" style="528" customWidth="1"/>
    <col min="8993" max="8998" width="9.625" style="528" customWidth="1"/>
    <col min="8999" max="9004" width="9" style="528"/>
    <col min="9005" max="9006" width="8.625" style="528" customWidth="1"/>
    <col min="9007" max="9007" width="3.5" style="528" customWidth="1"/>
    <col min="9008" max="9008" width="7.5" style="528" customWidth="1"/>
    <col min="9009" max="9009" width="7.875" style="528" customWidth="1"/>
    <col min="9010" max="9010" width="9" style="528"/>
    <col min="9011" max="9011" width="3.375" style="528" customWidth="1"/>
    <col min="9012" max="9012" width="9.5" style="528" customWidth="1"/>
    <col min="9013" max="9226" width="9" style="528"/>
    <col min="9227" max="9227" width="3.375" style="528" customWidth="1"/>
    <col min="9228" max="9232" width="9.625" style="528" customWidth="1"/>
    <col min="9233" max="9233" width="3.375" style="528" customWidth="1"/>
    <col min="9234" max="9234" width="8.125" style="528" customWidth="1"/>
    <col min="9235" max="9235" width="3.375" style="528" customWidth="1"/>
    <col min="9236" max="9236" width="8.625" style="528" customWidth="1"/>
    <col min="9237" max="9237" width="3.375" style="528" customWidth="1"/>
    <col min="9238" max="9238" width="8.5" style="528" customWidth="1"/>
    <col min="9239" max="9239" width="3.375" style="528" customWidth="1"/>
    <col min="9240" max="9240" width="9.125" style="528" customWidth="1"/>
    <col min="9241" max="9241" width="3.375" style="528" customWidth="1"/>
    <col min="9242" max="9242" width="8.875" style="528" customWidth="1"/>
    <col min="9243" max="9243" width="3.375" style="528" customWidth="1"/>
    <col min="9244" max="9244" width="9" style="528"/>
    <col min="9245" max="9245" width="3.375" style="528" customWidth="1"/>
    <col min="9246" max="9246" width="9.875" style="528" customWidth="1"/>
    <col min="9247" max="9247" width="3.375" style="528" customWidth="1"/>
    <col min="9248" max="9248" width="8.875" style="528" customWidth="1"/>
    <col min="9249" max="9254" width="9.625" style="528" customWidth="1"/>
    <col min="9255" max="9260" width="9" style="528"/>
    <col min="9261" max="9262" width="8.625" style="528" customWidth="1"/>
    <col min="9263" max="9263" width="3.5" style="528" customWidth="1"/>
    <col min="9264" max="9264" width="7.5" style="528" customWidth="1"/>
    <col min="9265" max="9265" width="7.875" style="528" customWidth="1"/>
    <col min="9266" max="9266" width="9" style="528"/>
    <col min="9267" max="9267" width="3.375" style="528" customWidth="1"/>
    <col min="9268" max="9268" width="9.5" style="528" customWidth="1"/>
    <col min="9269" max="9482" width="9" style="528"/>
    <col min="9483" max="9483" width="3.375" style="528" customWidth="1"/>
    <col min="9484" max="9488" width="9.625" style="528" customWidth="1"/>
    <col min="9489" max="9489" width="3.375" style="528" customWidth="1"/>
    <col min="9490" max="9490" width="8.125" style="528" customWidth="1"/>
    <col min="9491" max="9491" width="3.375" style="528" customWidth="1"/>
    <col min="9492" max="9492" width="8.625" style="528" customWidth="1"/>
    <col min="9493" max="9493" width="3.375" style="528" customWidth="1"/>
    <col min="9494" max="9494" width="8.5" style="528" customWidth="1"/>
    <col min="9495" max="9495" width="3.375" style="528" customWidth="1"/>
    <col min="9496" max="9496" width="9.125" style="528" customWidth="1"/>
    <col min="9497" max="9497" width="3.375" style="528" customWidth="1"/>
    <col min="9498" max="9498" width="8.875" style="528" customWidth="1"/>
    <col min="9499" max="9499" width="3.375" style="528" customWidth="1"/>
    <col min="9500" max="9500" width="9" style="528"/>
    <col min="9501" max="9501" width="3.375" style="528" customWidth="1"/>
    <col min="9502" max="9502" width="9.875" style="528" customWidth="1"/>
    <col min="9503" max="9503" width="3.375" style="528" customWidth="1"/>
    <col min="9504" max="9504" width="8.875" style="528" customWidth="1"/>
    <col min="9505" max="9510" width="9.625" style="528" customWidth="1"/>
    <col min="9511" max="9516" width="9" style="528"/>
    <col min="9517" max="9518" width="8.625" style="528" customWidth="1"/>
    <col min="9519" max="9519" width="3.5" style="528" customWidth="1"/>
    <col min="9520" max="9520" width="7.5" style="528" customWidth="1"/>
    <col min="9521" max="9521" width="7.875" style="528" customWidth="1"/>
    <col min="9522" max="9522" width="9" style="528"/>
    <col min="9523" max="9523" width="3.375" style="528" customWidth="1"/>
    <col min="9524" max="9524" width="9.5" style="528" customWidth="1"/>
    <col min="9525" max="9738" width="9" style="528"/>
    <col min="9739" max="9739" width="3.375" style="528" customWidth="1"/>
    <col min="9740" max="9744" width="9.625" style="528" customWidth="1"/>
    <col min="9745" max="9745" width="3.375" style="528" customWidth="1"/>
    <col min="9746" max="9746" width="8.125" style="528" customWidth="1"/>
    <col min="9747" max="9747" width="3.375" style="528" customWidth="1"/>
    <col min="9748" max="9748" width="8.625" style="528" customWidth="1"/>
    <col min="9749" max="9749" width="3.375" style="528" customWidth="1"/>
    <col min="9750" max="9750" width="8.5" style="528" customWidth="1"/>
    <col min="9751" max="9751" width="3.375" style="528" customWidth="1"/>
    <col min="9752" max="9752" width="9.125" style="528" customWidth="1"/>
    <col min="9753" max="9753" width="3.375" style="528" customWidth="1"/>
    <col min="9754" max="9754" width="8.875" style="528" customWidth="1"/>
    <col min="9755" max="9755" width="3.375" style="528" customWidth="1"/>
    <col min="9756" max="9756" width="9" style="528"/>
    <col min="9757" max="9757" width="3.375" style="528" customWidth="1"/>
    <col min="9758" max="9758" width="9.875" style="528" customWidth="1"/>
    <col min="9759" max="9759" width="3.375" style="528" customWidth="1"/>
    <col min="9760" max="9760" width="8.875" style="528" customWidth="1"/>
    <col min="9761" max="9766" width="9.625" style="528" customWidth="1"/>
    <col min="9767" max="9772" width="9" style="528"/>
    <col min="9773" max="9774" width="8.625" style="528" customWidth="1"/>
    <col min="9775" max="9775" width="3.5" style="528" customWidth="1"/>
    <col min="9776" max="9776" width="7.5" style="528" customWidth="1"/>
    <col min="9777" max="9777" width="7.875" style="528" customWidth="1"/>
    <col min="9778" max="9778" width="9" style="528"/>
    <col min="9779" max="9779" width="3.375" style="528" customWidth="1"/>
    <col min="9780" max="9780" width="9.5" style="528" customWidth="1"/>
    <col min="9781" max="9994" width="9" style="528"/>
    <col min="9995" max="9995" width="3.375" style="528" customWidth="1"/>
    <col min="9996" max="10000" width="9.625" style="528" customWidth="1"/>
    <col min="10001" max="10001" width="3.375" style="528" customWidth="1"/>
    <col min="10002" max="10002" width="8.125" style="528" customWidth="1"/>
    <col min="10003" max="10003" width="3.375" style="528" customWidth="1"/>
    <col min="10004" max="10004" width="8.625" style="528" customWidth="1"/>
    <col min="10005" max="10005" width="3.375" style="528" customWidth="1"/>
    <col min="10006" max="10006" width="8.5" style="528" customWidth="1"/>
    <col min="10007" max="10007" width="3.375" style="528" customWidth="1"/>
    <col min="10008" max="10008" width="9.125" style="528" customWidth="1"/>
    <col min="10009" max="10009" width="3.375" style="528" customWidth="1"/>
    <col min="10010" max="10010" width="8.875" style="528" customWidth="1"/>
    <col min="10011" max="10011" width="3.375" style="528" customWidth="1"/>
    <col min="10012" max="10012" width="9" style="528"/>
    <col min="10013" max="10013" width="3.375" style="528" customWidth="1"/>
    <col min="10014" max="10014" width="9.875" style="528" customWidth="1"/>
    <col min="10015" max="10015" width="3.375" style="528" customWidth="1"/>
    <col min="10016" max="10016" width="8.875" style="528" customWidth="1"/>
    <col min="10017" max="10022" width="9.625" style="528" customWidth="1"/>
    <col min="10023" max="10028" width="9" style="528"/>
    <col min="10029" max="10030" width="8.625" style="528" customWidth="1"/>
    <col min="10031" max="10031" width="3.5" style="528" customWidth="1"/>
    <col min="10032" max="10032" width="7.5" style="528" customWidth="1"/>
    <col min="10033" max="10033" width="7.875" style="528" customWidth="1"/>
    <col min="10034" max="10034" width="9" style="528"/>
    <col min="10035" max="10035" width="3.375" style="528" customWidth="1"/>
    <col min="10036" max="10036" width="9.5" style="528" customWidth="1"/>
    <col min="10037" max="10250" width="9" style="528"/>
    <col min="10251" max="10251" width="3.375" style="528" customWidth="1"/>
    <col min="10252" max="10256" width="9.625" style="528" customWidth="1"/>
    <col min="10257" max="10257" width="3.375" style="528" customWidth="1"/>
    <col min="10258" max="10258" width="8.125" style="528" customWidth="1"/>
    <col min="10259" max="10259" width="3.375" style="528" customWidth="1"/>
    <col min="10260" max="10260" width="8.625" style="528" customWidth="1"/>
    <col min="10261" max="10261" width="3.375" style="528" customWidth="1"/>
    <col min="10262" max="10262" width="8.5" style="528" customWidth="1"/>
    <col min="10263" max="10263" width="3.375" style="528" customWidth="1"/>
    <col min="10264" max="10264" width="9.125" style="528" customWidth="1"/>
    <col min="10265" max="10265" width="3.375" style="528" customWidth="1"/>
    <col min="10266" max="10266" width="8.875" style="528" customWidth="1"/>
    <col min="10267" max="10267" width="3.375" style="528" customWidth="1"/>
    <col min="10268" max="10268" width="9" style="528"/>
    <col min="10269" max="10269" width="3.375" style="528" customWidth="1"/>
    <col min="10270" max="10270" width="9.875" style="528" customWidth="1"/>
    <col min="10271" max="10271" width="3.375" style="528" customWidth="1"/>
    <col min="10272" max="10272" width="8.875" style="528" customWidth="1"/>
    <col min="10273" max="10278" width="9.625" style="528" customWidth="1"/>
    <col min="10279" max="10284" width="9" style="528"/>
    <col min="10285" max="10286" width="8.625" style="528" customWidth="1"/>
    <col min="10287" max="10287" width="3.5" style="528" customWidth="1"/>
    <col min="10288" max="10288" width="7.5" style="528" customWidth="1"/>
    <col min="10289" max="10289" width="7.875" style="528" customWidth="1"/>
    <col min="10290" max="10290" width="9" style="528"/>
    <col min="10291" max="10291" width="3.375" style="528" customWidth="1"/>
    <col min="10292" max="10292" width="9.5" style="528" customWidth="1"/>
    <col min="10293" max="10506" width="9" style="528"/>
    <col min="10507" max="10507" width="3.375" style="528" customWidth="1"/>
    <col min="10508" max="10512" width="9.625" style="528" customWidth="1"/>
    <col min="10513" max="10513" width="3.375" style="528" customWidth="1"/>
    <col min="10514" max="10514" width="8.125" style="528" customWidth="1"/>
    <col min="10515" max="10515" width="3.375" style="528" customWidth="1"/>
    <col min="10516" max="10516" width="8.625" style="528" customWidth="1"/>
    <col min="10517" max="10517" width="3.375" style="528" customWidth="1"/>
    <col min="10518" max="10518" width="8.5" style="528" customWidth="1"/>
    <col min="10519" max="10519" width="3.375" style="528" customWidth="1"/>
    <col min="10520" max="10520" width="9.125" style="528" customWidth="1"/>
    <col min="10521" max="10521" width="3.375" style="528" customWidth="1"/>
    <col min="10522" max="10522" width="8.875" style="528" customWidth="1"/>
    <col min="10523" max="10523" width="3.375" style="528" customWidth="1"/>
    <col min="10524" max="10524" width="9" style="528"/>
    <col min="10525" max="10525" width="3.375" style="528" customWidth="1"/>
    <col min="10526" max="10526" width="9.875" style="528" customWidth="1"/>
    <col min="10527" max="10527" width="3.375" style="528" customWidth="1"/>
    <col min="10528" max="10528" width="8.875" style="528" customWidth="1"/>
    <col min="10529" max="10534" width="9.625" style="528" customWidth="1"/>
    <col min="10535" max="10540" width="9" style="528"/>
    <col min="10541" max="10542" width="8.625" style="528" customWidth="1"/>
    <col min="10543" max="10543" width="3.5" style="528" customWidth="1"/>
    <col min="10544" max="10544" width="7.5" style="528" customWidth="1"/>
    <col min="10545" max="10545" width="7.875" style="528" customWidth="1"/>
    <col min="10546" max="10546" width="9" style="528"/>
    <col min="10547" max="10547" width="3.375" style="528" customWidth="1"/>
    <col min="10548" max="10548" width="9.5" style="528" customWidth="1"/>
    <col min="10549" max="10762" width="9" style="528"/>
    <col min="10763" max="10763" width="3.375" style="528" customWidth="1"/>
    <col min="10764" max="10768" width="9.625" style="528" customWidth="1"/>
    <col min="10769" max="10769" width="3.375" style="528" customWidth="1"/>
    <col min="10770" max="10770" width="8.125" style="528" customWidth="1"/>
    <col min="10771" max="10771" width="3.375" style="528" customWidth="1"/>
    <col min="10772" max="10772" width="8.625" style="528" customWidth="1"/>
    <col min="10773" max="10773" width="3.375" style="528" customWidth="1"/>
    <col min="10774" max="10774" width="8.5" style="528" customWidth="1"/>
    <col min="10775" max="10775" width="3.375" style="528" customWidth="1"/>
    <col min="10776" max="10776" width="9.125" style="528" customWidth="1"/>
    <col min="10777" max="10777" width="3.375" style="528" customWidth="1"/>
    <col min="10778" max="10778" width="8.875" style="528" customWidth="1"/>
    <col min="10779" max="10779" width="3.375" style="528" customWidth="1"/>
    <col min="10780" max="10780" width="9" style="528"/>
    <col min="10781" max="10781" width="3.375" style="528" customWidth="1"/>
    <col min="10782" max="10782" width="9.875" style="528" customWidth="1"/>
    <col min="10783" max="10783" width="3.375" style="528" customWidth="1"/>
    <col min="10784" max="10784" width="8.875" style="528" customWidth="1"/>
    <col min="10785" max="10790" width="9.625" style="528" customWidth="1"/>
    <col min="10791" max="10796" width="9" style="528"/>
    <col min="10797" max="10798" width="8.625" style="528" customWidth="1"/>
    <col min="10799" max="10799" width="3.5" style="528" customWidth="1"/>
    <col min="10800" max="10800" width="7.5" style="528" customWidth="1"/>
    <col min="10801" max="10801" width="7.875" style="528" customWidth="1"/>
    <col min="10802" max="10802" width="9" style="528"/>
    <col min="10803" max="10803" width="3.375" style="528" customWidth="1"/>
    <col min="10804" max="10804" width="9.5" style="528" customWidth="1"/>
    <col min="10805" max="11018" width="9" style="528"/>
    <col min="11019" max="11019" width="3.375" style="528" customWidth="1"/>
    <col min="11020" max="11024" width="9.625" style="528" customWidth="1"/>
    <col min="11025" max="11025" width="3.375" style="528" customWidth="1"/>
    <col min="11026" max="11026" width="8.125" style="528" customWidth="1"/>
    <col min="11027" max="11027" width="3.375" style="528" customWidth="1"/>
    <col min="11028" max="11028" width="8.625" style="528" customWidth="1"/>
    <col min="11029" max="11029" width="3.375" style="528" customWidth="1"/>
    <col min="11030" max="11030" width="8.5" style="528" customWidth="1"/>
    <col min="11031" max="11031" width="3.375" style="528" customWidth="1"/>
    <col min="11032" max="11032" width="9.125" style="528" customWidth="1"/>
    <col min="11033" max="11033" width="3.375" style="528" customWidth="1"/>
    <col min="11034" max="11034" width="8.875" style="528" customWidth="1"/>
    <col min="11035" max="11035" width="3.375" style="528" customWidth="1"/>
    <col min="11036" max="11036" width="9" style="528"/>
    <col min="11037" max="11037" width="3.375" style="528" customWidth="1"/>
    <col min="11038" max="11038" width="9.875" style="528" customWidth="1"/>
    <col min="11039" max="11039" width="3.375" style="528" customWidth="1"/>
    <col min="11040" max="11040" width="8.875" style="528" customWidth="1"/>
    <col min="11041" max="11046" width="9.625" style="528" customWidth="1"/>
    <col min="11047" max="11052" width="9" style="528"/>
    <col min="11053" max="11054" width="8.625" style="528" customWidth="1"/>
    <col min="11055" max="11055" width="3.5" style="528" customWidth="1"/>
    <col min="11056" max="11056" width="7.5" style="528" customWidth="1"/>
    <col min="11057" max="11057" width="7.875" style="528" customWidth="1"/>
    <col min="11058" max="11058" width="9" style="528"/>
    <col min="11059" max="11059" width="3.375" style="528" customWidth="1"/>
    <col min="11060" max="11060" width="9.5" style="528" customWidth="1"/>
    <col min="11061" max="11274" width="9" style="528"/>
    <col min="11275" max="11275" width="3.375" style="528" customWidth="1"/>
    <col min="11276" max="11280" width="9.625" style="528" customWidth="1"/>
    <col min="11281" max="11281" width="3.375" style="528" customWidth="1"/>
    <col min="11282" max="11282" width="8.125" style="528" customWidth="1"/>
    <col min="11283" max="11283" width="3.375" style="528" customWidth="1"/>
    <col min="11284" max="11284" width="8.625" style="528" customWidth="1"/>
    <col min="11285" max="11285" width="3.375" style="528" customWidth="1"/>
    <col min="11286" max="11286" width="8.5" style="528" customWidth="1"/>
    <col min="11287" max="11287" width="3.375" style="528" customWidth="1"/>
    <col min="11288" max="11288" width="9.125" style="528" customWidth="1"/>
    <col min="11289" max="11289" width="3.375" style="528" customWidth="1"/>
    <col min="11290" max="11290" width="8.875" style="528" customWidth="1"/>
    <col min="11291" max="11291" width="3.375" style="528" customWidth="1"/>
    <col min="11292" max="11292" width="9" style="528"/>
    <col min="11293" max="11293" width="3.375" style="528" customWidth="1"/>
    <col min="11294" max="11294" width="9.875" style="528" customWidth="1"/>
    <col min="11295" max="11295" width="3.375" style="528" customWidth="1"/>
    <col min="11296" max="11296" width="8.875" style="528" customWidth="1"/>
    <col min="11297" max="11302" width="9.625" style="528" customWidth="1"/>
    <col min="11303" max="11308" width="9" style="528"/>
    <col min="11309" max="11310" width="8.625" style="528" customWidth="1"/>
    <col min="11311" max="11311" width="3.5" style="528" customWidth="1"/>
    <col min="11312" max="11312" width="7.5" style="528" customWidth="1"/>
    <col min="11313" max="11313" width="7.875" style="528" customWidth="1"/>
    <col min="11314" max="11314" width="9" style="528"/>
    <col min="11315" max="11315" width="3.375" style="528" customWidth="1"/>
    <col min="11316" max="11316" width="9.5" style="528" customWidth="1"/>
    <col min="11317" max="11530" width="9" style="528"/>
    <col min="11531" max="11531" width="3.375" style="528" customWidth="1"/>
    <col min="11532" max="11536" width="9.625" style="528" customWidth="1"/>
    <col min="11537" max="11537" width="3.375" style="528" customWidth="1"/>
    <col min="11538" max="11538" width="8.125" style="528" customWidth="1"/>
    <col min="11539" max="11539" width="3.375" style="528" customWidth="1"/>
    <col min="11540" max="11540" width="8.625" style="528" customWidth="1"/>
    <col min="11541" max="11541" width="3.375" style="528" customWidth="1"/>
    <col min="11542" max="11542" width="8.5" style="528" customWidth="1"/>
    <col min="11543" max="11543" width="3.375" style="528" customWidth="1"/>
    <col min="11544" max="11544" width="9.125" style="528" customWidth="1"/>
    <col min="11545" max="11545" width="3.375" style="528" customWidth="1"/>
    <col min="11546" max="11546" width="8.875" style="528" customWidth="1"/>
    <col min="11547" max="11547" width="3.375" style="528" customWidth="1"/>
    <col min="11548" max="11548" width="9" style="528"/>
    <col min="11549" max="11549" width="3.375" style="528" customWidth="1"/>
    <col min="11550" max="11550" width="9.875" style="528" customWidth="1"/>
    <col min="11551" max="11551" width="3.375" style="528" customWidth="1"/>
    <col min="11552" max="11552" width="8.875" style="528" customWidth="1"/>
    <col min="11553" max="11558" width="9.625" style="528" customWidth="1"/>
    <col min="11559" max="11564" width="9" style="528"/>
    <col min="11565" max="11566" width="8.625" style="528" customWidth="1"/>
    <col min="11567" max="11567" width="3.5" style="528" customWidth="1"/>
    <col min="11568" max="11568" width="7.5" style="528" customWidth="1"/>
    <col min="11569" max="11569" width="7.875" style="528" customWidth="1"/>
    <col min="11570" max="11570" width="9" style="528"/>
    <col min="11571" max="11571" width="3.375" style="528" customWidth="1"/>
    <col min="11572" max="11572" width="9.5" style="528" customWidth="1"/>
    <col min="11573" max="11786" width="9" style="528"/>
    <col min="11787" max="11787" width="3.375" style="528" customWidth="1"/>
    <col min="11788" max="11792" width="9.625" style="528" customWidth="1"/>
    <col min="11793" max="11793" width="3.375" style="528" customWidth="1"/>
    <col min="11794" max="11794" width="8.125" style="528" customWidth="1"/>
    <col min="11795" max="11795" width="3.375" style="528" customWidth="1"/>
    <col min="11796" max="11796" width="8.625" style="528" customWidth="1"/>
    <col min="11797" max="11797" width="3.375" style="528" customWidth="1"/>
    <col min="11798" max="11798" width="8.5" style="528" customWidth="1"/>
    <col min="11799" max="11799" width="3.375" style="528" customWidth="1"/>
    <col min="11800" max="11800" width="9.125" style="528" customWidth="1"/>
    <col min="11801" max="11801" width="3.375" style="528" customWidth="1"/>
    <col min="11802" max="11802" width="8.875" style="528" customWidth="1"/>
    <col min="11803" max="11803" width="3.375" style="528" customWidth="1"/>
    <col min="11804" max="11804" width="9" style="528"/>
    <col min="11805" max="11805" width="3.375" style="528" customWidth="1"/>
    <col min="11806" max="11806" width="9.875" style="528" customWidth="1"/>
    <col min="11807" max="11807" width="3.375" style="528" customWidth="1"/>
    <col min="11808" max="11808" width="8.875" style="528" customWidth="1"/>
    <col min="11809" max="11814" width="9.625" style="528" customWidth="1"/>
    <col min="11815" max="11820" width="9" style="528"/>
    <col min="11821" max="11822" width="8.625" style="528" customWidth="1"/>
    <col min="11823" max="11823" width="3.5" style="528" customWidth="1"/>
    <col min="11824" max="11824" width="7.5" style="528" customWidth="1"/>
    <col min="11825" max="11825" width="7.875" style="528" customWidth="1"/>
    <col min="11826" max="11826" width="9" style="528"/>
    <col min="11827" max="11827" width="3.375" style="528" customWidth="1"/>
    <col min="11828" max="11828" width="9.5" style="528" customWidth="1"/>
    <col min="11829" max="12042" width="9" style="528"/>
    <col min="12043" max="12043" width="3.375" style="528" customWidth="1"/>
    <col min="12044" max="12048" width="9.625" style="528" customWidth="1"/>
    <col min="12049" max="12049" width="3.375" style="528" customWidth="1"/>
    <col min="12050" max="12050" width="8.125" style="528" customWidth="1"/>
    <col min="12051" max="12051" width="3.375" style="528" customWidth="1"/>
    <col min="12052" max="12052" width="8.625" style="528" customWidth="1"/>
    <col min="12053" max="12053" width="3.375" style="528" customWidth="1"/>
    <col min="12054" max="12054" width="8.5" style="528" customWidth="1"/>
    <col min="12055" max="12055" width="3.375" style="528" customWidth="1"/>
    <col min="12056" max="12056" width="9.125" style="528" customWidth="1"/>
    <col min="12057" max="12057" width="3.375" style="528" customWidth="1"/>
    <col min="12058" max="12058" width="8.875" style="528" customWidth="1"/>
    <col min="12059" max="12059" width="3.375" style="528" customWidth="1"/>
    <col min="12060" max="12060" width="9" style="528"/>
    <col min="12061" max="12061" width="3.375" style="528" customWidth="1"/>
    <col min="12062" max="12062" width="9.875" style="528" customWidth="1"/>
    <col min="12063" max="12063" width="3.375" style="528" customWidth="1"/>
    <col min="12064" max="12064" width="8.875" style="528" customWidth="1"/>
    <col min="12065" max="12070" width="9.625" style="528" customWidth="1"/>
    <col min="12071" max="12076" width="9" style="528"/>
    <col min="12077" max="12078" width="8.625" style="528" customWidth="1"/>
    <col min="12079" max="12079" width="3.5" style="528" customWidth="1"/>
    <col min="12080" max="12080" width="7.5" style="528" customWidth="1"/>
    <col min="12081" max="12081" width="7.875" style="528" customWidth="1"/>
    <col min="12082" max="12082" width="9" style="528"/>
    <col min="12083" max="12083" width="3.375" style="528" customWidth="1"/>
    <col min="12084" max="12084" width="9.5" style="528" customWidth="1"/>
    <col min="12085" max="12298" width="9" style="528"/>
    <col min="12299" max="12299" width="3.375" style="528" customWidth="1"/>
    <col min="12300" max="12304" width="9.625" style="528" customWidth="1"/>
    <col min="12305" max="12305" width="3.375" style="528" customWidth="1"/>
    <col min="12306" max="12306" width="8.125" style="528" customWidth="1"/>
    <col min="12307" max="12307" width="3.375" style="528" customWidth="1"/>
    <col min="12308" max="12308" width="8.625" style="528" customWidth="1"/>
    <col min="12309" max="12309" width="3.375" style="528" customWidth="1"/>
    <col min="12310" max="12310" width="8.5" style="528" customWidth="1"/>
    <col min="12311" max="12311" width="3.375" style="528" customWidth="1"/>
    <col min="12312" max="12312" width="9.125" style="528" customWidth="1"/>
    <col min="12313" max="12313" width="3.375" style="528" customWidth="1"/>
    <col min="12314" max="12314" width="8.875" style="528" customWidth="1"/>
    <col min="12315" max="12315" width="3.375" style="528" customWidth="1"/>
    <col min="12316" max="12316" width="9" style="528"/>
    <col min="12317" max="12317" width="3.375" style="528" customWidth="1"/>
    <col min="12318" max="12318" width="9.875" style="528" customWidth="1"/>
    <col min="12319" max="12319" width="3.375" style="528" customWidth="1"/>
    <col min="12320" max="12320" width="8.875" style="528" customWidth="1"/>
    <col min="12321" max="12326" width="9.625" style="528" customWidth="1"/>
    <col min="12327" max="12332" width="9" style="528"/>
    <col min="12333" max="12334" width="8.625" style="528" customWidth="1"/>
    <col min="12335" max="12335" width="3.5" style="528" customWidth="1"/>
    <col min="12336" max="12336" width="7.5" style="528" customWidth="1"/>
    <col min="12337" max="12337" width="7.875" style="528" customWidth="1"/>
    <col min="12338" max="12338" width="9" style="528"/>
    <col min="12339" max="12339" width="3.375" style="528" customWidth="1"/>
    <col min="12340" max="12340" width="9.5" style="528" customWidth="1"/>
    <col min="12341" max="12554" width="9" style="528"/>
    <col min="12555" max="12555" width="3.375" style="528" customWidth="1"/>
    <col min="12556" max="12560" width="9.625" style="528" customWidth="1"/>
    <col min="12561" max="12561" width="3.375" style="528" customWidth="1"/>
    <col min="12562" max="12562" width="8.125" style="528" customWidth="1"/>
    <col min="12563" max="12563" width="3.375" style="528" customWidth="1"/>
    <col min="12564" max="12564" width="8.625" style="528" customWidth="1"/>
    <col min="12565" max="12565" width="3.375" style="528" customWidth="1"/>
    <col min="12566" max="12566" width="8.5" style="528" customWidth="1"/>
    <col min="12567" max="12567" width="3.375" style="528" customWidth="1"/>
    <col min="12568" max="12568" width="9.125" style="528" customWidth="1"/>
    <col min="12569" max="12569" width="3.375" style="528" customWidth="1"/>
    <col min="12570" max="12570" width="8.875" style="528" customWidth="1"/>
    <col min="12571" max="12571" width="3.375" style="528" customWidth="1"/>
    <col min="12572" max="12572" width="9" style="528"/>
    <col min="12573" max="12573" width="3.375" style="528" customWidth="1"/>
    <col min="12574" max="12574" width="9.875" style="528" customWidth="1"/>
    <col min="12575" max="12575" width="3.375" style="528" customWidth="1"/>
    <col min="12576" max="12576" width="8.875" style="528" customWidth="1"/>
    <col min="12577" max="12582" width="9.625" style="528" customWidth="1"/>
    <col min="12583" max="12588" width="9" style="528"/>
    <col min="12589" max="12590" width="8.625" style="528" customWidth="1"/>
    <col min="12591" max="12591" width="3.5" style="528" customWidth="1"/>
    <col min="12592" max="12592" width="7.5" style="528" customWidth="1"/>
    <col min="12593" max="12593" width="7.875" style="528" customWidth="1"/>
    <col min="12594" max="12594" width="9" style="528"/>
    <col min="12595" max="12595" width="3.375" style="528" customWidth="1"/>
    <col min="12596" max="12596" width="9.5" style="528" customWidth="1"/>
    <col min="12597" max="12810" width="9" style="528"/>
    <col min="12811" max="12811" width="3.375" style="528" customWidth="1"/>
    <col min="12812" max="12816" width="9.625" style="528" customWidth="1"/>
    <col min="12817" max="12817" width="3.375" style="528" customWidth="1"/>
    <col min="12818" max="12818" width="8.125" style="528" customWidth="1"/>
    <col min="12819" max="12819" width="3.375" style="528" customWidth="1"/>
    <col min="12820" max="12820" width="8.625" style="528" customWidth="1"/>
    <col min="12821" max="12821" width="3.375" style="528" customWidth="1"/>
    <col min="12822" max="12822" width="8.5" style="528" customWidth="1"/>
    <col min="12823" max="12823" width="3.375" style="528" customWidth="1"/>
    <col min="12824" max="12824" width="9.125" style="528" customWidth="1"/>
    <col min="12825" max="12825" width="3.375" style="528" customWidth="1"/>
    <col min="12826" max="12826" width="8.875" style="528" customWidth="1"/>
    <col min="12827" max="12827" width="3.375" style="528" customWidth="1"/>
    <col min="12828" max="12828" width="9" style="528"/>
    <col min="12829" max="12829" width="3.375" style="528" customWidth="1"/>
    <col min="12830" max="12830" width="9.875" style="528" customWidth="1"/>
    <col min="12831" max="12831" width="3.375" style="528" customWidth="1"/>
    <col min="12832" max="12832" width="8.875" style="528" customWidth="1"/>
    <col min="12833" max="12838" width="9.625" style="528" customWidth="1"/>
    <col min="12839" max="12844" width="9" style="528"/>
    <col min="12845" max="12846" width="8.625" style="528" customWidth="1"/>
    <col min="12847" max="12847" width="3.5" style="528" customWidth="1"/>
    <col min="12848" max="12848" width="7.5" style="528" customWidth="1"/>
    <col min="12849" max="12849" width="7.875" style="528" customWidth="1"/>
    <col min="12850" max="12850" width="9" style="528"/>
    <col min="12851" max="12851" width="3.375" style="528" customWidth="1"/>
    <col min="12852" max="12852" width="9.5" style="528" customWidth="1"/>
    <col min="12853" max="13066" width="9" style="528"/>
    <col min="13067" max="13067" width="3.375" style="528" customWidth="1"/>
    <col min="13068" max="13072" width="9.625" style="528" customWidth="1"/>
    <col min="13073" max="13073" width="3.375" style="528" customWidth="1"/>
    <col min="13074" max="13074" width="8.125" style="528" customWidth="1"/>
    <col min="13075" max="13075" width="3.375" style="528" customWidth="1"/>
    <col min="13076" max="13076" width="8.625" style="528" customWidth="1"/>
    <col min="13077" max="13077" width="3.375" style="528" customWidth="1"/>
    <col min="13078" max="13078" width="8.5" style="528" customWidth="1"/>
    <col min="13079" max="13079" width="3.375" style="528" customWidth="1"/>
    <col min="13080" max="13080" width="9.125" style="528" customWidth="1"/>
    <col min="13081" max="13081" width="3.375" style="528" customWidth="1"/>
    <col min="13082" max="13082" width="8.875" style="528" customWidth="1"/>
    <col min="13083" max="13083" width="3.375" style="528" customWidth="1"/>
    <col min="13084" max="13084" width="9" style="528"/>
    <col min="13085" max="13085" width="3.375" style="528" customWidth="1"/>
    <col min="13086" max="13086" width="9.875" style="528" customWidth="1"/>
    <col min="13087" max="13087" width="3.375" style="528" customWidth="1"/>
    <col min="13088" max="13088" width="8.875" style="528" customWidth="1"/>
    <col min="13089" max="13094" width="9.625" style="528" customWidth="1"/>
    <col min="13095" max="13100" width="9" style="528"/>
    <col min="13101" max="13102" width="8.625" style="528" customWidth="1"/>
    <col min="13103" max="13103" width="3.5" style="528" customWidth="1"/>
    <col min="13104" max="13104" width="7.5" style="528" customWidth="1"/>
    <col min="13105" max="13105" width="7.875" style="528" customWidth="1"/>
    <col min="13106" max="13106" width="9" style="528"/>
    <col min="13107" max="13107" width="3.375" style="528" customWidth="1"/>
    <col min="13108" max="13108" width="9.5" style="528" customWidth="1"/>
    <col min="13109" max="13322" width="9" style="528"/>
    <col min="13323" max="13323" width="3.375" style="528" customWidth="1"/>
    <col min="13324" max="13328" width="9.625" style="528" customWidth="1"/>
    <col min="13329" max="13329" width="3.375" style="528" customWidth="1"/>
    <col min="13330" max="13330" width="8.125" style="528" customWidth="1"/>
    <col min="13331" max="13331" width="3.375" style="528" customWidth="1"/>
    <col min="13332" max="13332" width="8.625" style="528" customWidth="1"/>
    <col min="13333" max="13333" width="3.375" style="528" customWidth="1"/>
    <col min="13334" max="13334" width="8.5" style="528" customWidth="1"/>
    <col min="13335" max="13335" width="3.375" style="528" customWidth="1"/>
    <col min="13336" max="13336" width="9.125" style="528" customWidth="1"/>
    <col min="13337" max="13337" width="3.375" style="528" customWidth="1"/>
    <col min="13338" max="13338" width="8.875" style="528" customWidth="1"/>
    <col min="13339" max="13339" width="3.375" style="528" customWidth="1"/>
    <col min="13340" max="13340" width="9" style="528"/>
    <col min="13341" max="13341" width="3.375" style="528" customWidth="1"/>
    <col min="13342" max="13342" width="9.875" style="528" customWidth="1"/>
    <col min="13343" max="13343" width="3.375" style="528" customWidth="1"/>
    <col min="13344" max="13344" width="8.875" style="528" customWidth="1"/>
    <col min="13345" max="13350" width="9.625" style="528" customWidth="1"/>
    <col min="13351" max="13356" width="9" style="528"/>
    <col min="13357" max="13358" width="8.625" style="528" customWidth="1"/>
    <col min="13359" max="13359" width="3.5" style="528" customWidth="1"/>
    <col min="13360" max="13360" width="7.5" style="528" customWidth="1"/>
    <col min="13361" max="13361" width="7.875" style="528" customWidth="1"/>
    <col min="13362" max="13362" width="9" style="528"/>
    <col min="13363" max="13363" width="3.375" style="528" customWidth="1"/>
    <col min="13364" max="13364" width="9.5" style="528" customWidth="1"/>
    <col min="13365" max="13578" width="9" style="528"/>
    <col min="13579" max="13579" width="3.375" style="528" customWidth="1"/>
    <col min="13580" max="13584" width="9.625" style="528" customWidth="1"/>
    <col min="13585" max="13585" width="3.375" style="528" customWidth="1"/>
    <col min="13586" max="13586" width="8.125" style="528" customWidth="1"/>
    <col min="13587" max="13587" width="3.375" style="528" customWidth="1"/>
    <col min="13588" max="13588" width="8.625" style="528" customWidth="1"/>
    <col min="13589" max="13589" width="3.375" style="528" customWidth="1"/>
    <col min="13590" max="13590" width="8.5" style="528" customWidth="1"/>
    <col min="13591" max="13591" width="3.375" style="528" customWidth="1"/>
    <col min="13592" max="13592" width="9.125" style="528" customWidth="1"/>
    <col min="13593" max="13593" width="3.375" style="528" customWidth="1"/>
    <col min="13594" max="13594" width="8.875" style="528" customWidth="1"/>
    <col min="13595" max="13595" width="3.375" style="528" customWidth="1"/>
    <col min="13596" max="13596" width="9" style="528"/>
    <col min="13597" max="13597" width="3.375" style="528" customWidth="1"/>
    <col min="13598" max="13598" width="9.875" style="528" customWidth="1"/>
    <col min="13599" max="13599" width="3.375" style="528" customWidth="1"/>
    <col min="13600" max="13600" width="8.875" style="528" customWidth="1"/>
    <col min="13601" max="13606" width="9.625" style="528" customWidth="1"/>
    <col min="13607" max="13612" width="9" style="528"/>
    <col min="13613" max="13614" width="8.625" style="528" customWidth="1"/>
    <col min="13615" max="13615" width="3.5" style="528" customWidth="1"/>
    <col min="13616" max="13616" width="7.5" style="528" customWidth="1"/>
    <col min="13617" max="13617" width="7.875" style="528" customWidth="1"/>
    <col min="13618" max="13618" width="9" style="528"/>
    <col min="13619" max="13619" width="3.375" style="528" customWidth="1"/>
    <col min="13620" max="13620" width="9.5" style="528" customWidth="1"/>
    <col min="13621" max="13834" width="9" style="528"/>
    <col min="13835" max="13835" width="3.375" style="528" customWidth="1"/>
    <col min="13836" max="13840" width="9.625" style="528" customWidth="1"/>
    <col min="13841" max="13841" width="3.375" style="528" customWidth="1"/>
    <col min="13842" max="13842" width="8.125" style="528" customWidth="1"/>
    <col min="13843" max="13843" width="3.375" style="528" customWidth="1"/>
    <col min="13844" max="13844" width="8.625" style="528" customWidth="1"/>
    <col min="13845" max="13845" width="3.375" style="528" customWidth="1"/>
    <col min="13846" max="13846" width="8.5" style="528" customWidth="1"/>
    <col min="13847" max="13847" width="3.375" style="528" customWidth="1"/>
    <col min="13848" max="13848" width="9.125" style="528" customWidth="1"/>
    <col min="13849" max="13849" width="3.375" style="528" customWidth="1"/>
    <col min="13850" max="13850" width="8.875" style="528" customWidth="1"/>
    <col min="13851" max="13851" width="3.375" style="528" customWidth="1"/>
    <col min="13852" max="13852" width="9" style="528"/>
    <col min="13853" max="13853" width="3.375" style="528" customWidth="1"/>
    <col min="13854" max="13854" width="9.875" style="528" customWidth="1"/>
    <col min="13855" max="13855" width="3.375" style="528" customWidth="1"/>
    <col min="13856" max="13856" width="8.875" style="528" customWidth="1"/>
    <col min="13857" max="13862" width="9.625" style="528" customWidth="1"/>
    <col min="13863" max="13868" width="9" style="528"/>
    <col min="13869" max="13870" width="8.625" style="528" customWidth="1"/>
    <col min="13871" max="13871" width="3.5" style="528" customWidth="1"/>
    <col min="13872" max="13872" width="7.5" style="528" customWidth="1"/>
    <col min="13873" max="13873" width="7.875" style="528" customWidth="1"/>
    <col min="13874" max="13874" width="9" style="528"/>
    <col min="13875" max="13875" width="3.375" style="528" customWidth="1"/>
    <col min="13876" max="13876" width="9.5" style="528" customWidth="1"/>
    <col min="13877" max="14090" width="9" style="528"/>
    <col min="14091" max="14091" width="3.375" style="528" customWidth="1"/>
    <col min="14092" max="14096" width="9.625" style="528" customWidth="1"/>
    <col min="14097" max="14097" width="3.375" style="528" customWidth="1"/>
    <col min="14098" max="14098" width="8.125" style="528" customWidth="1"/>
    <col min="14099" max="14099" width="3.375" style="528" customWidth="1"/>
    <col min="14100" max="14100" width="8.625" style="528" customWidth="1"/>
    <col min="14101" max="14101" width="3.375" style="528" customWidth="1"/>
    <col min="14102" max="14102" width="8.5" style="528" customWidth="1"/>
    <col min="14103" max="14103" width="3.375" style="528" customWidth="1"/>
    <col min="14104" max="14104" width="9.125" style="528" customWidth="1"/>
    <col min="14105" max="14105" width="3.375" style="528" customWidth="1"/>
    <col min="14106" max="14106" width="8.875" style="528" customWidth="1"/>
    <col min="14107" max="14107" width="3.375" style="528" customWidth="1"/>
    <col min="14108" max="14108" width="9" style="528"/>
    <col min="14109" max="14109" width="3.375" style="528" customWidth="1"/>
    <col min="14110" max="14110" width="9.875" style="528" customWidth="1"/>
    <col min="14111" max="14111" width="3.375" style="528" customWidth="1"/>
    <col min="14112" max="14112" width="8.875" style="528" customWidth="1"/>
    <col min="14113" max="14118" width="9.625" style="528" customWidth="1"/>
    <col min="14119" max="14124" width="9" style="528"/>
    <col min="14125" max="14126" width="8.625" style="528" customWidth="1"/>
    <col min="14127" max="14127" width="3.5" style="528" customWidth="1"/>
    <col min="14128" max="14128" width="7.5" style="528" customWidth="1"/>
    <col min="14129" max="14129" width="7.875" style="528" customWidth="1"/>
    <col min="14130" max="14130" width="9" style="528"/>
    <col min="14131" max="14131" width="3.375" style="528" customWidth="1"/>
    <col min="14132" max="14132" width="9.5" style="528" customWidth="1"/>
    <col min="14133" max="14346" width="9" style="528"/>
    <col min="14347" max="14347" width="3.375" style="528" customWidth="1"/>
    <col min="14348" max="14352" width="9.625" style="528" customWidth="1"/>
    <col min="14353" max="14353" width="3.375" style="528" customWidth="1"/>
    <col min="14354" max="14354" width="8.125" style="528" customWidth="1"/>
    <col min="14355" max="14355" width="3.375" style="528" customWidth="1"/>
    <col min="14356" max="14356" width="8.625" style="528" customWidth="1"/>
    <col min="14357" max="14357" width="3.375" style="528" customWidth="1"/>
    <col min="14358" max="14358" width="8.5" style="528" customWidth="1"/>
    <col min="14359" max="14359" width="3.375" style="528" customWidth="1"/>
    <col min="14360" max="14360" width="9.125" style="528" customWidth="1"/>
    <col min="14361" max="14361" width="3.375" style="528" customWidth="1"/>
    <col min="14362" max="14362" width="8.875" style="528" customWidth="1"/>
    <col min="14363" max="14363" width="3.375" style="528" customWidth="1"/>
    <col min="14364" max="14364" width="9" style="528"/>
    <col min="14365" max="14365" width="3.375" style="528" customWidth="1"/>
    <col min="14366" max="14366" width="9.875" style="528" customWidth="1"/>
    <col min="14367" max="14367" width="3.375" style="528" customWidth="1"/>
    <col min="14368" max="14368" width="8.875" style="528" customWidth="1"/>
    <col min="14369" max="14374" width="9.625" style="528" customWidth="1"/>
    <col min="14375" max="14380" width="9" style="528"/>
    <col min="14381" max="14382" width="8.625" style="528" customWidth="1"/>
    <col min="14383" max="14383" width="3.5" style="528" customWidth="1"/>
    <col min="14384" max="14384" width="7.5" style="528" customWidth="1"/>
    <col min="14385" max="14385" width="7.875" style="528" customWidth="1"/>
    <col min="14386" max="14386" width="9" style="528"/>
    <col min="14387" max="14387" width="3.375" style="528" customWidth="1"/>
    <col min="14388" max="14388" width="9.5" style="528" customWidth="1"/>
    <col min="14389" max="14602" width="9" style="528"/>
    <col min="14603" max="14603" width="3.375" style="528" customWidth="1"/>
    <col min="14604" max="14608" width="9.625" style="528" customWidth="1"/>
    <col min="14609" max="14609" width="3.375" style="528" customWidth="1"/>
    <col min="14610" max="14610" width="8.125" style="528" customWidth="1"/>
    <col min="14611" max="14611" width="3.375" style="528" customWidth="1"/>
    <col min="14612" max="14612" width="8.625" style="528" customWidth="1"/>
    <col min="14613" max="14613" width="3.375" style="528" customWidth="1"/>
    <col min="14614" max="14614" width="8.5" style="528" customWidth="1"/>
    <col min="14615" max="14615" width="3.375" style="528" customWidth="1"/>
    <col min="14616" max="14616" width="9.125" style="528" customWidth="1"/>
    <col min="14617" max="14617" width="3.375" style="528" customWidth="1"/>
    <col min="14618" max="14618" width="8.875" style="528" customWidth="1"/>
    <col min="14619" max="14619" width="3.375" style="528" customWidth="1"/>
    <col min="14620" max="14620" width="9" style="528"/>
    <col min="14621" max="14621" width="3.375" style="528" customWidth="1"/>
    <col min="14622" max="14622" width="9.875" style="528" customWidth="1"/>
    <col min="14623" max="14623" width="3.375" style="528" customWidth="1"/>
    <col min="14624" max="14624" width="8.875" style="528" customWidth="1"/>
    <col min="14625" max="14630" width="9.625" style="528" customWidth="1"/>
    <col min="14631" max="14636" width="9" style="528"/>
    <col min="14637" max="14638" width="8.625" style="528" customWidth="1"/>
    <col min="14639" max="14639" width="3.5" style="528" customWidth="1"/>
    <col min="14640" max="14640" width="7.5" style="528" customWidth="1"/>
    <col min="14641" max="14641" width="7.875" style="528" customWidth="1"/>
    <col min="14642" max="14642" width="9" style="528"/>
    <col min="14643" max="14643" width="3.375" style="528" customWidth="1"/>
    <col min="14644" max="14644" width="9.5" style="528" customWidth="1"/>
    <col min="14645" max="14858" width="9" style="528"/>
    <col min="14859" max="14859" width="3.375" style="528" customWidth="1"/>
    <col min="14860" max="14864" width="9.625" style="528" customWidth="1"/>
    <col min="14865" max="14865" width="3.375" style="528" customWidth="1"/>
    <col min="14866" max="14866" width="8.125" style="528" customWidth="1"/>
    <col min="14867" max="14867" width="3.375" style="528" customWidth="1"/>
    <col min="14868" max="14868" width="8.625" style="528" customWidth="1"/>
    <col min="14869" max="14869" width="3.375" style="528" customWidth="1"/>
    <col min="14870" max="14870" width="8.5" style="528" customWidth="1"/>
    <col min="14871" max="14871" width="3.375" style="528" customWidth="1"/>
    <col min="14872" max="14872" width="9.125" style="528" customWidth="1"/>
    <col min="14873" max="14873" width="3.375" style="528" customWidth="1"/>
    <col min="14874" max="14874" width="8.875" style="528" customWidth="1"/>
    <col min="14875" max="14875" width="3.375" style="528" customWidth="1"/>
    <col min="14876" max="14876" width="9" style="528"/>
    <col min="14877" max="14877" width="3.375" style="528" customWidth="1"/>
    <col min="14878" max="14878" width="9.875" style="528" customWidth="1"/>
    <col min="14879" max="14879" width="3.375" style="528" customWidth="1"/>
    <col min="14880" max="14880" width="8.875" style="528" customWidth="1"/>
    <col min="14881" max="14886" width="9.625" style="528" customWidth="1"/>
    <col min="14887" max="14892" width="9" style="528"/>
    <col min="14893" max="14894" width="8.625" style="528" customWidth="1"/>
    <col min="14895" max="14895" width="3.5" style="528" customWidth="1"/>
    <col min="14896" max="14896" width="7.5" style="528" customWidth="1"/>
    <col min="14897" max="14897" width="7.875" style="528" customWidth="1"/>
    <col min="14898" max="14898" width="9" style="528"/>
    <col min="14899" max="14899" width="3.375" style="528" customWidth="1"/>
    <col min="14900" max="14900" width="9.5" style="528" customWidth="1"/>
    <col min="14901" max="15114" width="9" style="528"/>
    <col min="15115" max="15115" width="3.375" style="528" customWidth="1"/>
    <col min="15116" max="15120" width="9.625" style="528" customWidth="1"/>
    <col min="15121" max="15121" width="3.375" style="528" customWidth="1"/>
    <col min="15122" max="15122" width="8.125" style="528" customWidth="1"/>
    <col min="15123" max="15123" width="3.375" style="528" customWidth="1"/>
    <col min="15124" max="15124" width="8.625" style="528" customWidth="1"/>
    <col min="15125" max="15125" width="3.375" style="528" customWidth="1"/>
    <col min="15126" max="15126" width="8.5" style="528" customWidth="1"/>
    <col min="15127" max="15127" width="3.375" style="528" customWidth="1"/>
    <col min="15128" max="15128" width="9.125" style="528" customWidth="1"/>
    <col min="15129" max="15129" width="3.375" style="528" customWidth="1"/>
    <col min="15130" max="15130" width="8.875" style="528" customWidth="1"/>
    <col min="15131" max="15131" width="3.375" style="528" customWidth="1"/>
    <col min="15132" max="15132" width="9" style="528"/>
    <col min="15133" max="15133" width="3.375" style="528" customWidth="1"/>
    <col min="15134" max="15134" width="9.875" style="528" customWidth="1"/>
    <col min="15135" max="15135" width="3.375" style="528" customWidth="1"/>
    <col min="15136" max="15136" width="8.875" style="528" customWidth="1"/>
    <col min="15137" max="15142" width="9.625" style="528" customWidth="1"/>
    <col min="15143" max="15148" width="9" style="528"/>
    <col min="15149" max="15150" width="8.625" style="528" customWidth="1"/>
    <col min="15151" max="15151" width="3.5" style="528" customWidth="1"/>
    <col min="15152" max="15152" width="7.5" style="528" customWidth="1"/>
    <col min="15153" max="15153" width="7.875" style="528" customWidth="1"/>
    <col min="15154" max="15154" width="9" style="528"/>
    <col min="15155" max="15155" width="3.375" style="528" customWidth="1"/>
    <col min="15156" max="15156" width="9.5" style="528" customWidth="1"/>
    <col min="15157" max="15370" width="9" style="528"/>
    <col min="15371" max="15371" width="3.375" style="528" customWidth="1"/>
    <col min="15372" max="15376" width="9.625" style="528" customWidth="1"/>
    <col min="15377" max="15377" width="3.375" style="528" customWidth="1"/>
    <col min="15378" max="15378" width="8.125" style="528" customWidth="1"/>
    <col min="15379" max="15379" width="3.375" style="528" customWidth="1"/>
    <col min="15380" max="15380" width="8.625" style="528" customWidth="1"/>
    <col min="15381" max="15381" width="3.375" style="528" customWidth="1"/>
    <col min="15382" max="15382" width="8.5" style="528" customWidth="1"/>
    <col min="15383" max="15383" width="3.375" style="528" customWidth="1"/>
    <col min="15384" max="15384" width="9.125" style="528" customWidth="1"/>
    <col min="15385" max="15385" width="3.375" style="528" customWidth="1"/>
    <col min="15386" max="15386" width="8.875" style="528" customWidth="1"/>
    <col min="15387" max="15387" width="3.375" style="528" customWidth="1"/>
    <col min="15388" max="15388" width="9" style="528"/>
    <col min="15389" max="15389" width="3.375" style="528" customWidth="1"/>
    <col min="15390" max="15390" width="9.875" style="528" customWidth="1"/>
    <col min="15391" max="15391" width="3.375" style="528" customWidth="1"/>
    <col min="15392" max="15392" width="8.875" style="528" customWidth="1"/>
    <col min="15393" max="15398" width="9.625" style="528" customWidth="1"/>
    <col min="15399" max="15404" width="9" style="528"/>
    <col min="15405" max="15406" width="8.625" style="528" customWidth="1"/>
    <col min="15407" max="15407" width="3.5" style="528" customWidth="1"/>
    <col min="15408" max="15408" width="7.5" style="528" customWidth="1"/>
    <col min="15409" max="15409" width="7.875" style="528" customWidth="1"/>
    <col min="15410" max="15410" width="9" style="528"/>
    <col min="15411" max="15411" width="3.375" style="528" customWidth="1"/>
    <col min="15412" max="15412" width="9.5" style="528" customWidth="1"/>
    <col min="15413" max="15626" width="9" style="528"/>
    <col min="15627" max="15627" width="3.375" style="528" customWidth="1"/>
    <col min="15628" max="15632" width="9.625" style="528" customWidth="1"/>
    <col min="15633" max="15633" width="3.375" style="528" customWidth="1"/>
    <col min="15634" max="15634" width="8.125" style="528" customWidth="1"/>
    <col min="15635" max="15635" width="3.375" style="528" customWidth="1"/>
    <col min="15636" max="15636" width="8.625" style="528" customWidth="1"/>
    <col min="15637" max="15637" width="3.375" style="528" customWidth="1"/>
    <col min="15638" max="15638" width="8.5" style="528" customWidth="1"/>
    <col min="15639" max="15639" width="3.375" style="528" customWidth="1"/>
    <col min="15640" max="15640" width="9.125" style="528" customWidth="1"/>
    <col min="15641" max="15641" width="3.375" style="528" customWidth="1"/>
    <col min="15642" max="15642" width="8.875" style="528" customWidth="1"/>
    <col min="15643" max="15643" width="3.375" style="528" customWidth="1"/>
    <col min="15644" max="15644" width="9" style="528"/>
    <col min="15645" max="15645" width="3.375" style="528" customWidth="1"/>
    <col min="15646" max="15646" width="9.875" style="528" customWidth="1"/>
    <col min="15647" max="15647" width="3.375" style="528" customWidth="1"/>
    <col min="15648" max="15648" width="8.875" style="528" customWidth="1"/>
    <col min="15649" max="15654" width="9.625" style="528" customWidth="1"/>
    <col min="15655" max="15660" width="9" style="528"/>
    <col min="15661" max="15662" width="8.625" style="528" customWidth="1"/>
    <col min="15663" max="15663" width="3.5" style="528" customWidth="1"/>
    <col min="15664" max="15664" width="7.5" style="528" customWidth="1"/>
    <col min="15665" max="15665" width="7.875" style="528" customWidth="1"/>
    <col min="15666" max="15666" width="9" style="528"/>
    <col min="15667" max="15667" width="3.375" style="528" customWidth="1"/>
    <col min="15668" max="15668" width="9.5" style="528" customWidth="1"/>
    <col min="15669" max="15882" width="9" style="528"/>
    <col min="15883" max="15883" width="3.375" style="528" customWidth="1"/>
    <col min="15884" max="15888" width="9.625" style="528" customWidth="1"/>
    <col min="15889" max="15889" width="3.375" style="528" customWidth="1"/>
    <col min="15890" max="15890" width="8.125" style="528" customWidth="1"/>
    <col min="15891" max="15891" width="3.375" style="528" customWidth="1"/>
    <col min="15892" max="15892" width="8.625" style="528" customWidth="1"/>
    <col min="15893" max="15893" width="3.375" style="528" customWidth="1"/>
    <col min="15894" max="15894" width="8.5" style="528" customWidth="1"/>
    <col min="15895" max="15895" width="3.375" style="528" customWidth="1"/>
    <col min="15896" max="15896" width="9.125" style="528" customWidth="1"/>
    <col min="15897" max="15897" width="3.375" style="528" customWidth="1"/>
    <col min="15898" max="15898" width="8.875" style="528" customWidth="1"/>
    <col min="15899" max="15899" width="3.375" style="528" customWidth="1"/>
    <col min="15900" max="15900" width="9" style="528"/>
    <col min="15901" max="15901" width="3.375" style="528" customWidth="1"/>
    <col min="15902" max="15902" width="9.875" style="528" customWidth="1"/>
    <col min="15903" max="15903" width="3.375" style="528" customWidth="1"/>
    <col min="15904" max="15904" width="8.875" style="528" customWidth="1"/>
    <col min="15905" max="15910" width="9.625" style="528" customWidth="1"/>
    <col min="15911" max="15916" width="9" style="528"/>
    <col min="15917" max="15918" width="8.625" style="528" customWidth="1"/>
    <col min="15919" max="15919" width="3.5" style="528" customWidth="1"/>
    <col min="15920" max="15920" width="7.5" style="528" customWidth="1"/>
    <col min="15921" max="15921" width="7.875" style="528" customWidth="1"/>
    <col min="15922" max="15922" width="9" style="528"/>
    <col min="15923" max="15923" width="3.375" style="528" customWidth="1"/>
    <col min="15924" max="15924" width="9.5" style="528" customWidth="1"/>
    <col min="15925" max="16138" width="9" style="528"/>
    <col min="16139" max="16139" width="3.375" style="528" customWidth="1"/>
    <col min="16140" max="16144" width="9.625" style="528" customWidth="1"/>
    <col min="16145" max="16145" width="3.375" style="528" customWidth="1"/>
    <col min="16146" max="16146" width="8.125" style="528" customWidth="1"/>
    <col min="16147" max="16147" width="3.375" style="528" customWidth="1"/>
    <col min="16148" max="16148" width="8.625" style="528" customWidth="1"/>
    <col min="16149" max="16149" width="3.375" style="528" customWidth="1"/>
    <col min="16150" max="16150" width="8.5" style="528" customWidth="1"/>
    <col min="16151" max="16151" width="3.375" style="528" customWidth="1"/>
    <col min="16152" max="16152" width="9.125" style="528" customWidth="1"/>
    <col min="16153" max="16153" width="3.375" style="528" customWidth="1"/>
    <col min="16154" max="16154" width="8.875" style="528" customWidth="1"/>
    <col min="16155" max="16155" width="3.375" style="528" customWidth="1"/>
    <col min="16156" max="16156" width="9" style="528"/>
    <col min="16157" max="16157" width="3.375" style="528" customWidth="1"/>
    <col min="16158" max="16158" width="9.875" style="528" customWidth="1"/>
    <col min="16159" max="16159" width="3.375" style="528" customWidth="1"/>
    <col min="16160" max="16160" width="8.875" style="528" customWidth="1"/>
    <col min="16161" max="16166" width="9.625" style="528" customWidth="1"/>
    <col min="16167" max="16172" width="9" style="528"/>
    <col min="16173" max="16174" width="8.625" style="528" customWidth="1"/>
    <col min="16175" max="16175" width="3.5" style="528" customWidth="1"/>
    <col min="16176" max="16176" width="7.5" style="528" customWidth="1"/>
    <col min="16177" max="16177" width="7.875" style="528" customWidth="1"/>
    <col min="16178" max="16178" width="9" style="528"/>
    <col min="16179" max="16179" width="3.375" style="528" customWidth="1"/>
    <col min="16180" max="16180" width="9.5" style="528" customWidth="1"/>
    <col min="16181" max="16384" width="9" style="528"/>
  </cols>
  <sheetData>
    <row r="1" spans="1:61" ht="12" customHeight="1">
      <c r="A1" s="202" t="s">
        <v>1024</v>
      </c>
      <c r="B1" s="527"/>
      <c r="D1" s="529"/>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H1" s="528" t="s">
        <v>326</v>
      </c>
      <c r="AI1" s="531" t="s">
        <v>1025</v>
      </c>
      <c r="AJ1" s="531" t="s">
        <v>1025</v>
      </c>
      <c r="AK1" s="531" t="s">
        <v>1025</v>
      </c>
      <c r="AL1" s="531" t="s">
        <v>1025</v>
      </c>
      <c r="AM1" s="532">
        <v>44530</v>
      </c>
      <c r="AN1" s="532"/>
      <c r="AO1" s="533" t="s">
        <v>1025</v>
      </c>
      <c r="AP1" s="534"/>
      <c r="AQ1" s="534"/>
      <c r="AZ1" s="533" t="s">
        <v>1025</v>
      </c>
      <c r="BA1" s="534"/>
      <c r="BB1" s="534"/>
      <c r="BD1" s="463" t="s">
        <v>814</v>
      </c>
    </row>
    <row r="2" spans="1:61" ht="12" customHeight="1">
      <c r="A2" s="536"/>
      <c r="B2" s="536"/>
      <c r="C2" s="537"/>
      <c r="D2" s="537"/>
      <c r="E2" s="537"/>
      <c r="F2" s="537"/>
      <c r="G2" s="1388"/>
      <c r="H2" s="1388"/>
      <c r="I2" s="1388"/>
      <c r="J2" s="1388"/>
      <c r="K2" s="1388"/>
      <c r="L2" s="1388"/>
      <c r="M2" s="1388"/>
      <c r="N2" s="1388"/>
      <c r="O2" s="1388"/>
      <c r="P2" s="1388"/>
      <c r="Q2" s="1388"/>
      <c r="R2" s="1388"/>
      <c r="S2" s="1388"/>
      <c r="T2" s="1388"/>
      <c r="U2" s="1388"/>
      <c r="V2" s="1388"/>
      <c r="W2" s="537"/>
      <c r="X2" s="537"/>
      <c r="Y2" s="537"/>
      <c r="Z2" s="537"/>
      <c r="AA2" s="537"/>
      <c r="AB2" s="537"/>
      <c r="AC2" s="538" t="s">
        <v>144</v>
      </c>
      <c r="AD2" s="539" t="s">
        <v>346</v>
      </c>
      <c r="AE2" s="539" t="s">
        <v>346</v>
      </c>
      <c r="AF2" s="539" t="s">
        <v>346</v>
      </c>
      <c r="AG2" s="539" t="s">
        <v>346</v>
      </c>
      <c r="AH2" s="539" t="s">
        <v>347</v>
      </c>
      <c r="AI2" s="539" t="s">
        <v>346</v>
      </c>
      <c r="AJ2" s="539" t="s">
        <v>348</v>
      </c>
      <c r="AK2" s="539" t="s">
        <v>348</v>
      </c>
      <c r="AL2" s="539" t="s">
        <v>348</v>
      </c>
      <c r="AM2" s="540" t="s">
        <v>1026</v>
      </c>
      <c r="AN2" s="541" t="s">
        <v>1027</v>
      </c>
      <c r="AO2" s="541"/>
      <c r="AP2" s="541"/>
      <c r="AQ2" s="541"/>
      <c r="AR2" s="539" t="s">
        <v>326</v>
      </c>
      <c r="AS2" s="539"/>
      <c r="AT2" s="539"/>
      <c r="AU2" s="539"/>
      <c r="AV2" s="539"/>
      <c r="AW2" s="539"/>
      <c r="AX2" s="539"/>
      <c r="AY2" s="539"/>
      <c r="AZ2" s="539"/>
      <c r="BA2" s="539"/>
      <c r="BB2" s="539"/>
      <c r="BD2" s="464" t="s">
        <v>346</v>
      </c>
      <c r="BE2" s="539" t="s">
        <v>815</v>
      </c>
      <c r="BF2" s="539" t="s">
        <v>815</v>
      </c>
      <c r="BI2" s="542">
        <f>SUM(BI9:BI65)</f>
        <v>5364074</v>
      </c>
    </row>
    <row r="3" spans="1:61" ht="45" customHeight="1">
      <c r="A3" s="1389" t="s">
        <v>349</v>
      </c>
      <c r="B3" s="1389"/>
      <c r="C3" s="543" t="s">
        <v>350</v>
      </c>
      <c r="D3" s="543" t="s">
        <v>351</v>
      </c>
      <c r="E3" s="543" t="s">
        <v>352</v>
      </c>
      <c r="F3" s="543" t="s">
        <v>353</v>
      </c>
      <c r="G3" s="1390" t="s">
        <v>354</v>
      </c>
      <c r="H3" s="1390"/>
      <c r="I3" s="1390" t="s">
        <v>355</v>
      </c>
      <c r="J3" s="1390"/>
      <c r="K3" s="1390" t="s">
        <v>356</v>
      </c>
      <c r="L3" s="1390"/>
      <c r="M3" s="1390" t="s">
        <v>357</v>
      </c>
      <c r="N3" s="1390"/>
      <c r="O3" s="1390" t="s">
        <v>358</v>
      </c>
      <c r="P3" s="1390"/>
      <c r="Q3" s="1390" t="s">
        <v>359</v>
      </c>
      <c r="R3" s="1390"/>
      <c r="S3" s="1390" t="s">
        <v>360</v>
      </c>
      <c r="T3" s="1390"/>
      <c r="U3" s="1390" t="s">
        <v>361</v>
      </c>
      <c r="V3" s="1390"/>
      <c r="W3" s="543" t="s">
        <v>362</v>
      </c>
      <c r="X3" s="543" t="s">
        <v>363</v>
      </c>
      <c r="Y3" s="543" t="s">
        <v>364</v>
      </c>
      <c r="Z3" s="543" t="s">
        <v>365</v>
      </c>
      <c r="AA3" s="543" t="s">
        <v>366</v>
      </c>
      <c r="AB3" s="544" t="s">
        <v>367</v>
      </c>
      <c r="AC3" s="543" t="s">
        <v>368</v>
      </c>
      <c r="AD3" s="545" t="s">
        <v>369</v>
      </c>
      <c r="AE3" s="543" t="s">
        <v>370</v>
      </c>
      <c r="AF3" s="543" t="s">
        <v>371</v>
      </c>
      <c r="AG3" s="544" t="s">
        <v>372</v>
      </c>
      <c r="AH3" s="546" t="s">
        <v>373</v>
      </c>
      <c r="AI3" s="547" t="s">
        <v>374</v>
      </c>
      <c r="AJ3" s="548" t="s">
        <v>375</v>
      </c>
      <c r="AK3" s="548" t="s">
        <v>376</v>
      </c>
      <c r="AL3" s="548" t="s">
        <v>757</v>
      </c>
      <c r="AM3" s="548" t="s">
        <v>816</v>
      </c>
      <c r="AN3" s="548" t="s">
        <v>817</v>
      </c>
      <c r="AO3" s="548" t="s">
        <v>1028</v>
      </c>
      <c r="AP3" s="548" t="s">
        <v>1029</v>
      </c>
      <c r="AQ3" s="548" t="s">
        <v>1030</v>
      </c>
      <c r="AR3" s="547" t="s">
        <v>818</v>
      </c>
      <c r="AS3" s="546" t="s">
        <v>819</v>
      </c>
      <c r="AT3" s="547" t="s">
        <v>820</v>
      </c>
      <c r="AU3" s="547" t="s">
        <v>821</v>
      </c>
      <c r="AV3" s="547" t="s">
        <v>822</v>
      </c>
      <c r="AW3" s="547" t="s">
        <v>823</v>
      </c>
      <c r="AX3" s="546" t="s">
        <v>824</v>
      </c>
      <c r="AY3" s="546" t="s">
        <v>825</v>
      </c>
      <c r="AZ3" s="546" t="s">
        <v>1031</v>
      </c>
      <c r="BA3" s="546" t="s">
        <v>1032</v>
      </c>
      <c r="BB3" s="546" t="s">
        <v>1033</v>
      </c>
      <c r="BD3" s="549" t="s">
        <v>365</v>
      </c>
      <c r="BE3" s="543" t="s">
        <v>373</v>
      </c>
      <c r="BF3" s="543" t="s">
        <v>826</v>
      </c>
    </row>
    <row r="4" spans="1:61" ht="21" customHeight="1">
      <c r="A4" s="1391" t="s">
        <v>377</v>
      </c>
      <c r="B4" s="1392"/>
      <c r="C4" s="550">
        <v>7580</v>
      </c>
      <c r="D4" s="550">
        <v>9406</v>
      </c>
      <c r="E4" s="550">
        <v>11232</v>
      </c>
      <c r="F4" s="550">
        <v>13058</v>
      </c>
      <c r="G4" s="1393">
        <v>14885</v>
      </c>
      <c r="H4" s="1393"/>
      <c r="I4" s="1393">
        <v>17441</v>
      </c>
      <c r="J4" s="1393"/>
      <c r="K4" s="1393">
        <v>18537</v>
      </c>
      <c r="L4" s="1393"/>
      <c r="M4" s="1393">
        <v>20363</v>
      </c>
      <c r="N4" s="1393"/>
      <c r="O4" s="1393">
        <v>22190</v>
      </c>
      <c r="P4" s="1393"/>
      <c r="Q4" s="1393">
        <v>24016</v>
      </c>
      <c r="R4" s="1393"/>
      <c r="S4" s="1393">
        <v>25842</v>
      </c>
      <c r="T4" s="1393"/>
      <c r="U4" s="1393">
        <v>27668</v>
      </c>
      <c r="V4" s="1393"/>
      <c r="W4" s="550">
        <v>29495</v>
      </c>
      <c r="X4" s="550">
        <v>31321</v>
      </c>
      <c r="Y4" s="550">
        <v>33147</v>
      </c>
      <c r="Z4" s="550">
        <v>34973</v>
      </c>
      <c r="AA4" s="550">
        <v>36800</v>
      </c>
      <c r="AB4" s="551">
        <v>38626</v>
      </c>
      <c r="AC4" s="550">
        <v>40452</v>
      </c>
      <c r="AD4" s="552">
        <v>40817</v>
      </c>
      <c r="AE4" s="551">
        <v>41183</v>
      </c>
      <c r="AF4" s="553">
        <v>41548</v>
      </c>
      <c r="AG4" s="554">
        <v>41913</v>
      </c>
      <c r="AH4" s="555">
        <v>42278</v>
      </c>
      <c r="AI4" s="555">
        <v>42278</v>
      </c>
      <c r="AJ4" s="556">
        <v>43009</v>
      </c>
      <c r="AK4" s="557">
        <v>43374</v>
      </c>
      <c r="AL4" s="557">
        <v>43739</v>
      </c>
      <c r="AM4" s="557">
        <v>44105</v>
      </c>
      <c r="AN4" s="557">
        <v>44470</v>
      </c>
      <c r="AO4" s="557">
        <v>44835</v>
      </c>
      <c r="AP4" s="557">
        <v>45200</v>
      </c>
      <c r="AQ4" s="557">
        <v>45292</v>
      </c>
      <c r="AR4" s="558"/>
      <c r="AS4" s="559"/>
      <c r="AT4" s="558"/>
      <c r="AU4" s="558"/>
      <c r="AV4" s="558"/>
      <c r="AW4" s="558"/>
      <c r="AX4" s="558"/>
      <c r="AY4" s="558"/>
      <c r="AZ4" s="558"/>
      <c r="BA4" s="560"/>
      <c r="BB4" s="560"/>
      <c r="BC4" s="561"/>
      <c r="BD4" s="562">
        <v>34700</v>
      </c>
      <c r="BE4" s="553">
        <v>41913</v>
      </c>
      <c r="BF4" s="553">
        <v>41913</v>
      </c>
      <c r="BI4" s="563" t="s">
        <v>1034</v>
      </c>
    </row>
    <row r="5" spans="1:61" ht="12" customHeight="1">
      <c r="A5" s="1395" t="s">
        <v>378</v>
      </c>
      <c r="B5" s="1396"/>
      <c r="C5" s="564" t="s">
        <v>379</v>
      </c>
      <c r="D5" s="564" t="s">
        <v>379</v>
      </c>
      <c r="E5" s="564" t="s">
        <v>379</v>
      </c>
      <c r="F5" s="564" t="s">
        <v>379</v>
      </c>
      <c r="G5" s="1394" t="s">
        <v>379</v>
      </c>
      <c r="H5" s="1394"/>
      <c r="I5" s="1394" t="s">
        <v>379</v>
      </c>
      <c r="J5" s="1394"/>
      <c r="K5" s="1394" t="s">
        <v>379</v>
      </c>
      <c r="L5" s="1394"/>
      <c r="M5" s="1394" t="s">
        <v>379</v>
      </c>
      <c r="N5" s="1394"/>
      <c r="O5" s="1394" t="s">
        <v>379</v>
      </c>
      <c r="P5" s="1394"/>
      <c r="Q5" s="1394" t="s">
        <v>379</v>
      </c>
      <c r="R5" s="1394"/>
      <c r="S5" s="1394" t="s">
        <v>379</v>
      </c>
      <c r="T5" s="1394"/>
      <c r="U5" s="1394" t="s">
        <v>379</v>
      </c>
      <c r="V5" s="1394"/>
      <c r="W5" s="564" t="s">
        <v>379</v>
      </c>
      <c r="X5" s="564" t="s">
        <v>379</v>
      </c>
      <c r="Y5" s="564" t="s">
        <v>379</v>
      </c>
      <c r="Z5" s="564" t="s">
        <v>379</v>
      </c>
      <c r="AA5" s="564" t="s">
        <v>379</v>
      </c>
      <c r="AB5" s="565" t="s">
        <v>380</v>
      </c>
      <c r="AC5" s="564" t="s">
        <v>380</v>
      </c>
      <c r="AD5" s="566" t="s">
        <v>380</v>
      </c>
      <c r="AE5" s="564" t="s">
        <v>380</v>
      </c>
      <c r="AF5" s="564" t="s">
        <v>380</v>
      </c>
      <c r="AG5" s="565" t="s">
        <v>380</v>
      </c>
      <c r="AH5" s="567" t="s">
        <v>380</v>
      </c>
      <c r="AI5" s="567" t="s">
        <v>380</v>
      </c>
      <c r="AJ5" s="568" t="s">
        <v>380</v>
      </c>
      <c r="AK5" s="568" t="s">
        <v>380</v>
      </c>
      <c r="AL5" s="568" t="s">
        <v>380</v>
      </c>
      <c r="AM5" s="568" t="s">
        <v>380</v>
      </c>
      <c r="AN5" s="568" t="s">
        <v>380</v>
      </c>
      <c r="AO5" s="568" t="s">
        <v>380</v>
      </c>
      <c r="AP5" s="568" t="s">
        <v>380</v>
      </c>
      <c r="AQ5" s="568" t="s">
        <v>380</v>
      </c>
      <c r="AR5" s="567" t="s">
        <v>380</v>
      </c>
      <c r="AS5" s="569" t="s">
        <v>827</v>
      </c>
      <c r="AT5" s="567" t="s">
        <v>827</v>
      </c>
      <c r="AU5" s="567" t="s">
        <v>827</v>
      </c>
      <c r="AV5" s="567" t="s">
        <v>827</v>
      </c>
      <c r="AW5" s="567" t="s">
        <v>827</v>
      </c>
      <c r="AX5" s="567" t="s">
        <v>827</v>
      </c>
      <c r="AY5" s="567" t="s">
        <v>827</v>
      </c>
      <c r="AZ5" s="567" t="s">
        <v>827</v>
      </c>
      <c r="BA5" s="567" t="s">
        <v>827</v>
      </c>
      <c r="BB5" s="567" t="s">
        <v>827</v>
      </c>
      <c r="BC5" s="561"/>
      <c r="BD5" s="570" t="s">
        <v>380</v>
      </c>
      <c r="BE5" s="564" t="s">
        <v>380</v>
      </c>
      <c r="BF5" s="564" t="s">
        <v>380</v>
      </c>
      <c r="BI5" s="571">
        <v>45292</v>
      </c>
    </row>
    <row r="6" spans="1:61" ht="9" customHeight="1">
      <c r="A6" s="572"/>
      <c r="B6" s="573"/>
      <c r="C6" s="574"/>
      <c r="D6" s="574"/>
      <c r="E6" s="574"/>
      <c r="F6" s="574"/>
      <c r="G6" s="574"/>
      <c r="H6" s="574"/>
      <c r="I6" s="574"/>
      <c r="J6" s="574"/>
      <c r="K6" s="574"/>
      <c r="L6" s="574"/>
      <c r="M6" s="574"/>
      <c r="N6" s="574"/>
      <c r="O6" s="574"/>
      <c r="P6" s="575"/>
      <c r="Q6" s="575"/>
      <c r="R6" s="575"/>
      <c r="S6" s="575"/>
      <c r="T6" s="575"/>
      <c r="U6" s="575"/>
      <c r="V6" s="575"/>
      <c r="W6" s="575"/>
      <c r="X6" s="574"/>
      <c r="Y6" s="574"/>
      <c r="Z6" s="574"/>
      <c r="AB6" s="574"/>
      <c r="AC6" s="576"/>
      <c r="AH6" s="576"/>
      <c r="AI6" s="576"/>
      <c r="AJ6" s="577"/>
      <c r="AK6" s="577"/>
      <c r="AL6" s="577"/>
      <c r="AM6" s="577"/>
      <c r="AN6" s="577"/>
      <c r="AO6" s="577"/>
      <c r="AP6" s="578"/>
      <c r="AQ6" s="578"/>
      <c r="AR6" s="576" t="s">
        <v>326</v>
      </c>
      <c r="AS6" s="465"/>
      <c r="AT6" s="576"/>
      <c r="AU6" s="576"/>
      <c r="AV6" s="576"/>
      <c r="AW6" s="576"/>
      <c r="AX6" s="576"/>
      <c r="AY6" s="576"/>
      <c r="AZ6" s="579"/>
      <c r="BA6" s="579"/>
      <c r="BB6" s="579"/>
      <c r="BD6" s="580"/>
      <c r="BE6" s="581"/>
      <c r="BF6" s="581"/>
    </row>
    <row r="7" spans="1:61" ht="12" customHeight="1">
      <c r="A7" s="582" t="s">
        <v>381</v>
      </c>
      <c r="B7" s="1261" t="s">
        <v>15</v>
      </c>
      <c r="C7" s="1262">
        <v>2302783</v>
      </c>
      <c r="D7" s="1262">
        <v>2455668</v>
      </c>
      <c r="E7" s="1262">
        <v>2647326</v>
      </c>
      <c r="F7" s="1262">
        <v>2924276</v>
      </c>
      <c r="G7" s="1262"/>
      <c r="H7" s="1262">
        <v>3222490</v>
      </c>
      <c r="I7" s="1262"/>
      <c r="J7" s="1262">
        <v>3059083</v>
      </c>
      <c r="K7" s="1262"/>
      <c r="L7" s="1262">
        <v>3311526</v>
      </c>
      <c r="M7" s="1262"/>
      <c r="N7" s="1262">
        <v>3622519</v>
      </c>
      <c r="O7" s="1262"/>
      <c r="P7" s="1262">
        <v>3908127</v>
      </c>
      <c r="Q7" s="1262"/>
      <c r="R7" s="1262">
        <v>4309944</v>
      </c>
      <c r="S7" s="1262"/>
      <c r="T7" s="1262">
        <v>4667928</v>
      </c>
      <c r="U7" s="1262"/>
      <c r="V7" s="1262">
        <v>4992140</v>
      </c>
      <c r="W7" s="1262">
        <v>5144892</v>
      </c>
      <c r="X7" s="1262">
        <v>5278050</v>
      </c>
      <c r="Y7" s="1262">
        <v>5405040</v>
      </c>
      <c r="Z7" s="1262">
        <v>5401877</v>
      </c>
      <c r="AA7" s="1262">
        <v>5550574</v>
      </c>
      <c r="AB7" s="1262">
        <v>5590601</v>
      </c>
      <c r="AC7" s="1263">
        <v>5588133</v>
      </c>
      <c r="AD7" s="1264">
        <f>AD8+AD18+AD22+AD28+AD34+AD41+AD46+AD54+AD60+AD63</f>
        <v>5582038</v>
      </c>
      <c r="AE7" s="1264">
        <f>AE8+AE18+AE22+AE28+AE34+AE41+AE46+AE54+AE60+AE63</f>
        <v>5571096</v>
      </c>
      <c r="AF7" s="1264">
        <f>AF8+AF18+AF22+AF28+AF34+AF41+AF46+AF54+AF60+AF63</f>
        <v>5556788</v>
      </c>
      <c r="AG7" s="1264">
        <f>AG8+AG18+AG22+AG28+AG34+AG41+AG46+AG54+AG60+AG63</f>
        <v>5541205</v>
      </c>
      <c r="AH7" s="1263">
        <f t="shared" ref="AH7:AQ7" si="0">AH8+AH18+AH22+AH28+AH34+AH41+AH46+AH54+AH60+AH63</f>
        <v>5534800</v>
      </c>
      <c r="AI7" s="466">
        <f t="shared" si="0"/>
        <v>5525807</v>
      </c>
      <c r="AJ7" s="466">
        <f t="shared" si="0"/>
        <v>5513472</v>
      </c>
      <c r="AK7" s="466">
        <f t="shared" si="0"/>
        <v>5499121</v>
      </c>
      <c r="AL7" s="466">
        <f t="shared" si="0"/>
        <v>5484485</v>
      </c>
      <c r="AM7" s="466">
        <f t="shared" si="0"/>
        <v>5465002</v>
      </c>
      <c r="AN7" s="466">
        <f t="shared" si="0"/>
        <v>5432577</v>
      </c>
      <c r="AO7" s="466">
        <f t="shared" si="0"/>
        <v>5403819</v>
      </c>
      <c r="AP7" s="466">
        <f t="shared" si="0"/>
        <v>5369834</v>
      </c>
      <c r="AQ7" s="205">
        <f t="shared" si="0"/>
        <v>5364074</v>
      </c>
      <c r="AR7" s="467">
        <f t="shared" ref="AR7:AR67" si="1">AH7-AC7</f>
        <v>-53333</v>
      </c>
      <c r="AS7" s="468">
        <f t="shared" ref="AS7:AS67" si="2">AM7-AH7</f>
        <v>-69798</v>
      </c>
      <c r="AT7" s="467">
        <f t="shared" ref="AT7:AZ38" si="3">AI7-AH7</f>
        <v>-8993</v>
      </c>
      <c r="AU7" s="467">
        <f t="shared" si="3"/>
        <v>-12335</v>
      </c>
      <c r="AV7" s="467">
        <f t="shared" si="3"/>
        <v>-14351</v>
      </c>
      <c r="AW7" s="467">
        <f t="shared" si="3"/>
        <v>-14636</v>
      </c>
      <c r="AX7" s="467">
        <f t="shared" si="3"/>
        <v>-19483</v>
      </c>
      <c r="AY7" s="467">
        <f t="shared" si="3"/>
        <v>-32425</v>
      </c>
      <c r="AZ7" s="467">
        <f t="shared" si="3"/>
        <v>-28758</v>
      </c>
      <c r="BA7" s="467">
        <f t="shared" ref="BA7:BA67" si="4">AQ7-AO7</f>
        <v>-39745</v>
      </c>
      <c r="BB7" s="467">
        <f>AQ7-AP7</f>
        <v>-5760</v>
      </c>
      <c r="BC7" s="585"/>
      <c r="BD7" s="469">
        <f>BD8+BD18+BD22+BD28+BD34+BD41+BD46+BD54+BD60+BD63</f>
        <v>5526689</v>
      </c>
      <c r="BE7" s="581">
        <f t="shared" ref="BE7:BE67" si="5">AH7-BD7</f>
        <v>8111</v>
      </c>
      <c r="BF7" s="470">
        <f t="shared" ref="BF7:BF67" si="6">AM7-BD7</f>
        <v>-61687</v>
      </c>
      <c r="BH7" s="586" t="s">
        <v>423</v>
      </c>
      <c r="BI7" s="587">
        <f>SUM(BI9:BI65)</f>
        <v>5364074</v>
      </c>
    </row>
    <row r="8" spans="1:61" ht="20.25" customHeight="1">
      <c r="A8" s="588">
        <v>100</v>
      </c>
      <c r="B8" s="583" t="s">
        <v>26</v>
      </c>
      <c r="C8" s="584">
        <v>746534</v>
      </c>
      <c r="D8" s="584">
        <v>818602</v>
      </c>
      <c r="E8" s="584">
        <v>915216</v>
      </c>
      <c r="F8" s="584">
        <v>1058033</v>
      </c>
      <c r="G8" s="584"/>
      <c r="H8" s="584">
        <v>1134436</v>
      </c>
      <c r="I8" s="584"/>
      <c r="J8" s="584">
        <v>693971</v>
      </c>
      <c r="K8" s="584"/>
      <c r="L8" s="584">
        <v>820956</v>
      </c>
      <c r="M8" s="584"/>
      <c r="N8" s="584">
        <v>986311</v>
      </c>
      <c r="O8" s="584"/>
      <c r="P8" s="584">
        <v>1113937</v>
      </c>
      <c r="Q8" s="584"/>
      <c r="R8" s="584">
        <v>1216614</v>
      </c>
      <c r="S8" s="584"/>
      <c r="T8" s="584">
        <v>1288901</v>
      </c>
      <c r="U8" s="584"/>
      <c r="V8" s="584">
        <v>1360565</v>
      </c>
      <c r="W8" s="206">
        <v>1367390</v>
      </c>
      <c r="X8" s="207">
        <v>1410834</v>
      </c>
      <c r="Y8" s="207">
        <v>1477410</v>
      </c>
      <c r="Z8" s="207">
        <v>1423792</v>
      </c>
      <c r="AA8" s="207">
        <v>1493398</v>
      </c>
      <c r="AB8" s="207">
        <v>1525393</v>
      </c>
      <c r="AC8" s="203">
        <v>1544200</v>
      </c>
      <c r="AD8" s="204">
        <f>SUM(AD9:AD17)</f>
        <v>1544496</v>
      </c>
      <c r="AE8" s="204">
        <f>SUM(AE9:AE17)</f>
        <v>1542128</v>
      </c>
      <c r="AF8" s="204">
        <f>SUM(AF9:AF17)</f>
        <v>1539751</v>
      </c>
      <c r="AG8" s="204">
        <f>SUM(AG9:AG17)</f>
        <v>1537864</v>
      </c>
      <c r="AH8" s="203">
        <f t="shared" ref="AH8:AQ8" si="7">SUM(AH9:AH17)</f>
        <v>1537272</v>
      </c>
      <c r="AI8" s="208">
        <f t="shared" si="7"/>
        <v>1537471</v>
      </c>
      <c r="AJ8" s="208">
        <f t="shared" si="7"/>
        <v>1535561</v>
      </c>
      <c r="AK8" s="208">
        <f t="shared" si="7"/>
        <v>1532517</v>
      </c>
      <c r="AL8" s="208">
        <f t="shared" si="7"/>
        <v>1529756</v>
      </c>
      <c r="AM8" s="466">
        <f t="shared" si="7"/>
        <v>1525152</v>
      </c>
      <c r="AN8" s="208">
        <f t="shared" si="7"/>
        <v>1517073</v>
      </c>
      <c r="AO8" s="208">
        <f t="shared" si="7"/>
        <v>1510171</v>
      </c>
      <c r="AP8" s="208">
        <f t="shared" si="7"/>
        <v>1499887</v>
      </c>
      <c r="AQ8" s="208">
        <f t="shared" si="7"/>
        <v>1497802</v>
      </c>
      <c r="AR8" s="467">
        <f t="shared" si="1"/>
        <v>-6928</v>
      </c>
      <c r="AS8" s="468">
        <f t="shared" si="2"/>
        <v>-12120</v>
      </c>
      <c r="AT8" s="467">
        <f t="shared" si="3"/>
        <v>199</v>
      </c>
      <c r="AU8" s="467">
        <f t="shared" si="3"/>
        <v>-1910</v>
      </c>
      <c r="AV8" s="467">
        <f t="shared" si="3"/>
        <v>-3044</v>
      </c>
      <c r="AW8" s="467">
        <f t="shared" si="3"/>
        <v>-2761</v>
      </c>
      <c r="AX8" s="467">
        <f t="shared" si="3"/>
        <v>-4604</v>
      </c>
      <c r="AY8" s="467">
        <f t="shared" si="3"/>
        <v>-8079</v>
      </c>
      <c r="AZ8" s="467">
        <f t="shared" si="3"/>
        <v>-6902</v>
      </c>
      <c r="BA8" s="467">
        <f t="shared" si="4"/>
        <v>-12369</v>
      </c>
      <c r="BB8" s="467">
        <f t="shared" ref="BB8:BB67" si="8">AQ8-AP8</f>
        <v>-2085</v>
      </c>
      <c r="BC8" s="585"/>
      <c r="BD8" s="469">
        <f>SUM(BD9:BD17)</f>
        <v>1520365</v>
      </c>
      <c r="BE8" s="581">
        <f t="shared" si="5"/>
        <v>16907</v>
      </c>
      <c r="BF8" s="581">
        <f t="shared" si="6"/>
        <v>4787</v>
      </c>
      <c r="BH8" s="589" t="s">
        <v>26</v>
      </c>
      <c r="BI8" s="590">
        <f>SUM(BI9:BI17)</f>
        <v>1497802</v>
      </c>
    </row>
    <row r="9" spans="1:61" ht="12.75" customHeight="1">
      <c r="A9" s="588">
        <v>101</v>
      </c>
      <c r="B9" s="591" t="s">
        <v>382</v>
      </c>
      <c r="C9" s="209">
        <v>42024</v>
      </c>
      <c r="D9" s="209">
        <v>52430</v>
      </c>
      <c r="E9" s="209">
        <v>60044</v>
      </c>
      <c r="F9" s="209">
        <v>73157</v>
      </c>
      <c r="G9" s="209"/>
      <c r="H9" s="209">
        <v>87093</v>
      </c>
      <c r="I9" s="209"/>
      <c r="J9" s="209">
        <v>69974</v>
      </c>
      <c r="K9" s="209"/>
      <c r="L9" s="209">
        <v>83842</v>
      </c>
      <c r="M9" s="209"/>
      <c r="N9" s="209">
        <v>108342</v>
      </c>
      <c r="O9" s="209"/>
      <c r="P9" s="209">
        <v>134197</v>
      </c>
      <c r="Q9" s="209"/>
      <c r="R9" s="209">
        <v>155732</v>
      </c>
      <c r="S9" s="209"/>
      <c r="T9" s="209">
        <v>170932</v>
      </c>
      <c r="U9" s="209"/>
      <c r="V9" s="209">
        <v>183872</v>
      </c>
      <c r="W9" s="206">
        <v>183284</v>
      </c>
      <c r="X9" s="207">
        <v>184734</v>
      </c>
      <c r="Y9" s="207">
        <v>190354</v>
      </c>
      <c r="Z9" s="207">
        <v>157599</v>
      </c>
      <c r="AA9" s="206">
        <v>191309</v>
      </c>
      <c r="AB9" s="207">
        <v>206037</v>
      </c>
      <c r="AC9" s="203">
        <v>210408</v>
      </c>
      <c r="AD9" s="210">
        <v>211091</v>
      </c>
      <c r="AE9" s="210">
        <v>211816</v>
      </c>
      <c r="AF9" s="210">
        <v>212743</v>
      </c>
      <c r="AG9" s="210">
        <v>213358</v>
      </c>
      <c r="AH9" s="211">
        <v>213634</v>
      </c>
      <c r="AI9" s="212">
        <v>213937</v>
      </c>
      <c r="AJ9" s="213">
        <v>214112</v>
      </c>
      <c r="AK9" s="213">
        <v>213878</v>
      </c>
      <c r="AL9" s="213">
        <v>214167</v>
      </c>
      <c r="AM9" s="471">
        <v>213562</v>
      </c>
      <c r="AN9" s="208">
        <v>212599</v>
      </c>
      <c r="AO9" s="213">
        <v>211923</v>
      </c>
      <c r="AP9" s="213">
        <v>210670</v>
      </c>
      <c r="AQ9" s="213">
        <f>BI9</f>
        <v>210339</v>
      </c>
      <c r="AR9" s="467">
        <f t="shared" si="1"/>
        <v>3226</v>
      </c>
      <c r="AS9" s="468">
        <f t="shared" si="2"/>
        <v>-72</v>
      </c>
      <c r="AT9" s="467">
        <f t="shared" si="3"/>
        <v>303</v>
      </c>
      <c r="AU9" s="467">
        <f t="shared" si="3"/>
        <v>175</v>
      </c>
      <c r="AV9" s="467">
        <f t="shared" si="3"/>
        <v>-234</v>
      </c>
      <c r="AW9" s="468">
        <f t="shared" si="3"/>
        <v>289</v>
      </c>
      <c r="AX9" s="472">
        <f t="shared" si="3"/>
        <v>-605</v>
      </c>
      <c r="AY9" s="472">
        <f t="shared" si="3"/>
        <v>-963</v>
      </c>
      <c r="AZ9" s="467">
        <f t="shared" si="3"/>
        <v>-676</v>
      </c>
      <c r="BA9" s="467">
        <f t="shared" si="4"/>
        <v>-1584</v>
      </c>
      <c r="BB9" s="467">
        <f t="shared" si="8"/>
        <v>-331</v>
      </c>
      <c r="BC9" s="585"/>
      <c r="BD9" s="469">
        <v>191716</v>
      </c>
      <c r="BE9" s="581">
        <f t="shared" si="5"/>
        <v>21918</v>
      </c>
      <c r="BF9" s="581">
        <f t="shared" si="6"/>
        <v>21846</v>
      </c>
      <c r="BG9" s="528" t="s">
        <v>326</v>
      </c>
      <c r="BH9" s="592" t="s">
        <v>382</v>
      </c>
      <c r="BI9" s="593">
        <v>210339</v>
      </c>
    </row>
    <row r="10" spans="1:61" ht="12.75" customHeight="1">
      <c r="A10" s="588">
        <v>102</v>
      </c>
      <c r="B10" s="591" t="s">
        <v>28</v>
      </c>
      <c r="C10" s="209" t="s">
        <v>758</v>
      </c>
      <c r="D10" s="209" t="s">
        <v>758</v>
      </c>
      <c r="E10" s="209">
        <v>86334</v>
      </c>
      <c r="F10" s="209">
        <v>128594</v>
      </c>
      <c r="G10" s="209"/>
      <c r="H10" s="209">
        <v>155933</v>
      </c>
      <c r="I10" s="209"/>
      <c r="J10" s="209">
        <v>97746</v>
      </c>
      <c r="K10" s="209"/>
      <c r="L10" s="209">
        <v>114691</v>
      </c>
      <c r="M10" s="209"/>
      <c r="N10" s="209">
        <v>138577</v>
      </c>
      <c r="O10" s="209"/>
      <c r="P10" s="209">
        <v>155775</v>
      </c>
      <c r="Q10" s="209"/>
      <c r="R10" s="209">
        <v>169432</v>
      </c>
      <c r="S10" s="209"/>
      <c r="T10" s="209">
        <v>171281</v>
      </c>
      <c r="U10" s="209"/>
      <c r="V10" s="209">
        <v>157891</v>
      </c>
      <c r="W10" s="206">
        <v>142313</v>
      </c>
      <c r="X10" s="207">
        <v>133745</v>
      </c>
      <c r="Y10" s="207">
        <v>129578</v>
      </c>
      <c r="Z10" s="207">
        <v>97473</v>
      </c>
      <c r="AA10" s="206">
        <v>120518</v>
      </c>
      <c r="AB10" s="207">
        <v>128050</v>
      </c>
      <c r="AC10" s="203">
        <v>133451</v>
      </c>
      <c r="AD10" s="210">
        <v>134190</v>
      </c>
      <c r="AE10" s="210">
        <v>134531</v>
      </c>
      <c r="AF10" s="210">
        <v>134707</v>
      </c>
      <c r="AG10" s="210">
        <v>135888</v>
      </c>
      <c r="AH10" s="211">
        <v>136088</v>
      </c>
      <c r="AI10" s="212">
        <v>136723</v>
      </c>
      <c r="AJ10" s="213">
        <v>137097</v>
      </c>
      <c r="AK10" s="213">
        <v>137178</v>
      </c>
      <c r="AL10" s="213">
        <v>137122</v>
      </c>
      <c r="AM10" s="471">
        <v>136747</v>
      </c>
      <c r="AN10" s="208">
        <v>136534</v>
      </c>
      <c r="AO10" s="213">
        <v>136476</v>
      </c>
      <c r="AP10" s="213">
        <v>136029</v>
      </c>
      <c r="AQ10" s="213">
        <f>BI10</f>
        <v>135883</v>
      </c>
      <c r="AR10" s="467">
        <f t="shared" si="1"/>
        <v>2637</v>
      </c>
      <c r="AS10" s="468">
        <f t="shared" si="2"/>
        <v>659</v>
      </c>
      <c r="AT10" s="467">
        <f t="shared" si="3"/>
        <v>635</v>
      </c>
      <c r="AU10" s="467">
        <f t="shared" si="3"/>
        <v>374</v>
      </c>
      <c r="AV10" s="467">
        <f t="shared" si="3"/>
        <v>81</v>
      </c>
      <c r="AW10" s="467">
        <f t="shared" si="3"/>
        <v>-56</v>
      </c>
      <c r="AX10" s="467">
        <f t="shared" si="3"/>
        <v>-375</v>
      </c>
      <c r="AY10" s="467">
        <f t="shared" si="3"/>
        <v>-213</v>
      </c>
      <c r="AZ10" s="467">
        <f t="shared" si="3"/>
        <v>-58</v>
      </c>
      <c r="BA10" s="467">
        <f t="shared" si="4"/>
        <v>-593</v>
      </c>
      <c r="BB10" s="467">
        <f t="shared" si="8"/>
        <v>-146</v>
      </c>
      <c r="BC10" s="585"/>
      <c r="BD10" s="469">
        <v>124538</v>
      </c>
      <c r="BE10" s="581">
        <f t="shared" si="5"/>
        <v>11550</v>
      </c>
      <c r="BF10" s="581">
        <f t="shared" si="6"/>
        <v>12209</v>
      </c>
      <c r="BH10" s="592" t="s">
        <v>28</v>
      </c>
      <c r="BI10" s="593">
        <v>135883</v>
      </c>
    </row>
    <row r="11" spans="1:61" ht="12.75" customHeight="1">
      <c r="A11" s="588">
        <v>110</v>
      </c>
      <c r="B11" s="591" t="s">
        <v>29</v>
      </c>
      <c r="C11" s="209" t="s">
        <v>758</v>
      </c>
      <c r="D11" s="209" t="s">
        <v>758</v>
      </c>
      <c r="E11" s="209" t="s">
        <v>758</v>
      </c>
      <c r="F11" s="209" t="s">
        <v>758</v>
      </c>
      <c r="G11" s="209"/>
      <c r="H11" s="209">
        <v>237609</v>
      </c>
      <c r="I11" s="209"/>
      <c r="J11" s="209">
        <v>90943</v>
      </c>
      <c r="K11" s="209"/>
      <c r="L11" s="209">
        <v>122953</v>
      </c>
      <c r="M11" s="209"/>
      <c r="N11" s="209">
        <v>156099</v>
      </c>
      <c r="O11" s="209"/>
      <c r="P11" s="209">
        <v>178732</v>
      </c>
      <c r="Q11" s="209"/>
      <c r="R11" s="209">
        <v>171835</v>
      </c>
      <c r="S11" s="209"/>
      <c r="T11" s="209">
        <v>148288</v>
      </c>
      <c r="U11" s="209"/>
      <c r="V11" s="209">
        <v>130491</v>
      </c>
      <c r="W11" s="209">
        <v>115329</v>
      </c>
      <c r="X11" s="207">
        <v>119163</v>
      </c>
      <c r="Y11" s="207">
        <v>116279</v>
      </c>
      <c r="Z11" s="207">
        <v>103711</v>
      </c>
      <c r="AA11" s="206">
        <v>107982</v>
      </c>
      <c r="AB11" s="207">
        <v>116591</v>
      </c>
      <c r="AC11" s="203">
        <v>126393</v>
      </c>
      <c r="AD11" s="210">
        <v>127506</v>
      </c>
      <c r="AE11" s="210">
        <v>127891</v>
      </c>
      <c r="AF11" s="210">
        <v>129330</v>
      </c>
      <c r="AG11" s="210">
        <v>130187</v>
      </c>
      <c r="AH11" s="211">
        <v>135153</v>
      </c>
      <c r="AI11" s="212">
        <v>138469</v>
      </c>
      <c r="AJ11" s="213">
        <v>140996</v>
      </c>
      <c r="AK11" s="213">
        <v>143392</v>
      </c>
      <c r="AL11" s="213">
        <v>145559</v>
      </c>
      <c r="AM11" s="471">
        <v>147518</v>
      </c>
      <c r="AN11" s="208">
        <v>147627</v>
      </c>
      <c r="AO11" s="213">
        <v>148010</v>
      </c>
      <c r="AP11" s="213">
        <v>148936</v>
      </c>
      <c r="AQ11" s="213">
        <f>BI16</f>
        <v>148964</v>
      </c>
      <c r="AR11" s="467">
        <f t="shared" si="1"/>
        <v>8760</v>
      </c>
      <c r="AS11" s="468">
        <f t="shared" si="2"/>
        <v>12365</v>
      </c>
      <c r="AT11" s="467">
        <f t="shared" si="3"/>
        <v>3316</v>
      </c>
      <c r="AU11" s="467">
        <f t="shared" si="3"/>
        <v>2527</v>
      </c>
      <c r="AV11" s="467">
        <f t="shared" si="3"/>
        <v>2396</v>
      </c>
      <c r="AW11" s="468">
        <f t="shared" si="3"/>
        <v>2167</v>
      </c>
      <c r="AX11" s="468">
        <f t="shared" si="3"/>
        <v>1959</v>
      </c>
      <c r="AY11" s="472">
        <f t="shared" si="3"/>
        <v>109</v>
      </c>
      <c r="AZ11" s="467">
        <f t="shared" si="3"/>
        <v>383</v>
      </c>
      <c r="BA11" s="467">
        <f t="shared" si="4"/>
        <v>954</v>
      </c>
      <c r="BB11" s="467">
        <f t="shared" si="8"/>
        <v>28</v>
      </c>
      <c r="BC11" s="585"/>
      <c r="BD11" s="469">
        <v>111195</v>
      </c>
      <c r="BE11" s="581">
        <f t="shared" si="5"/>
        <v>23958</v>
      </c>
      <c r="BF11" s="581">
        <f t="shared" si="6"/>
        <v>36323</v>
      </c>
      <c r="BH11" s="592" t="s">
        <v>30</v>
      </c>
      <c r="BI11" s="593">
        <v>109627</v>
      </c>
    </row>
    <row r="12" spans="1:61" ht="12.75" customHeight="1">
      <c r="A12" s="594">
        <v>105</v>
      </c>
      <c r="B12" s="591" t="s">
        <v>30</v>
      </c>
      <c r="C12" s="209" t="s">
        <v>758</v>
      </c>
      <c r="D12" s="209" t="s">
        <v>758</v>
      </c>
      <c r="E12" s="209" t="s">
        <v>758</v>
      </c>
      <c r="F12" s="209" t="s">
        <v>758</v>
      </c>
      <c r="G12" s="209"/>
      <c r="H12" s="209" t="s">
        <v>758</v>
      </c>
      <c r="I12" s="209"/>
      <c r="J12" s="209" t="s">
        <v>758</v>
      </c>
      <c r="K12" s="209"/>
      <c r="L12" s="209" t="s">
        <v>758</v>
      </c>
      <c r="M12" s="209"/>
      <c r="N12" s="209" t="s">
        <v>758</v>
      </c>
      <c r="O12" s="209"/>
      <c r="P12" s="209" t="s">
        <v>758</v>
      </c>
      <c r="Q12" s="209"/>
      <c r="R12" s="209" t="s">
        <v>758</v>
      </c>
      <c r="S12" s="209"/>
      <c r="T12" s="209">
        <v>188419</v>
      </c>
      <c r="U12" s="209"/>
      <c r="V12" s="209">
        <v>165868</v>
      </c>
      <c r="W12" s="206">
        <v>142418</v>
      </c>
      <c r="X12" s="207">
        <v>130429</v>
      </c>
      <c r="Y12" s="207">
        <v>123919</v>
      </c>
      <c r="Z12" s="207">
        <v>98856</v>
      </c>
      <c r="AA12" s="206">
        <v>106897</v>
      </c>
      <c r="AB12" s="207">
        <v>106985</v>
      </c>
      <c r="AC12" s="203">
        <v>108304</v>
      </c>
      <c r="AD12" s="210">
        <v>107935</v>
      </c>
      <c r="AE12" s="210">
        <v>107100</v>
      </c>
      <c r="AF12" s="210">
        <v>106736</v>
      </c>
      <c r="AG12" s="210">
        <v>106453</v>
      </c>
      <c r="AH12" s="211">
        <v>106956</v>
      </c>
      <c r="AI12" s="212">
        <v>107560</v>
      </c>
      <c r="AJ12" s="213">
        <v>107956</v>
      </c>
      <c r="AK12" s="213">
        <v>108540</v>
      </c>
      <c r="AL12" s="213">
        <v>109105</v>
      </c>
      <c r="AM12" s="471">
        <v>109144</v>
      </c>
      <c r="AN12" s="208">
        <v>108853</v>
      </c>
      <c r="AO12" s="213">
        <v>109895</v>
      </c>
      <c r="AP12" s="213">
        <v>109686</v>
      </c>
      <c r="AQ12" s="213">
        <f>BI11</f>
        <v>109627</v>
      </c>
      <c r="AR12" s="467">
        <f t="shared" si="1"/>
        <v>-1348</v>
      </c>
      <c r="AS12" s="468">
        <f t="shared" si="2"/>
        <v>2188</v>
      </c>
      <c r="AT12" s="467">
        <f t="shared" si="3"/>
        <v>604</v>
      </c>
      <c r="AU12" s="467">
        <f t="shared" si="3"/>
        <v>396</v>
      </c>
      <c r="AV12" s="467">
        <f t="shared" si="3"/>
        <v>584</v>
      </c>
      <c r="AW12" s="468">
        <f t="shared" si="3"/>
        <v>565</v>
      </c>
      <c r="AX12" s="472">
        <f t="shared" si="3"/>
        <v>39</v>
      </c>
      <c r="AY12" s="472">
        <f t="shared" si="3"/>
        <v>-291</v>
      </c>
      <c r="AZ12" s="467">
        <f t="shared" si="3"/>
        <v>1042</v>
      </c>
      <c r="BA12" s="467">
        <f t="shared" si="4"/>
        <v>-268</v>
      </c>
      <c r="BB12" s="467">
        <f t="shared" si="8"/>
        <v>-59</v>
      </c>
      <c r="BC12" s="585"/>
      <c r="BD12" s="469">
        <v>117558</v>
      </c>
      <c r="BE12" s="581">
        <f t="shared" si="5"/>
        <v>-10602</v>
      </c>
      <c r="BF12" s="581">
        <f t="shared" si="6"/>
        <v>-8414</v>
      </c>
      <c r="BG12" s="528" t="s">
        <v>326</v>
      </c>
      <c r="BH12" s="592" t="s">
        <v>32</v>
      </c>
      <c r="BI12" s="593">
        <v>92913</v>
      </c>
    </row>
    <row r="13" spans="1:61" ht="12.75" customHeight="1">
      <c r="A13" s="594">
        <v>109</v>
      </c>
      <c r="B13" s="591" t="s">
        <v>31</v>
      </c>
      <c r="C13" s="209" t="s">
        <v>758</v>
      </c>
      <c r="D13" s="209" t="s">
        <v>758</v>
      </c>
      <c r="E13" s="209" t="s">
        <v>758</v>
      </c>
      <c r="F13" s="209" t="s">
        <v>758</v>
      </c>
      <c r="G13" s="209"/>
      <c r="H13" s="209" t="s">
        <v>758</v>
      </c>
      <c r="I13" s="209"/>
      <c r="J13" s="209" t="s">
        <v>758</v>
      </c>
      <c r="K13" s="209"/>
      <c r="L13" s="209" t="s">
        <v>758</v>
      </c>
      <c r="M13" s="209"/>
      <c r="N13" s="209" t="s">
        <v>758</v>
      </c>
      <c r="O13" s="209"/>
      <c r="P13" s="209" t="s">
        <v>758</v>
      </c>
      <c r="Q13" s="209"/>
      <c r="R13" s="209" t="s">
        <v>758</v>
      </c>
      <c r="S13" s="209"/>
      <c r="T13" s="209">
        <v>80923</v>
      </c>
      <c r="U13" s="209"/>
      <c r="V13" s="209">
        <v>135691</v>
      </c>
      <c r="W13" s="206">
        <v>164714</v>
      </c>
      <c r="X13" s="207">
        <v>177221</v>
      </c>
      <c r="Y13" s="207">
        <v>198443</v>
      </c>
      <c r="Z13" s="207">
        <v>230473</v>
      </c>
      <c r="AA13" s="206">
        <v>225184</v>
      </c>
      <c r="AB13" s="207">
        <v>225945</v>
      </c>
      <c r="AC13" s="203">
        <v>226836</v>
      </c>
      <c r="AD13" s="210">
        <v>226480</v>
      </c>
      <c r="AE13" s="210">
        <v>225800</v>
      </c>
      <c r="AF13" s="210">
        <v>224348</v>
      </c>
      <c r="AG13" s="210">
        <v>222695</v>
      </c>
      <c r="AH13" s="211">
        <v>219805</v>
      </c>
      <c r="AI13" s="212">
        <v>217805</v>
      </c>
      <c r="AJ13" s="213">
        <v>216075</v>
      </c>
      <c r="AK13" s="213">
        <v>213866</v>
      </c>
      <c r="AL13" s="213">
        <v>211984</v>
      </c>
      <c r="AM13" s="471">
        <v>210492</v>
      </c>
      <c r="AN13" s="208">
        <v>209357</v>
      </c>
      <c r="AO13" s="213">
        <v>208030</v>
      </c>
      <c r="AP13" s="213">
        <v>205978</v>
      </c>
      <c r="AQ13" s="213">
        <f>BI15</f>
        <v>205625</v>
      </c>
      <c r="AR13" s="467">
        <f t="shared" si="1"/>
        <v>-7031</v>
      </c>
      <c r="AS13" s="468">
        <f t="shared" si="2"/>
        <v>-9313</v>
      </c>
      <c r="AT13" s="467">
        <f t="shared" si="3"/>
        <v>-2000</v>
      </c>
      <c r="AU13" s="467">
        <f t="shared" si="3"/>
        <v>-1730</v>
      </c>
      <c r="AV13" s="467">
        <f t="shared" si="3"/>
        <v>-2209</v>
      </c>
      <c r="AW13" s="467">
        <f t="shared" si="3"/>
        <v>-1882</v>
      </c>
      <c r="AX13" s="467">
        <f t="shared" si="3"/>
        <v>-1492</v>
      </c>
      <c r="AY13" s="467">
        <f t="shared" si="3"/>
        <v>-1135</v>
      </c>
      <c r="AZ13" s="467">
        <f t="shared" si="3"/>
        <v>-1327</v>
      </c>
      <c r="BA13" s="467">
        <f t="shared" si="4"/>
        <v>-2405</v>
      </c>
      <c r="BB13" s="467">
        <f t="shared" si="8"/>
        <v>-353</v>
      </c>
      <c r="BC13" s="585"/>
      <c r="BD13" s="469">
        <v>217166</v>
      </c>
      <c r="BE13" s="581">
        <f t="shared" si="5"/>
        <v>2639</v>
      </c>
      <c r="BF13" s="470">
        <f t="shared" si="6"/>
        <v>-6674</v>
      </c>
      <c r="BH13" s="592" t="s">
        <v>33</v>
      </c>
      <c r="BI13" s="593">
        <v>154689</v>
      </c>
    </row>
    <row r="14" spans="1:61" ht="12.75" customHeight="1">
      <c r="A14" s="594">
        <v>106</v>
      </c>
      <c r="B14" s="591" t="s">
        <v>32</v>
      </c>
      <c r="C14" s="209" t="s">
        <v>758</v>
      </c>
      <c r="D14" s="209" t="s">
        <v>758</v>
      </c>
      <c r="E14" s="209" t="s">
        <v>758</v>
      </c>
      <c r="F14" s="209" t="s">
        <v>758</v>
      </c>
      <c r="G14" s="209"/>
      <c r="H14" s="209">
        <v>202985</v>
      </c>
      <c r="I14" s="209"/>
      <c r="J14" s="209">
        <v>150204</v>
      </c>
      <c r="K14" s="209"/>
      <c r="L14" s="209">
        <v>167109</v>
      </c>
      <c r="M14" s="209"/>
      <c r="N14" s="209">
        <v>189806</v>
      </c>
      <c r="O14" s="209"/>
      <c r="P14" s="209">
        <v>202338</v>
      </c>
      <c r="Q14" s="209"/>
      <c r="R14" s="209">
        <v>214345</v>
      </c>
      <c r="S14" s="209"/>
      <c r="T14" s="209">
        <v>210072</v>
      </c>
      <c r="U14" s="209"/>
      <c r="V14" s="209">
        <v>185974</v>
      </c>
      <c r="W14" s="206">
        <v>163949</v>
      </c>
      <c r="X14" s="207">
        <v>148590</v>
      </c>
      <c r="Y14" s="207">
        <v>136884</v>
      </c>
      <c r="Z14" s="207">
        <v>96807</v>
      </c>
      <c r="AA14" s="206">
        <v>105464</v>
      </c>
      <c r="AB14" s="207">
        <v>103791</v>
      </c>
      <c r="AC14" s="203">
        <v>101624</v>
      </c>
      <c r="AD14" s="210">
        <v>101027</v>
      </c>
      <c r="AE14" s="210">
        <v>99977</v>
      </c>
      <c r="AF14" s="210">
        <v>98745</v>
      </c>
      <c r="AG14" s="210">
        <v>98391</v>
      </c>
      <c r="AH14" s="211">
        <v>97912</v>
      </c>
      <c r="AI14" s="212">
        <v>97327</v>
      </c>
      <c r="AJ14" s="213">
        <v>96726</v>
      </c>
      <c r="AK14" s="213">
        <v>96069</v>
      </c>
      <c r="AL14" s="213">
        <v>95618</v>
      </c>
      <c r="AM14" s="471">
        <v>94791</v>
      </c>
      <c r="AN14" s="208">
        <v>94250</v>
      </c>
      <c r="AO14" s="213">
        <v>93842</v>
      </c>
      <c r="AP14" s="213">
        <v>93181</v>
      </c>
      <c r="AQ14" s="213">
        <f>BI12</f>
        <v>92913</v>
      </c>
      <c r="AR14" s="467">
        <f t="shared" si="1"/>
        <v>-3712</v>
      </c>
      <c r="AS14" s="468">
        <f t="shared" si="2"/>
        <v>-3121</v>
      </c>
      <c r="AT14" s="467">
        <f t="shared" si="3"/>
        <v>-585</v>
      </c>
      <c r="AU14" s="467">
        <f t="shared" si="3"/>
        <v>-601</v>
      </c>
      <c r="AV14" s="467">
        <f t="shared" si="3"/>
        <v>-657</v>
      </c>
      <c r="AW14" s="467">
        <f t="shared" si="3"/>
        <v>-451</v>
      </c>
      <c r="AX14" s="467">
        <f t="shared" si="3"/>
        <v>-827</v>
      </c>
      <c r="AY14" s="467">
        <f t="shared" si="3"/>
        <v>-541</v>
      </c>
      <c r="AZ14" s="467">
        <f t="shared" si="3"/>
        <v>-408</v>
      </c>
      <c r="BA14" s="467">
        <f t="shared" si="4"/>
        <v>-929</v>
      </c>
      <c r="BB14" s="467">
        <f t="shared" si="8"/>
        <v>-268</v>
      </c>
      <c r="BC14" s="585"/>
      <c r="BD14" s="469">
        <v>129978</v>
      </c>
      <c r="BE14" s="581">
        <f t="shared" si="5"/>
        <v>-32066</v>
      </c>
      <c r="BF14" s="581">
        <f t="shared" si="6"/>
        <v>-35187</v>
      </c>
      <c r="BH14" s="592" t="s">
        <v>34</v>
      </c>
      <c r="BI14" s="593">
        <v>207908</v>
      </c>
    </row>
    <row r="15" spans="1:61" ht="12.75" customHeight="1">
      <c r="A15" s="594">
        <v>107</v>
      </c>
      <c r="B15" s="591" t="s">
        <v>33</v>
      </c>
      <c r="C15" s="209" t="s">
        <v>758</v>
      </c>
      <c r="D15" s="209" t="s">
        <v>758</v>
      </c>
      <c r="E15" s="209" t="s">
        <v>758</v>
      </c>
      <c r="F15" s="209" t="s">
        <v>758</v>
      </c>
      <c r="G15" s="209"/>
      <c r="H15" s="209" t="s">
        <v>758</v>
      </c>
      <c r="I15" s="209"/>
      <c r="J15" s="209" t="s">
        <v>758</v>
      </c>
      <c r="K15" s="209"/>
      <c r="L15" s="209" t="s">
        <v>758</v>
      </c>
      <c r="M15" s="209"/>
      <c r="N15" s="209" t="s">
        <v>758</v>
      </c>
      <c r="O15" s="209"/>
      <c r="P15" s="209" t="s">
        <v>758</v>
      </c>
      <c r="Q15" s="209"/>
      <c r="R15" s="209" t="s">
        <v>758</v>
      </c>
      <c r="S15" s="209"/>
      <c r="T15" s="209" t="s">
        <v>758</v>
      </c>
      <c r="U15" s="209"/>
      <c r="V15" s="209">
        <v>127187</v>
      </c>
      <c r="W15" s="206">
        <v>155683</v>
      </c>
      <c r="X15" s="207">
        <v>181966</v>
      </c>
      <c r="Y15" s="207">
        <v>188119</v>
      </c>
      <c r="Z15" s="207">
        <v>176507</v>
      </c>
      <c r="AA15" s="206">
        <v>174056</v>
      </c>
      <c r="AB15" s="207">
        <v>171628</v>
      </c>
      <c r="AC15" s="203">
        <v>167475</v>
      </c>
      <c r="AD15" s="210">
        <v>166746</v>
      </c>
      <c r="AE15" s="210">
        <v>165323</v>
      </c>
      <c r="AF15" s="210">
        <v>164269</v>
      </c>
      <c r="AG15" s="210">
        <v>164189</v>
      </c>
      <c r="AH15" s="211">
        <v>162468</v>
      </c>
      <c r="AI15" s="212">
        <v>161412</v>
      </c>
      <c r="AJ15" s="213">
        <v>160643</v>
      </c>
      <c r="AK15" s="213">
        <v>159796</v>
      </c>
      <c r="AL15" s="213">
        <v>159088</v>
      </c>
      <c r="AM15" s="471">
        <v>158719</v>
      </c>
      <c r="AN15" s="208">
        <v>157962</v>
      </c>
      <c r="AO15" s="213">
        <v>156592</v>
      </c>
      <c r="AP15" s="213">
        <v>154929</v>
      </c>
      <c r="AQ15" s="213">
        <f>BI13</f>
        <v>154689</v>
      </c>
      <c r="AR15" s="467">
        <f t="shared" si="1"/>
        <v>-5007</v>
      </c>
      <c r="AS15" s="468">
        <f t="shared" si="2"/>
        <v>-3749</v>
      </c>
      <c r="AT15" s="467">
        <f t="shared" si="3"/>
        <v>-1056</v>
      </c>
      <c r="AU15" s="467">
        <f t="shared" si="3"/>
        <v>-769</v>
      </c>
      <c r="AV15" s="467">
        <f t="shared" si="3"/>
        <v>-847</v>
      </c>
      <c r="AW15" s="467">
        <f t="shared" si="3"/>
        <v>-708</v>
      </c>
      <c r="AX15" s="467">
        <f t="shared" si="3"/>
        <v>-369</v>
      </c>
      <c r="AY15" s="467">
        <f t="shared" si="3"/>
        <v>-757</v>
      </c>
      <c r="AZ15" s="467">
        <f t="shared" si="3"/>
        <v>-1370</v>
      </c>
      <c r="BA15" s="467">
        <f t="shared" si="4"/>
        <v>-1903</v>
      </c>
      <c r="BB15" s="467">
        <f t="shared" si="8"/>
        <v>-240</v>
      </c>
      <c r="BC15" s="585"/>
      <c r="BD15" s="469">
        <v>188949</v>
      </c>
      <c r="BE15" s="581">
        <f t="shared" si="5"/>
        <v>-26481</v>
      </c>
      <c r="BF15" s="581">
        <f t="shared" si="6"/>
        <v>-30230</v>
      </c>
      <c r="BH15" s="592" t="s">
        <v>31</v>
      </c>
      <c r="BI15" s="593">
        <v>205625</v>
      </c>
    </row>
    <row r="16" spans="1:61" ht="12.75" customHeight="1">
      <c r="A16" s="594">
        <v>108</v>
      </c>
      <c r="B16" s="591" t="s">
        <v>34</v>
      </c>
      <c r="C16" s="209" t="s">
        <v>758</v>
      </c>
      <c r="D16" s="209" t="s">
        <v>758</v>
      </c>
      <c r="E16" s="209" t="s">
        <v>758</v>
      </c>
      <c r="F16" s="209" t="s">
        <v>758</v>
      </c>
      <c r="G16" s="209" t="s">
        <v>759</v>
      </c>
      <c r="H16" s="209">
        <v>64473</v>
      </c>
      <c r="I16" s="209" t="s">
        <v>759</v>
      </c>
      <c r="J16" s="209">
        <v>79368</v>
      </c>
      <c r="K16" s="209" t="s">
        <v>759</v>
      </c>
      <c r="L16" s="209">
        <v>87335</v>
      </c>
      <c r="M16" s="209" t="s">
        <v>759</v>
      </c>
      <c r="N16" s="209">
        <v>94626</v>
      </c>
      <c r="O16" s="209" t="s">
        <v>759</v>
      </c>
      <c r="P16" s="209">
        <v>110328</v>
      </c>
      <c r="Q16" s="209" t="s">
        <v>759</v>
      </c>
      <c r="R16" s="209">
        <v>147085</v>
      </c>
      <c r="S16" s="209" t="s">
        <v>759</v>
      </c>
      <c r="T16" s="209">
        <v>206627</v>
      </c>
      <c r="U16" s="209" t="s">
        <v>759</v>
      </c>
      <c r="V16" s="209">
        <v>273591</v>
      </c>
      <c r="W16" s="209">
        <v>212758</v>
      </c>
      <c r="X16" s="207">
        <v>224212</v>
      </c>
      <c r="Y16" s="207">
        <v>235254</v>
      </c>
      <c r="Z16" s="207">
        <v>240203</v>
      </c>
      <c r="AA16" s="206">
        <v>226230</v>
      </c>
      <c r="AB16" s="207">
        <v>222729</v>
      </c>
      <c r="AC16" s="203">
        <v>220411</v>
      </c>
      <c r="AD16" s="210">
        <v>220289</v>
      </c>
      <c r="AE16" s="210">
        <v>220212</v>
      </c>
      <c r="AF16" s="210">
        <v>220173</v>
      </c>
      <c r="AG16" s="210">
        <v>219384</v>
      </c>
      <c r="AH16" s="211">
        <v>219474</v>
      </c>
      <c r="AI16" s="212">
        <v>219262</v>
      </c>
      <c r="AJ16" s="213">
        <v>218564</v>
      </c>
      <c r="AK16" s="213">
        <v>217609</v>
      </c>
      <c r="AL16" s="213">
        <v>216630</v>
      </c>
      <c r="AM16" s="471">
        <v>215302</v>
      </c>
      <c r="AN16" s="208">
        <v>213132</v>
      </c>
      <c r="AO16" s="213">
        <v>210717</v>
      </c>
      <c r="AP16" s="213">
        <v>208205</v>
      </c>
      <c r="AQ16" s="213">
        <f>BI14</f>
        <v>207908</v>
      </c>
      <c r="AR16" s="467">
        <f t="shared" si="1"/>
        <v>-937</v>
      </c>
      <c r="AS16" s="468">
        <f t="shared" si="2"/>
        <v>-4172</v>
      </c>
      <c r="AT16" s="467">
        <f t="shared" si="3"/>
        <v>-212</v>
      </c>
      <c r="AU16" s="467">
        <f t="shared" si="3"/>
        <v>-698</v>
      </c>
      <c r="AV16" s="467">
        <f t="shared" si="3"/>
        <v>-955</v>
      </c>
      <c r="AW16" s="467">
        <f t="shared" si="3"/>
        <v>-979</v>
      </c>
      <c r="AX16" s="467">
        <f t="shared" si="3"/>
        <v>-1328</v>
      </c>
      <c r="AY16" s="467">
        <f t="shared" si="3"/>
        <v>-2170</v>
      </c>
      <c r="AZ16" s="467">
        <f t="shared" si="3"/>
        <v>-2415</v>
      </c>
      <c r="BA16" s="467">
        <f t="shared" si="4"/>
        <v>-2809</v>
      </c>
      <c r="BB16" s="467">
        <f t="shared" si="8"/>
        <v>-297</v>
      </c>
      <c r="BC16" s="585"/>
      <c r="BD16" s="469">
        <v>237735</v>
      </c>
      <c r="BE16" s="581">
        <f t="shared" si="5"/>
        <v>-18261</v>
      </c>
      <c r="BF16" s="581">
        <f t="shared" si="6"/>
        <v>-22433</v>
      </c>
      <c r="BH16" s="592" t="s">
        <v>424</v>
      </c>
      <c r="BI16" s="593">
        <v>148964</v>
      </c>
    </row>
    <row r="17" spans="1:61" ht="12.75" customHeight="1">
      <c r="A17" s="594">
        <v>111</v>
      </c>
      <c r="B17" s="591" t="s">
        <v>35</v>
      </c>
      <c r="C17" s="209" t="s">
        <v>758</v>
      </c>
      <c r="D17" s="209" t="s">
        <v>758</v>
      </c>
      <c r="E17" s="209" t="s">
        <v>758</v>
      </c>
      <c r="F17" s="209" t="s">
        <v>758</v>
      </c>
      <c r="G17" s="209"/>
      <c r="H17" s="209" t="s">
        <v>758</v>
      </c>
      <c r="I17" s="209"/>
      <c r="J17" s="209" t="s">
        <v>758</v>
      </c>
      <c r="K17" s="209"/>
      <c r="L17" s="209" t="s">
        <v>758</v>
      </c>
      <c r="M17" s="209"/>
      <c r="N17" s="209" t="s">
        <v>758</v>
      </c>
      <c r="O17" s="209"/>
      <c r="P17" s="209" t="s">
        <v>758</v>
      </c>
      <c r="Q17" s="209"/>
      <c r="R17" s="209" t="s">
        <v>758</v>
      </c>
      <c r="S17" s="209"/>
      <c r="T17" s="209" t="s">
        <v>758</v>
      </c>
      <c r="U17" s="209"/>
      <c r="V17" s="209" t="s">
        <v>758</v>
      </c>
      <c r="W17" s="209">
        <v>86942</v>
      </c>
      <c r="X17" s="207">
        <v>110774</v>
      </c>
      <c r="Y17" s="207">
        <v>158580</v>
      </c>
      <c r="Z17" s="207">
        <v>222163</v>
      </c>
      <c r="AA17" s="206">
        <v>235758</v>
      </c>
      <c r="AB17" s="207">
        <v>243637</v>
      </c>
      <c r="AC17" s="203">
        <v>249298</v>
      </c>
      <c r="AD17" s="210">
        <v>249232</v>
      </c>
      <c r="AE17" s="210">
        <v>249478</v>
      </c>
      <c r="AF17" s="210">
        <v>248700</v>
      </c>
      <c r="AG17" s="210">
        <v>247319</v>
      </c>
      <c r="AH17" s="211">
        <v>245782</v>
      </c>
      <c r="AI17" s="212">
        <v>244976</v>
      </c>
      <c r="AJ17" s="213">
        <v>243392</v>
      </c>
      <c r="AK17" s="213">
        <v>242189</v>
      </c>
      <c r="AL17" s="213">
        <v>240483</v>
      </c>
      <c r="AM17" s="471">
        <v>238877</v>
      </c>
      <c r="AN17" s="208">
        <v>236759</v>
      </c>
      <c r="AO17" s="213">
        <v>234686</v>
      </c>
      <c r="AP17" s="213">
        <v>232273</v>
      </c>
      <c r="AQ17" s="213">
        <f>BI17</f>
        <v>231854</v>
      </c>
      <c r="AR17" s="467">
        <f t="shared" si="1"/>
        <v>-3516</v>
      </c>
      <c r="AS17" s="468">
        <f t="shared" si="2"/>
        <v>-6905</v>
      </c>
      <c r="AT17" s="467">
        <f t="shared" si="3"/>
        <v>-806</v>
      </c>
      <c r="AU17" s="467">
        <f t="shared" si="3"/>
        <v>-1584</v>
      </c>
      <c r="AV17" s="467">
        <f t="shared" si="3"/>
        <v>-1203</v>
      </c>
      <c r="AW17" s="467">
        <f t="shared" si="3"/>
        <v>-1706</v>
      </c>
      <c r="AX17" s="467">
        <f t="shared" si="3"/>
        <v>-1606</v>
      </c>
      <c r="AY17" s="467">
        <f t="shared" si="3"/>
        <v>-2118</v>
      </c>
      <c r="AZ17" s="467">
        <f t="shared" si="3"/>
        <v>-2073</v>
      </c>
      <c r="BA17" s="467">
        <f t="shared" si="4"/>
        <v>-2832</v>
      </c>
      <c r="BB17" s="467">
        <f t="shared" si="8"/>
        <v>-419</v>
      </c>
      <c r="BC17" s="585"/>
      <c r="BD17" s="469">
        <v>201530</v>
      </c>
      <c r="BE17" s="581">
        <f t="shared" si="5"/>
        <v>44252</v>
      </c>
      <c r="BF17" s="581">
        <f t="shared" si="6"/>
        <v>37347</v>
      </c>
      <c r="BH17" s="592" t="s">
        <v>425</v>
      </c>
      <c r="BI17" s="593">
        <v>231854</v>
      </c>
    </row>
    <row r="18" spans="1:61" ht="20.25" customHeight="1">
      <c r="A18" s="582"/>
      <c r="B18" s="595" t="s">
        <v>17</v>
      </c>
      <c r="C18" s="206">
        <v>149803</v>
      </c>
      <c r="D18" s="206">
        <v>198802</v>
      </c>
      <c r="E18" s="206">
        <v>248207</v>
      </c>
      <c r="F18" s="206">
        <v>339054</v>
      </c>
      <c r="G18" s="206"/>
      <c r="H18" s="206">
        <v>483423</v>
      </c>
      <c r="I18" s="206"/>
      <c r="J18" s="206">
        <v>414026</v>
      </c>
      <c r="K18" s="206"/>
      <c r="L18" s="206">
        <v>490534</v>
      </c>
      <c r="M18" s="206"/>
      <c r="N18" s="206">
        <v>596652</v>
      </c>
      <c r="O18" s="206"/>
      <c r="P18" s="206">
        <v>725613</v>
      </c>
      <c r="Q18" s="206"/>
      <c r="R18" s="206">
        <v>901058</v>
      </c>
      <c r="S18" s="206"/>
      <c r="T18" s="206">
        <v>1001677</v>
      </c>
      <c r="U18" s="206"/>
      <c r="V18" s="206">
        <v>1022616</v>
      </c>
      <c r="W18" s="206">
        <v>1015724</v>
      </c>
      <c r="X18" s="206">
        <v>1017509</v>
      </c>
      <c r="Y18" s="206">
        <v>1013432</v>
      </c>
      <c r="Z18" s="207">
        <v>954007</v>
      </c>
      <c r="AA18" s="206">
        <v>988126</v>
      </c>
      <c r="AB18" s="206">
        <v>1018574</v>
      </c>
      <c r="AC18" s="203">
        <v>1029626</v>
      </c>
      <c r="AD18" s="204">
        <f>SUM(AD19:AD21)</f>
        <v>1029378</v>
      </c>
      <c r="AE18" s="204">
        <f>SUM(AE19:AE21)</f>
        <v>1029324</v>
      </c>
      <c r="AF18" s="204">
        <f>SUM(AF19:AF21)</f>
        <v>1029733</v>
      </c>
      <c r="AG18" s="204">
        <f>SUM(AG19:AG21)</f>
        <v>1029517</v>
      </c>
      <c r="AH18" s="203">
        <f t="shared" ref="AH18:AQ18" si="9">SUM(AH19:AH21)</f>
        <v>1035763</v>
      </c>
      <c r="AI18" s="208">
        <f t="shared" si="9"/>
        <v>1036771</v>
      </c>
      <c r="AJ18" s="208">
        <f t="shared" si="9"/>
        <v>1036857</v>
      </c>
      <c r="AK18" s="208">
        <f t="shared" si="9"/>
        <v>1037742</v>
      </c>
      <c r="AL18" s="208">
        <f t="shared" si="9"/>
        <v>1038274</v>
      </c>
      <c r="AM18" s="466">
        <f t="shared" si="9"/>
        <v>1039102</v>
      </c>
      <c r="AN18" s="208">
        <f t="shared" si="9"/>
        <v>1036128</v>
      </c>
      <c r="AO18" s="208">
        <f t="shared" si="9"/>
        <v>1033854</v>
      </c>
      <c r="AP18" s="208">
        <f t="shared" si="9"/>
        <v>1031704</v>
      </c>
      <c r="AQ18" s="208">
        <f t="shared" si="9"/>
        <v>1031776</v>
      </c>
      <c r="AR18" s="467">
        <f t="shared" si="1"/>
        <v>6137</v>
      </c>
      <c r="AS18" s="468">
        <f t="shared" si="2"/>
        <v>3339</v>
      </c>
      <c r="AT18" s="467">
        <f t="shared" si="3"/>
        <v>1008</v>
      </c>
      <c r="AU18" s="467">
        <f t="shared" si="3"/>
        <v>86</v>
      </c>
      <c r="AV18" s="467">
        <f t="shared" si="3"/>
        <v>885</v>
      </c>
      <c r="AW18" s="467">
        <f t="shared" si="3"/>
        <v>532</v>
      </c>
      <c r="AX18" s="467">
        <f t="shared" si="3"/>
        <v>828</v>
      </c>
      <c r="AY18" s="467">
        <f t="shared" si="3"/>
        <v>-2974</v>
      </c>
      <c r="AZ18" s="467">
        <f t="shared" si="3"/>
        <v>-2274</v>
      </c>
      <c r="BA18" s="467">
        <f t="shared" si="4"/>
        <v>-2078</v>
      </c>
      <c r="BB18" s="467">
        <f t="shared" si="8"/>
        <v>72</v>
      </c>
      <c r="BC18" s="585"/>
      <c r="BD18" s="469">
        <f>SUM(BD19:BD21)</f>
        <v>1003756</v>
      </c>
      <c r="BE18" s="581">
        <f t="shared" si="5"/>
        <v>32007</v>
      </c>
      <c r="BF18" s="581">
        <f t="shared" si="6"/>
        <v>35346</v>
      </c>
      <c r="BH18" s="596" t="s">
        <v>329</v>
      </c>
      <c r="BI18" s="593">
        <v>521799</v>
      </c>
    </row>
    <row r="19" spans="1:61" ht="12.75" customHeight="1">
      <c r="A19" s="588">
        <v>202</v>
      </c>
      <c r="B19" s="583" t="s">
        <v>36</v>
      </c>
      <c r="C19" s="584">
        <v>78261</v>
      </c>
      <c r="D19" s="584">
        <v>99481</v>
      </c>
      <c r="E19" s="584">
        <v>120902</v>
      </c>
      <c r="F19" s="584">
        <v>173051</v>
      </c>
      <c r="G19" s="584"/>
      <c r="H19" s="584">
        <v>274231</v>
      </c>
      <c r="I19" s="584"/>
      <c r="J19" s="584">
        <v>232941</v>
      </c>
      <c r="K19" s="584"/>
      <c r="L19" s="584">
        <v>278973</v>
      </c>
      <c r="M19" s="584"/>
      <c r="N19" s="584">
        <v>335165</v>
      </c>
      <c r="O19" s="584"/>
      <c r="P19" s="584">
        <v>405534</v>
      </c>
      <c r="Q19" s="584"/>
      <c r="R19" s="584">
        <v>500472</v>
      </c>
      <c r="S19" s="584"/>
      <c r="T19" s="584">
        <v>553696</v>
      </c>
      <c r="U19" s="584"/>
      <c r="V19" s="584">
        <v>545783</v>
      </c>
      <c r="W19" s="584">
        <v>523650</v>
      </c>
      <c r="X19" s="584">
        <v>509115</v>
      </c>
      <c r="Y19" s="584">
        <v>498999</v>
      </c>
      <c r="Z19" s="207">
        <v>488586</v>
      </c>
      <c r="AA19" s="214">
        <v>466187</v>
      </c>
      <c r="AB19" s="584">
        <v>462647</v>
      </c>
      <c r="AC19" s="203">
        <v>453748</v>
      </c>
      <c r="AD19" s="210">
        <v>452020</v>
      </c>
      <c r="AE19" s="210">
        <v>450264</v>
      </c>
      <c r="AF19" s="210">
        <v>449258</v>
      </c>
      <c r="AG19" s="210">
        <v>447466</v>
      </c>
      <c r="AH19" s="211">
        <v>452563</v>
      </c>
      <c r="AI19" s="212">
        <v>453373</v>
      </c>
      <c r="AJ19" s="213">
        <v>454331</v>
      </c>
      <c r="AK19" s="213">
        <v>456069</v>
      </c>
      <c r="AL19" s="213">
        <v>458138</v>
      </c>
      <c r="AM19" s="471">
        <v>459593</v>
      </c>
      <c r="AN19" s="208">
        <v>457638</v>
      </c>
      <c r="AO19" s="213">
        <v>455551</v>
      </c>
      <c r="AP19" s="213">
        <v>454676</v>
      </c>
      <c r="AQ19" s="213">
        <f>BI19</f>
        <v>454620</v>
      </c>
      <c r="AR19" s="467">
        <f t="shared" si="1"/>
        <v>-1185</v>
      </c>
      <c r="AS19" s="468">
        <f t="shared" si="2"/>
        <v>7030</v>
      </c>
      <c r="AT19" s="467">
        <f t="shared" si="3"/>
        <v>810</v>
      </c>
      <c r="AU19" s="467">
        <f t="shared" si="3"/>
        <v>958</v>
      </c>
      <c r="AV19" s="467">
        <f t="shared" si="3"/>
        <v>1738</v>
      </c>
      <c r="AW19" s="468">
        <f t="shared" si="3"/>
        <v>2069</v>
      </c>
      <c r="AX19" s="472">
        <f t="shared" si="3"/>
        <v>1455</v>
      </c>
      <c r="AY19" s="472">
        <f t="shared" si="3"/>
        <v>-1955</v>
      </c>
      <c r="AZ19" s="467">
        <f t="shared" si="3"/>
        <v>-2087</v>
      </c>
      <c r="BA19" s="467">
        <f t="shared" si="4"/>
        <v>-931</v>
      </c>
      <c r="BB19" s="467">
        <f t="shared" si="8"/>
        <v>-56</v>
      </c>
      <c r="BC19" s="585"/>
      <c r="BD19" s="469">
        <v>492793</v>
      </c>
      <c r="BE19" s="581">
        <f t="shared" si="5"/>
        <v>-40230</v>
      </c>
      <c r="BF19" s="581">
        <f t="shared" si="6"/>
        <v>-33200</v>
      </c>
      <c r="BH19" s="596" t="s">
        <v>36</v>
      </c>
      <c r="BI19" s="593">
        <v>454620</v>
      </c>
    </row>
    <row r="20" spans="1:61" ht="12.75" customHeight="1">
      <c r="A20" s="588">
        <v>204</v>
      </c>
      <c r="B20" s="583" t="s">
        <v>37</v>
      </c>
      <c r="C20" s="584">
        <v>60391</v>
      </c>
      <c r="D20" s="584">
        <v>80220</v>
      </c>
      <c r="E20" s="584">
        <v>98901</v>
      </c>
      <c r="F20" s="584">
        <v>130436</v>
      </c>
      <c r="G20" s="584"/>
      <c r="H20" s="584">
        <v>170055</v>
      </c>
      <c r="I20" s="584"/>
      <c r="J20" s="584">
        <v>144052</v>
      </c>
      <c r="K20" s="584"/>
      <c r="L20" s="584">
        <v>168610</v>
      </c>
      <c r="M20" s="584"/>
      <c r="N20" s="584">
        <v>210527</v>
      </c>
      <c r="O20" s="584"/>
      <c r="P20" s="584">
        <v>263029</v>
      </c>
      <c r="Q20" s="584"/>
      <c r="R20" s="584">
        <v>337391</v>
      </c>
      <c r="S20" s="584"/>
      <c r="T20" s="584">
        <v>377043</v>
      </c>
      <c r="U20" s="584"/>
      <c r="V20" s="584">
        <v>400622</v>
      </c>
      <c r="W20" s="584">
        <v>410329</v>
      </c>
      <c r="X20" s="584">
        <v>421267</v>
      </c>
      <c r="Y20" s="584">
        <v>426909</v>
      </c>
      <c r="Z20" s="207">
        <v>390389</v>
      </c>
      <c r="AA20" s="214">
        <v>438105</v>
      </c>
      <c r="AB20" s="584">
        <v>465337</v>
      </c>
      <c r="AC20" s="203">
        <v>482640</v>
      </c>
      <c r="AD20" s="210">
        <v>483598</v>
      </c>
      <c r="AE20" s="210">
        <v>484702</v>
      </c>
      <c r="AF20" s="210">
        <v>486071</v>
      </c>
      <c r="AG20" s="210">
        <v>487409</v>
      </c>
      <c r="AH20" s="211">
        <v>487850</v>
      </c>
      <c r="AI20" s="212">
        <v>488528</v>
      </c>
      <c r="AJ20" s="213">
        <v>487709</v>
      </c>
      <c r="AK20" s="213">
        <v>487093</v>
      </c>
      <c r="AL20" s="217">
        <v>486023</v>
      </c>
      <c r="AM20" s="471">
        <v>485587</v>
      </c>
      <c r="AN20" s="208">
        <v>484738</v>
      </c>
      <c r="AO20" s="213">
        <v>484489</v>
      </c>
      <c r="AP20" s="213">
        <v>483757</v>
      </c>
      <c r="AQ20" s="213">
        <f>BI21</f>
        <v>483929</v>
      </c>
      <c r="AR20" s="467">
        <f t="shared" si="1"/>
        <v>5210</v>
      </c>
      <c r="AS20" s="468">
        <f t="shared" si="2"/>
        <v>-2263</v>
      </c>
      <c r="AT20" s="467">
        <f t="shared" si="3"/>
        <v>678</v>
      </c>
      <c r="AU20" s="467">
        <f t="shared" si="3"/>
        <v>-819</v>
      </c>
      <c r="AV20" s="467">
        <f t="shared" si="3"/>
        <v>-616</v>
      </c>
      <c r="AW20" s="467">
        <f t="shared" si="3"/>
        <v>-1070</v>
      </c>
      <c r="AX20" s="467">
        <f t="shared" si="3"/>
        <v>-436</v>
      </c>
      <c r="AY20" s="467">
        <f t="shared" si="3"/>
        <v>-849</v>
      </c>
      <c r="AZ20" s="467">
        <f t="shared" si="3"/>
        <v>-249</v>
      </c>
      <c r="BA20" s="467">
        <f t="shared" si="4"/>
        <v>-560</v>
      </c>
      <c r="BB20" s="467">
        <f t="shared" si="8"/>
        <v>172</v>
      </c>
      <c r="BC20" s="585"/>
      <c r="BD20" s="469">
        <v>424101</v>
      </c>
      <c r="BE20" s="581">
        <f t="shared" si="5"/>
        <v>63749</v>
      </c>
      <c r="BF20" s="581">
        <f t="shared" si="6"/>
        <v>61486</v>
      </c>
      <c r="BH20" s="596" t="s">
        <v>44</v>
      </c>
      <c r="BI20" s="593">
        <v>306030</v>
      </c>
    </row>
    <row r="21" spans="1:61" ht="12.75" customHeight="1">
      <c r="A21" s="588">
        <v>206</v>
      </c>
      <c r="B21" s="583" t="s">
        <v>38</v>
      </c>
      <c r="C21" s="584">
        <v>11151</v>
      </c>
      <c r="D21" s="584">
        <v>19101</v>
      </c>
      <c r="E21" s="584">
        <v>28404</v>
      </c>
      <c r="F21" s="584">
        <v>35567</v>
      </c>
      <c r="G21" s="584"/>
      <c r="H21" s="584">
        <v>39137</v>
      </c>
      <c r="I21" s="584"/>
      <c r="J21" s="584">
        <v>37033</v>
      </c>
      <c r="K21" s="584"/>
      <c r="L21" s="584">
        <v>42951</v>
      </c>
      <c r="M21" s="584"/>
      <c r="N21" s="584">
        <v>50960</v>
      </c>
      <c r="O21" s="584"/>
      <c r="P21" s="584">
        <v>57050</v>
      </c>
      <c r="Q21" s="584"/>
      <c r="R21" s="584">
        <v>63195</v>
      </c>
      <c r="S21" s="584"/>
      <c r="T21" s="584">
        <v>70938</v>
      </c>
      <c r="U21" s="584"/>
      <c r="V21" s="584">
        <v>76211</v>
      </c>
      <c r="W21" s="584">
        <v>81745</v>
      </c>
      <c r="X21" s="584">
        <v>87127</v>
      </c>
      <c r="Y21" s="584">
        <v>87524</v>
      </c>
      <c r="Z21" s="207">
        <v>75032</v>
      </c>
      <c r="AA21" s="214">
        <v>83834</v>
      </c>
      <c r="AB21" s="584">
        <v>90590</v>
      </c>
      <c r="AC21" s="203">
        <v>93238</v>
      </c>
      <c r="AD21" s="210">
        <v>93760</v>
      </c>
      <c r="AE21" s="210">
        <v>94358</v>
      </c>
      <c r="AF21" s="210">
        <v>94404</v>
      </c>
      <c r="AG21" s="210">
        <v>94642</v>
      </c>
      <c r="AH21" s="211">
        <v>95350</v>
      </c>
      <c r="AI21" s="212">
        <v>94870</v>
      </c>
      <c r="AJ21" s="213">
        <v>94817</v>
      </c>
      <c r="AK21" s="213">
        <v>94580</v>
      </c>
      <c r="AL21" s="213">
        <v>94113</v>
      </c>
      <c r="AM21" s="471">
        <v>93922</v>
      </c>
      <c r="AN21" s="208">
        <v>93752</v>
      </c>
      <c r="AO21" s="213">
        <v>93814</v>
      </c>
      <c r="AP21" s="213">
        <v>93271</v>
      </c>
      <c r="AQ21" s="213">
        <f>BI23</f>
        <v>93227</v>
      </c>
      <c r="AR21" s="467">
        <f t="shared" si="1"/>
        <v>2112</v>
      </c>
      <c r="AS21" s="468">
        <f t="shared" si="2"/>
        <v>-1428</v>
      </c>
      <c r="AT21" s="467">
        <f t="shared" si="3"/>
        <v>-480</v>
      </c>
      <c r="AU21" s="467">
        <f t="shared" si="3"/>
        <v>-53</v>
      </c>
      <c r="AV21" s="467">
        <f t="shared" si="3"/>
        <v>-237</v>
      </c>
      <c r="AW21" s="467">
        <f t="shared" si="3"/>
        <v>-467</v>
      </c>
      <c r="AX21" s="467">
        <f t="shared" si="3"/>
        <v>-191</v>
      </c>
      <c r="AY21" s="467">
        <f t="shared" si="3"/>
        <v>-170</v>
      </c>
      <c r="AZ21" s="467">
        <f t="shared" si="3"/>
        <v>62</v>
      </c>
      <c r="BA21" s="467">
        <f t="shared" si="4"/>
        <v>-587</v>
      </c>
      <c r="BB21" s="467">
        <f t="shared" si="8"/>
        <v>-44</v>
      </c>
      <c r="BC21" s="585"/>
      <c r="BD21" s="469">
        <v>86862</v>
      </c>
      <c r="BE21" s="581">
        <f t="shared" si="5"/>
        <v>8488</v>
      </c>
      <c r="BF21" s="581">
        <f t="shared" si="6"/>
        <v>7060</v>
      </c>
      <c r="BH21" s="596" t="s">
        <v>37</v>
      </c>
      <c r="BI21" s="593">
        <v>483929</v>
      </c>
    </row>
    <row r="22" spans="1:61" ht="20.25" customHeight="1">
      <c r="A22" s="582"/>
      <c r="B22" s="595" t="s">
        <v>18</v>
      </c>
      <c r="C22" s="206">
        <v>77452</v>
      </c>
      <c r="D22" s="206">
        <v>84554</v>
      </c>
      <c r="E22" s="206">
        <v>93997</v>
      </c>
      <c r="F22" s="206">
        <v>106638</v>
      </c>
      <c r="G22" s="206"/>
      <c r="H22" s="206">
        <v>124850</v>
      </c>
      <c r="I22" s="206"/>
      <c r="J22" s="206">
        <v>175551</v>
      </c>
      <c r="K22" s="206"/>
      <c r="L22" s="206">
        <v>181756</v>
      </c>
      <c r="M22" s="206"/>
      <c r="N22" s="206">
        <v>200501</v>
      </c>
      <c r="O22" s="206"/>
      <c r="P22" s="206">
        <v>234568</v>
      </c>
      <c r="Q22" s="206"/>
      <c r="R22" s="206">
        <v>313451</v>
      </c>
      <c r="S22" s="206"/>
      <c r="T22" s="206">
        <v>408191</v>
      </c>
      <c r="U22" s="206"/>
      <c r="V22" s="206">
        <v>493576</v>
      </c>
      <c r="W22" s="206">
        <v>539745</v>
      </c>
      <c r="X22" s="206">
        <v>568526</v>
      </c>
      <c r="Y22" s="206">
        <v>615367</v>
      </c>
      <c r="Z22" s="207">
        <v>658923</v>
      </c>
      <c r="AA22" s="206">
        <v>699789</v>
      </c>
      <c r="AB22" s="206">
        <v>713373</v>
      </c>
      <c r="AC22" s="203">
        <v>724205</v>
      </c>
      <c r="AD22" s="204">
        <f>SUM(AD23:AD27)</f>
        <v>726260</v>
      </c>
      <c r="AE22" s="204">
        <f>SUM(AE23:AE27)</f>
        <v>727488</v>
      </c>
      <c r="AF22" s="204">
        <f>SUM(AF23:AF27)</f>
        <v>727284</v>
      </c>
      <c r="AG22" s="204">
        <f>SUM(AG23:AG27)</f>
        <v>726539</v>
      </c>
      <c r="AH22" s="203">
        <f t="shared" ref="AH22:AQ22" si="10">SUM(AH23:AH27)</f>
        <v>721690</v>
      </c>
      <c r="AI22" s="208">
        <f t="shared" si="10"/>
        <v>721448</v>
      </c>
      <c r="AJ22" s="208">
        <f t="shared" si="10"/>
        <v>720764</v>
      </c>
      <c r="AK22" s="208">
        <f t="shared" si="10"/>
        <v>719841</v>
      </c>
      <c r="AL22" s="208">
        <f t="shared" si="10"/>
        <v>718732</v>
      </c>
      <c r="AM22" s="466">
        <f t="shared" si="10"/>
        <v>715809</v>
      </c>
      <c r="AN22" s="208">
        <f t="shared" si="10"/>
        <v>711969</v>
      </c>
      <c r="AO22" s="208">
        <f t="shared" si="10"/>
        <v>708052</v>
      </c>
      <c r="AP22" s="208">
        <f t="shared" si="10"/>
        <v>702574</v>
      </c>
      <c r="AQ22" s="208">
        <f t="shared" si="10"/>
        <v>701547</v>
      </c>
      <c r="AR22" s="467">
        <f t="shared" si="1"/>
        <v>-2515</v>
      </c>
      <c r="AS22" s="468">
        <f t="shared" si="2"/>
        <v>-5881</v>
      </c>
      <c r="AT22" s="467">
        <f t="shared" si="3"/>
        <v>-242</v>
      </c>
      <c r="AU22" s="467">
        <f t="shared" si="3"/>
        <v>-684</v>
      </c>
      <c r="AV22" s="467">
        <f t="shared" si="3"/>
        <v>-923</v>
      </c>
      <c r="AW22" s="467">
        <f t="shared" si="3"/>
        <v>-1109</v>
      </c>
      <c r="AX22" s="467">
        <f t="shared" si="3"/>
        <v>-2923</v>
      </c>
      <c r="AY22" s="467">
        <f t="shared" si="3"/>
        <v>-3840</v>
      </c>
      <c r="AZ22" s="467">
        <f t="shared" si="3"/>
        <v>-3917</v>
      </c>
      <c r="BA22" s="467">
        <f t="shared" si="4"/>
        <v>-6505</v>
      </c>
      <c r="BB22" s="467">
        <f t="shared" si="8"/>
        <v>-1027</v>
      </c>
      <c r="BC22" s="585"/>
      <c r="BD22" s="469">
        <f>SUM(BD23:BD27)</f>
        <v>657760</v>
      </c>
      <c r="BE22" s="581">
        <f t="shared" si="5"/>
        <v>63930</v>
      </c>
      <c r="BF22" s="581">
        <f t="shared" si="6"/>
        <v>58049</v>
      </c>
      <c r="BH22" s="596" t="s">
        <v>190</v>
      </c>
      <c r="BI22" s="593">
        <v>39726</v>
      </c>
    </row>
    <row r="23" spans="1:61" ht="12.75" customHeight="1">
      <c r="A23" s="588">
        <v>207</v>
      </c>
      <c r="B23" s="583" t="s">
        <v>39</v>
      </c>
      <c r="C23" s="584">
        <v>18013</v>
      </c>
      <c r="D23" s="584">
        <v>20262</v>
      </c>
      <c r="E23" s="584">
        <v>24038</v>
      </c>
      <c r="F23" s="584">
        <v>31487</v>
      </c>
      <c r="G23" s="584"/>
      <c r="H23" s="584">
        <v>40018</v>
      </c>
      <c r="I23" s="584"/>
      <c r="J23" s="584">
        <v>56677</v>
      </c>
      <c r="K23" s="584"/>
      <c r="L23" s="584">
        <v>59838</v>
      </c>
      <c r="M23" s="584"/>
      <c r="N23" s="584">
        <v>68982</v>
      </c>
      <c r="O23" s="584"/>
      <c r="P23" s="584">
        <v>86455</v>
      </c>
      <c r="Q23" s="584"/>
      <c r="R23" s="584">
        <v>121380</v>
      </c>
      <c r="S23" s="584"/>
      <c r="T23" s="584">
        <v>153763</v>
      </c>
      <c r="U23" s="584"/>
      <c r="V23" s="584">
        <v>171978</v>
      </c>
      <c r="W23" s="584">
        <v>178228</v>
      </c>
      <c r="X23" s="584">
        <v>182731</v>
      </c>
      <c r="Y23" s="584">
        <v>186134</v>
      </c>
      <c r="Z23" s="207">
        <v>188431</v>
      </c>
      <c r="AA23" s="214">
        <v>192159</v>
      </c>
      <c r="AB23" s="584">
        <v>192250</v>
      </c>
      <c r="AC23" s="203">
        <v>196127</v>
      </c>
      <c r="AD23" s="210">
        <v>197094</v>
      </c>
      <c r="AE23" s="210">
        <v>197395</v>
      </c>
      <c r="AF23" s="210">
        <v>197638</v>
      </c>
      <c r="AG23" s="210">
        <v>197580</v>
      </c>
      <c r="AH23" s="211">
        <v>196883</v>
      </c>
      <c r="AI23" s="212">
        <v>196854</v>
      </c>
      <c r="AJ23" s="213">
        <v>196792</v>
      </c>
      <c r="AK23" s="213">
        <v>197564</v>
      </c>
      <c r="AL23" s="213">
        <v>198011</v>
      </c>
      <c r="AM23" s="471">
        <v>198138</v>
      </c>
      <c r="AN23" s="208">
        <v>197653</v>
      </c>
      <c r="AO23" s="213">
        <v>197267</v>
      </c>
      <c r="AP23" s="213">
        <v>196250</v>
      </c>
      <c r="AQ23" s="213">
        <f>BI24</f>
        <v>195881</v>
      </c>
      <c r="AR23" s="467">
        <f t="shared" si="1"/>
        <v>756</v>
      </c>
      <c r="AS23" s="468">
        <f t="shared" si="2"/>
        <v>1255</v>
      </c>
      <c r="AT23" s="467">
        <f t="shared" si="3"/>
        <v>-29</v>
      </c>
      <c r="AU23" s="467">
        <f t="shared" si="3"/>
        <v>-62</v>
      </c>
      <c r="AV23" s="467">
        <f t="shared" si="3"/>
        <v>772</v>
      </c>
      <c r="AW23" s="468">
        <f t="shared" si="3"/>
        <v>447</v>
      </c>
      <c r="AX23" s="472">
        <f t="shared" si="3"/>
        <v>127</v>
      </c>
      <c r="AY23" s="472">
        <f t="shared" si="3"/>
        <v>-485</v>
      </c>
      <c r="AZ23" s="467">
        <f t="shared" si="3"/>
        <v>-386</v>
      </c>
      <c r="BA23" s="467">
        <f t="shared" si="4"/>
        <v>-1386</v>
      </c>
      <c r="BB23" s="467">
        <f t="shared" si="8"/>
        <v>-369</v>
      </c>
      <c r="BC23" s="585"/>
      <c r="BD23" s="469">
        <v>189767</v>
      </c>
      <c r="BE23" s="581">
        <f t="shared" si="5"/>
        <v>7116</v>
      </c>
      <c r="BF23" s="581">
        <f t="shared" si="6"/>
        <v>8371</v>
      </c>
      <c r="BH23" s="596" t="s">
        <v>38</v>
      </c>
      <c r="BI23" s="593">
        <v>93227</v>
      </c>
    </row>
    <row r="24" spans="1:61" ht="12.75" customHeight="1">
      <c r="A24" s="588">
        <v>214</v>
      </c>
      <c r="B24" s="583" t="s">
        <v>40</v>
      </c>
      <c r="C24" s="584">
        <v>16831</v>
      </c>
      <c r="D24" s="584">
        <v>19516</v>
      </c>
      <c r="E24" s="584">
        <v>22831</v>
      </c>
      <c r="F24" s="584">
        <v>26544</v>
      </c>
      <c r="G24" s="584"/>
      <c r="H24" s="584">
        <v>31739</v>
      </c>
      <c r="I24" s="584"/>
      <c r="J24" s="584">
        <v>46900</v>
      </c>
      <c r="K24" s="584"/>
      <c r="L24" s="584">
        <v>48405</v>
      </c>
      <c r="M24" s="584"/>
      <c r="N24" s="584">
        <v>55084</v>
      </c>
      <c r="O24" s="584"/>
      <c r="P24" s="584">
        <v>66491</v>
      </c>
      <c r="Q24" s="584"/>
      <c r="R24" s="584">
        <v>91486</v>
      </c>
      <c r="S24" s="584"/>
      <c r="T24" s="584">
        <v>127179</v>
      </c>
      <c r="U24" s="584"/>
      <c r="V24" s="584">
        <v>162624</v>
      </c>
      <c r="W24" s="584">
        <v>183628</v>
      </c>
      <c r="X24" s="584">
        <v>194273</v>
      </c>
      <c r="Y24" s="584">
        <v>201862</v>
      </c>
      <c r="Z24" s="207">
        <v>202544</v>
      </c>
      <c r="AA24" s="214">
        <v>213037</v>
      </c>
      <c r="AB24" s="584">
        <v>219862</v>
      </c>
      <c r="AC24" s="203">
        <v>225700</v>
      </c>
      <c r="AD24" s="210">
        <v>226875</v>
      </c>
      <c r="AE24" s="210">
        <v>228235</v>
      </c>
      <c r="AF24" s="210">
        <v>228159</v>
      </c>
      <c r="AG24" s="210">
        <v>227915</v>
      </c>
      <c r="AH24" s="211">
        <v>224903</v>
      </c>
      <c r="AI24" s="212">
        <v>225641</v>
      </c>
      <c r="AJ24" s="213">
        <v>226221</v>
      </c>
      <c r="AK24" s="213">
        <v>226366</v>
      </c>
      <c r="AL24" s="213">
        <v>226657</v>
      </c>
      <c r="AM24" s="471">
        <v>226432</v>
      </c>
      <c r="AN24" s="208">
        <v>225253</v>
      </c>
      <c r="AO24" s="213">
        <v>224126</v>
      </c>
      <c r="AP24" s="213">
        <v>222296</v>
      </c>
      <c r="AQ24" s="213">
        <f>BI30</f>
        <v>221994</v>
      </c>
      <c r="AR24" s="467">
        <f t="shared" si="1"/>
        <v>-797</v>
      </c>
      <c r="AS24" s="468">
        <f t="shared" si="2"/>
        <v>1529</v>
      </c>
      <c r="AT24" s="467">
        <f t="shared" si="3"/>
        <v>738</v>
      </c>
      <c r="AU24" s="467">
        <f t="shared" si="3"/>
        <v>580</v>
      </c>
      <c r="AV24" s="467">
        <f t="shared" si="3"/>
        <v>145</v>
      </c>
      <c r="AW24" s="467">
        <f t="shared" si="3"/>
        <v>291</v>
      </c>
      <c r="AX24" s="467">
        <f t="shared" si="3"/>
        <v>-225</v>
      </c>
      <c r="AY24" s="467">
        <f t="shared" si="3"/>
        <v>-1179</v>
      </c>
      <c r="AZ24" s="467">
        <f t="shared" si="3"/>
        <v>-1127</v>
      </c>
      <c r="BA24" s="467">
        <f t="shared" si="4"/>
        <v>-2132</v>
      </c>
      <c r="BB24" s="467">
        <f t="shared" si="8"/>
        <v>-302</v>
      </c>
      <c r="BC24" s="585"/>
      <c r="BD24" s="469">
        <v>206641</v>
      </c>
      <c r="BE24" s="581">
        <f t="shared" si="5"/>
        <v>18262</v>
      </c>
      <c r="BF24" s="581">
        <f t="shared" si="6"/>
        <v>19791</v>
      </c>
      <c r="BH24" s="596" t="s">
        <v>39</v>
      </c>
      <c r="BI24" s="593">
        <v>195881</v>
      </c>
    </row>
    <row r="25" spans="1:61" ht="12.75" customHeight="1">
      <c r="A25" s="588">
        <v>217</v>
      </c>
      <c r="B25" s="583" t="s">
        <v>41</v>
      </c>
      <c r="C25" s="584">
        <v>13951</v>
      </c>
      <c r="D25" s="584">
        <v>16047</v>
      </c>
      <c r="E25" s="584">
        <v>17039</v>
      </c>
      <c r="F25" s="584">
        <v>18889</v>
      </c>
      <c r="G25" s="584"/>
      <c r="H25" s="584">
        <v>22411</v>
      </c>
      <c r="I25" s="584"/>
      <c r="J25" s="584">
        <v>31048</v>
      </c>
      <c r="K25" s="584"/>
      <c r="L25" s="584">
        <v>32555</v>
      </c>
      <c r="M25" s="584"/>
      <c r="N25" s="584">
        <v>35158</v>
      </c>
      <c r="O25" s="584"/>
      <c r="P25" s="584">
        <v>41916</v>
      </c>
      <c r="Q25" s="584"/>
      <c r="R25" s="584">
        <v>61282</v>
      </c>
      <c r="S25" s="584"/>
      <c r="T25" s="584">
        <v>87127</v>
      </c>
      <c r="U25" s="584"/>
      <c r="V25" s="584">
        <v>115773</v>
      </c>
      <c r="W25" s="584">
        <v>129834</v>
      </c>
      <c r="X25" s="584">
        <v>136376</v>
      </c>
      <c r="Y25" s="584">
        <v>141253</v>
      </c>
      <c r="Z25" s="207">
        <v>144539</v>
      </c>
      <c r="AA25" s="214">
        <v>153762</v>
      </c>
      <c r="AB25" s="584">
        <v>157668</v>
      </c>
      <c r="AC25" s="203">
        <v>156423</v>
      </c>
      <c r="AD25" s="210">
        <v>156007</v>
      </c>
      <c r="AE25" s="210">
        <v>156095</v>
      </c>
      <c r="AF25" s="210">
        <v>156056</v>
      </c>
      <c r="AG25" s="210">
        <v>155881</v>
      </c>
      <c r="AH25" s="211">
        <v>156375</v>
      </c>
      <c r="AI25" s="212">
        <v>155805</v>
      </c>
      <c r="AJ25" s="213">
        <v>155140</v>
      </c>
      <c r="AK25" s="213">
        <v>154217</v>
      </c>
      <c r="AL25" s="213">
        <v>153467</v>
      </c>
      <c r="AM25" s="471">
        <v>152321</v>
      </c>
      <c r="AN25" s="208">
        <v>151796</v>
      </c>
      <c r="AO25" s="213">
        <v>151091</v>
      </c>
      <c r="AP25" s="213">
        <v>150085</v>
      </c>
      <c r="AQ25" s="213">
        <f>BI33</f>
        <v>149997</v>
      </c>
      <c r="AR25" s="467">
        <f t="shared" si="1"/>
        <v>-48</v>
      </c>
      <c r="AS25" s="468">
        <f t="shared" si="2"/>
        <v>-4054</v>
      </c>
      <c r="AT25" s="467">
        <f t="shared" si="3"/>
        <v>-570</v>
      </c>
      <c r="AU25" s="467">
        <f t="shared" si="3"/>
        <v>-665</v>
      </c>
      <c r="AV25" s="467">
        <f t="shared" si="3"/>
        <v>-923</v>
      </c>
      <c r="AW25" s="467">
        <f t="shared" si="3"/>
        <v>-750</v>
      </c>
      <c r="AX25" s="467">
        <f t="shared" si="3"/>
        <v>-1146</v>
      </c>
      <c r="AY25" s="467">
        <f t="shared" si="3"/>
        <v>-525</v>
      </c>
      <c r="AZ25" s="467">
        <f t="shared" si="3"/>
        <v>-705</v>
      </c>
      <c r="BA25" s="467">
        <f t="shared" si="4"/>
        <v>-1094</v>
      </c>
      <c r="BB25" s="467">
        <f t="shared" si="8"/>
        <v>-88</v>
      </c>
      <c r="BC25" s="585"/>
      <c r="BD25" s="469">
        <v>143588</v>
      </c>
      <c r="BE25" s="581">
        <f t="shared" si="5"/>
        <v>12787</v>
      </c>
      <c r="BF25" s="581">
        <f t="shared" si="6"/>
        <v>8733</v>
      </c>
      <c r="BH25" s="596" t="s">
        <v>59</v>
      </c>
      <c r="BI25" s="593">
        <v>26932</v>
      </c>
    </row>
    <row r="26" spans="1:61" ht="12.75" customHeight="1">
      <c r="A26" s="588">
        <v>219</v>
      </c>
      <c r="B26" s="583" t="s">
        <v>42</v>
      </c>
      <c r="C26" s="584">
        <v>22008</v>
      </c>
      <c r="D26" s="584">
        <v>22238</v>
      </c>
      <c r="E26" s="584">
        <v>23513</v>
      </c>
      <c r="F26" s="584">
        <v>23212</v>
      </c>
      <c r="G26" s="584"/>
      <c r="H26" s="584">
        <v>24282</v>
      </c>
      <c r="I26" s="584"/>
      <c r="J26" s="584">
        <v>33145</v>
      </c>
      <c r="K26" s="584"/>
      <c r="L26" s="584">
        <v>33211</v>
      </c>
      <c r="M26" s="584"/>
      <c r="N26" s="584">
        <v>33667</v>
      </c>
      <c r="O26" s="584"/>
      <c r="P26" s="584">
        <v>32528</v>
      </c>
      <c r="Q26" s="584"/>
      <c r="R26" s="584">
        <v>32265</v>
      </c>
      <c r="S26" s="584"/>
      <c r="T26" s="584">
        <v>33090</v>
      </c>
      <c r="U26" s="584"/>
      <c r="V26" s="584">
        <v>35261</v>
      </c>
      <c r="W26" s="584">
        <v>36529</v>
      </c>
      <c r="X26" s="584">
        <v>40716</v>
      </c>
      <c r="Y26" s="584">
        <v>64560</v>
      </c>
      <c r="Z26" s="207">
        <v>96279</v>
      </c>
      <c r="AA26" s="214">
        <v>111737</v>
      </c>
      <c r="AB26" s="584">
        <v>113572</v>
      </c>
      <c r="AC26" s="203">
        <v>114216</v>
      </c>
      <c r="AD26" s="210">
        <v>114644</v>
      </c>
      <c r="AE26" s="210">
        <v>114364</v>
      </c>
      <c r="AF26" s="210">
        <v>114368</v>
      </c>
      <c r="AG26" s="210">
        <v>114142</v>
      </c>
      <c r="AH26" s="211">
        <v>112691</v>
      </c>
      <c r="AI26" s="212">
        <v>112283</v>
      </c>
      <c r="AJ26" s="213">
        <v>112009</v>
      </c>
      <c r="AK26" s="213">
        <v>111273</v>
      </c>
      <c r="AL26" s="213">
        <v>110501</v>
      </c>
      <c r="AM26" s="471">
        <v>109238</v>
      </c>
      <c r="AN26" s="208">
        <v>108023</v>
      </c>
      <c r="AO26" s="213">
        <v>106819</v>
      </c>
      <c r="AP26" s="213">
        <v>105588</v>
      </c>
      <c r="AQ26" s="213">
        <f>BI35</f>
        <v>105432</v>
      </c>
      <c r="AR26" s="467">
        <f t="shared" si="1"/>
        <v>-1525</v>
      </c>
      <c r="AS26" s="468">
        <f t="shared" si="2"/>
        <v>-3453</v>
      </c>
      <c r="AT26" s="467">
        <f t="shared" si="3"/>
        <v>-408</v>
      </c>
      <c r="AU26" s="467">
        <f t="shared" si="3"/>
        <v>-274</v>
      </c>
      <c r="AV26" s="467">
        <f t="shared" si="3"/>
        <v>-736</v>
      </c>
      <c r="AW26" s="467">
        <f t="shared" si="3"/>
        <v>-772</v>
      </c>
      <c r="AX26" s="467">
        <f t="shared" si="3"/>
        <v>-1263</v>
      </c>
      <c r="AY26" s="467">
        <f t="shared" si="3"/>
        <v>-1215</v>
      </c>
      <c r="AZ26" s="467">
        <f t="shared" si="3"/>
        <v>-1204</v>
      </c>
      <c r="BA26" s="467">
        <f t="shared" si="4"/>
        <v>-1387</v>
      </c>
      <c r="BB26" s="467">
        <f t="shared" si="8"/>
        <v>-156</v>
      </c>
      <c r="BC26" s="585"/>
      <c r="BD26" s="469">
        <v>91109</v>
      </c>
      <c r="BE26" s="581">
        <f t="shared" si="5"/>
        <v>21582</v>
      </c>
      <c r="BF26" s="581">
        <f t="shared" si="6"/>
        <v>18129</v>
      </c>
      <c r="BH26" s="596" t="s">
        <v>186</v>
      </c>
      <c r="BI26" s="593">
        <v>74066</v>
      </c>
    </row>
    <row r="27" spans="1:61" ht="12.75" customHeight="1">
      <c r="A27" s="588">
        <v>301</v>
      </c>
      <c r="B27" s="583" t="s">
        <v>43</v>
      </c>
      <c r="C27" s="584">
        <v>6649</v>
      </c>
      <c r="D27" s="584">
        <v>6491</v>
      </c>
      <c r="E27" s="584">
        <v>6576</v>
      </c>
      <c r="F27" s="584">
        <v>6506</v>
      </c>
      <c r="G27" s="584"/>
      <c r="H27" s="584">
        <v>6400</v>
      </c>
      <c r="I27" s="584"/>
      <c r="J27" s="584">
        <v>7781</v>
      </c>
      <c r="K27" s="584"/>
      <c r="L27" s="584">
        <v>7747</v>
      </c>
      <c r="M27" s="584"/>
      <c r="N27" s="584">
        <v>7610</v>
      </c>
      <c r="O27" s="584"/>
      <c r="P27" s="584">
        <v>7178</v>
      </c>
      <c r="Q27" s="584"/>
      <c r="R27" s="584">
        <v>7038</v>
      </c>
      <c r="S27" s="584"/>
      <c r="T27" s="584">
        <v>7032</v>
      </c>
      <c r="U27" s="584"/>
      <c r="V27" s="584">
        <v>7940</v>
      </c>
      <c r="W27" s="584">
        <v>11526</v>
      </c>
      <c r="X27" s="584">
        <v>14430</v>
      </c>
      <c r="Y27" s="584">
        <v>21558</v>
      </c>
      <c r="Z27" s="207">
        <v>27130</v>
      </c>
      <c r="AA27" s="214">
        <v>29094</v>
      </c>
      <c r="AB27" s="584">
        <v>30021</v>
      </c>
      <c r="AC27" s="203">
        <v>31739</v>
      </c>
      <c r="AD27" s="210">
        <v>31640</v>
      </c>
      <c r="AE27" s="210">
        <v>31399</v>
      </c>
      <c r="AF27" s="210">
        <v>31063</v>
      </c>
      <c r="AG27" s="210">
        <v>31021</v>
      </c>
      <c r="AH27" s="211">
        <v>30838</v>
      </c>
      <c r="AI27" s="212">
        <v>30865</v>
      </c>
      <c r="AJ27" s="213">
        <v>30602</v>
      </c>
      <c r="AK27" s="213">
        <v>30421</v>
      </c>
      <c r="AL27" s="213">
        <v>30096</v>
      </c>
      <c r="AM27" s="471">
        <v>29680</v>
      </c>
      <c r="AN27" s="208">
        <v>29244</v>
      </c>
      <c r="AO27" s="213">
        <v>28749</v>
      </c>
      <c r="AP27" s="213">
        <v>28355</v>
      </c>
      <c r="AQ27" s="213">
        <f>BI47</f>
        <v>28243</v>
      </c>
      <c r="AR27" s="467">
        <f t="shared" si="1"/>
        <v>-901</v>
      </c>
      <c r="AS27" s="468">
        <f t="shared" si="2"/>
        <v>-1158</v>
      </c>
      <c r="AT27" s="467">
        <f t="shared" si="3"/>
        <v>27</v>
      </c>
      <c r="AU27" s="467">
        <f t="shared" si="3"/>
        <v>-263</v>
      </c>
      <c r="AV27" s="467">
        <f t="shared" si="3"/>
        <v>-181</v>
      </c>
      <c r="AW27" s="467">
        <f t="shared" si="3"/>
        <v>-325</v>
      </c>
      <c r="AX27" s="467">
        <f t="shared" si="3"/>
        <v>-416</v>
      </c>
      <c r="AY27" s="467">
        <f t="shared" si="3"/>
        <v>-436</v>
      </c>
      <c r="AZ27" s="467">
        <f t="shared" si="3"/>
        <v>-495</v>
      </c>
      <c r="BA27" s="467">
        <f t="shared" si="4"/>
        <v>-506</v>
      </c>
      <c r="BB27" s="467">
        <f t="shared" si="8"/>
        <v>-112</v>
      </c>
      <c r="BC27" s="585"/>
      <c r="BD27" s="469">
        <v>26655</v>
      </c>
      <c r="BE27" s="581">
        <f t="shared" si="5"/>
        <v>4183</v>
      </c>
      <c r="BF27" s="581">
        <f t="shared" si="6"/>
        <v>3025</v>
      </c>
      <c r="BH27" s="596" t="s">
        <v>45</v>
      </c>
      <c r="BI27" s="593">
        <v>256328</v>
      </c>
    </row>
    <row r="28" spans="1:61" ht="20.25" customHeight="1">
      <c r="A28" s="582"/>
      <c r="B28" s="595" t="s">
        <v>19</v>
      </c>
      <c r="C28" s="206">
        <v>168570</v>
      </c>
      <c r="D28" s="206">
        <v>182433</v>
      </c>
      <c r="E28" s="206">
        <v>190212</v>
      </c>
      <c r="F28" s="206">
        <v>203985</v>
      </c>
      <c r="G28" s="206"/>
      <c r="H28" s="206">
        <v>225060</v>
      </c>
      <c r="I28" s="206"/>
      <c r="J28" s="206">
        <v>267575</v>
      </c>
      <c r="K28" s="206"/>
      <c r="L28" s="206">
        <v>285721</v>
      </c>
      <c r="M28" s="206"/>
      <c r="N28" s="206">
        <v>298858</v>
      </c>
      <c r="O28" s="206"/>
      <c r="P28" s="206">
        <v>313039</v>
      </c>
      <c r="Q28" s="206"/>
      <c r="R28" s="206">
        <v>364824</v>
      </c>
      <c r="S28" s="206"/>
      <c r="T28" s="206">
        <v>450061</v>
      </c>
      <c r="U28" s="206"/>
      <c r="V28" s="206">
        <v>538741</v>
      </c>
      <c r="W28" s="206">
        <v>606701</v>
      </c>
      <c r="X28" s="206">
        <v>641444</v>
      </c>
      <c r="Y28" s="206">
        <v>665214</v>
      </c>
      <c r="Z28" s="207">
        <v>710765</v>
      </c>
      <c r="AA28" s="206">
        <v>721127</v>
      </c>
      <c r="AB28" s="206">
        <v>718429</v>
      </c>
      <c r="AC28" s="203">
        <v>716006</v>
      </c>
      <c r="AD28" s="204">
        <f>SUM(AD29:AD33)</f>
        <v>716586</v>
      </c>
      <c r="AE28" s="204">
        <f>SUM(AE29:AE33)</f>
        <v>716451</v>
      </c>
      <c r="AF28" s="204">
        <f>SUM(AF29:AF33)</f>
        <v>715647</v>
      </c>
      <c r="AG28" s="204">
        <f>SUM(AG29:AG33)</f>
        <v>714587</v>
      </c>
      <c r="AH28" s="203">
        <f t="shared" ref="AH28:AQ28" si="11">SUM(AH29:AH33)</f>
        <v>716633</v>
      </c>
      <c r="AI28" s="208">
        <f t="shared" si="11"/>
        <v>716193</v>
      </c>
      <c r="AJ28" s="208">
        <f t="shared" si="11"/>
        <v>716619</v>
      </c>
      <c r="AK28" s="208">
        <f t="shared" si="11"/>
        <v>717027</v>
      </c>
      <c r="AL28" s="208">
        <f t="shared" si="11"/>
        <v>716763</v>
      </c>
      <c r="AM28" s="466">
        <f t="shared" si="11"/>
        <v>716073</v>
      </c>
      <c r="AN28" s="208">
        <f t="shared" si="11"/>
        <v>714287</v>
      </c>
      <c r="AO28" s="208">
        <f t="shared" si="11"/>
        <v>712440</v>
      </c>
      <c r="AP28" s="208">
        <f t="shared" si="11"/>
        <v>711496</v>
      </c>
      <c r="AQ28" s="208">
        <f t="shared" si="11"/>
        <v>711388</v>
      </c>
      <c r="AR28" s="467">
        <f t="shared" si="1"/>
        <v>627</v>
      </c>
      <c r="AS28" s="468">
        <f t="shared" si="2"/>
        <v>-560</v>
      </c>
      <c r="AT28" s="467">
        <f t="shared" si="3"/>
        <v>-440</v>
      </c>
      <c r="AU28" s="467">
        <f t="shared" si="3"/>
        <v>426</v>
      </c>
      <c r="AV28" s="467">
        <f t="shared" si="3"/>
        <v>408</v>
      </c>
      <c r="AW28" s="467">
        <f t="shared" si="3"/>
        <v>-264</v>
      </c>
      <c r="AX28" s="467">
        <f t="shared" si="3"/>
        <v>-690</v>
      </c>
      <c r="AY28" s="467">
        <f t="shared" si="3"/>
        <v>-1786</v>
      </c>
      <c r="AZ28" s="467">
        <f t="shared" si="3"/>
        <v>-1847</v>
      </c>
      <c r="BA28" s="467">
        <f t="shared" si="4"/>
        <v>-1052</v>
      </c>
      <c r="BB28" s="467">
        <f t="shared" si="8"/>
        <v>-108</v>
      </c>
      <c r="BC28" s="585"/>
      <c r="BD28" s="469">
        <f>SUM(BD29:BD33)</f>
        <v>696884</v>
      </c>
      <c r="BE28" s="581">
        <f t="shared" si="5"/>
        <v>19749</v>
      </c>
      <c r="BF28" s="581">
        <f t="shared" si="6"/>
        <v>19189</v>
      </c>
      <c r="BH28" s="596" t="s">
        <v>60</v>
      </c>
      <c r="BI28" s="593">
        <v>43855</v>
      </c>
    </row>
    <row r="29" spans="1:61" ht="12.75" customHeight="1">
      <c r="A29" s="588">
        <v>203</v>
      </c>
      <c r="B29" s="583" t="s">
        <v>44</v>
      </c>
      <c r="C29" s="584">
        <v>58103</v>
      </c>
      <c r="D29" s="584">
        <v>63682</v>
      </c>
      <c r="E29" s="584">
        <v>66890</v>
      </c>
      <c r="F29" s="584">
        <v>72417</v>
      </c>
      <c r="G29" s="584"/>
      <c r="H29" s="584">
        <v>84857</v>
      </c>
      <c r="I29" s="584"/>
      <c r="J29" s="584">
        <v>101611</v>
      </c>
      <c r="K29" s="584"/>
      <c r="L29" s="584">
        <v>112041</v>
      </c>
      <c r="M29" s="584"/>
      <c r="N29" s="584">
        <v>120233</v>
      </c>
      <c r="O29" s="584"/>
      <c r="P29" s="584">
        <v>129820</v>
      </c>
      <c r="Q29" s="584"/>
      <c r="R29" s="584">
        <v>159351</v>
      </c>
      <c r="S29" s="584"/>
      <c r="T29" s="584">
        <v>206561</v>
      </c>
      <c r="U29" s="584"/>
      <c r="V29" s="584">
        <v>234945</v>
      </c>
      <c r="W29" s="584">
        <v>254869</v>
      </c>
      <c r="X29" s="584">
        <v>263363</v>
      </c>
      <c r="Y29" s="584">
        <v>270722</v>
      </c>
      <c r="Z29" s="207">
        <v>287606</v>
      </c>
      <c r="AA29" s="214">
        <v>293117</v>
      </c>
      <c r="AB29" s="584">
        <v>291027</v>
      </c>
      <c r="AC29" s="203">
        <v>290959</v>
      </c>
      <c r="AD29" s="210">
        <v>290856</v>
      </c>
      <c r="AE29" s="210">
        <v>290657</v>
      </c>
      <c r="AF29" s="210">
        <v>290909</v>
      </c>
      <c r="AG29" s="210">
        <v>291357</v>
      </c>
      <c r="AH29" s="211">
        <v>293409</v>
      </c>
      <c r="AI29" s="212">
        <v>294478</v>
      </c>
      <c r="AJ29" s="213">
        <v>297443</v>
      </c>
      <c r="AK29" s="213">
        <v>300222</v>
      </c>
      <c r="AL29" s="213">
        <v>302163</v>
      </c>
      <c r="AM29" s="471">
        <v>303601</v>
      </c>
      <c r="AN29" s="208">
        <v>303823</v>
      </c>
      <c r="AO29" s="213">
        <v>304564</v>
      </c>
      <c r="AP29" s="213">
        <v>305880</v>
      </c>
      <c r="AQ29" s="213">
        <f>BI20</f>
        <v>306030</v>
      </c>
      <c r="AR29" s="467">
        <f t="shared" si="1"/>
        <v>2450</v>
      </c>
      <c r="AS29" s="468">
        <f t="shared" si="2"/>
        <v>10192</v>
      </c>
      <c r="AT29" s="467">
        <f t="shared" si="3"/>
        <v>1069</v>
      </c>
      <c r="AU29" s="467">
        <f t="shared" si="3"/>
        <v>2965</v>
      </c>
      <c r="AV29" s="467">
        <f t="shared" si="3"/>
        <v>2779</v>
      </c>
      <c r="AW29" s="468">
        <f t="shared" si="3"/>
        <v>1941</v>
      </c>
      <c r="AX29" s="468">
        <f t="shared" si="3"/>
        <v>1438</v>
      </c>
      <c r="AY29" s="468">
        <f t="shared" si="3"/>
        <v>222</v>
      </c>
      <c r="AZ29" s="467">
        <f t="shared" si="3"/>
        <v>741</v>
      </c>
      <c r="BA29" s="467">
        <f t="shared" si="4"/>
        <v>1466</v>
      </c>
      <c r="BB29" s="467">
        <f t="shared" si="8"/>
        <v>150</v>
      </c>
      <c r="BC29" s="585"/>
      <c r="BD29" s="469">
        <v>283668</v>
      </c>
      <c r="BE29" s="581">
        <f t="shared" si="5"/>
        <v>9741</v>
      </c>
      <c r="BF29" s="581">
        <f t="shared" si="6"/>
        <v>19933</v>
      </c>
      <c r="BH29" s="596" t="s">
        <v>179</v>
      </c>
      <c r="BI29" s="593">
        <v>36859</v>
      </c>
    </row>
    <row r="30" spans="1:61" ht="12.75" customHeight="1">
      <c r="A30" s="588">
        <v>210</v>
      </c>
      <c r="B30" s="583" t="s">
        <v>45</v>
      </c>
      <c r="C30" s="584">
        <v>61707</v>
      </c>
      <c r="D30" s="584">
        <v>67991</v>
      </c>
      <c r="E30" s="584">
        <v>71553</v>
      </c>
      <c r="F30" s="584">
        <v>74773</v>
      </c>
      <c r="G30" s="584"/>
      <c r="H30" s="584">
        <v>78251</v>
      </c>
      <c r="I30" s="584"/>
      <c r="J30" s="584">
        <v>93071</v>
      </c>
      <c r="K30" s="584"/>
      <c r="L30" s="584">
        <v>97208</v>
      </c>
      <c r="M30" s="584"/>
      <c r="N30" s="584">
        <v>100003</v>
      </c>
      <c r="O30" s="584"/>
      <c r="P30" s="584">
        <v>101894</v>
      </c>
      <c r="Q30" s="584"/>
      <c r="R30" s="584">
        <v>114279</v>
      </c>
      <c r="S30" s="584"/>
      <c r="T30" s="584">
        <v>140344</v>
      </c>
      <c r="U30" s="584"/>
      <c r="V30" s="584">
        <v>183280</v>
      </c>
      <c r="W30" s="584">
        <v>212233</v>
      </c>
      <c r="X30" s="584">
        <v>227311</v>
      </c>
      <c r="Y30" s="584">
        <v>239803</v>
      </c>
      <c r="Z30" s="207">
        <v>260567</v>
      </c>
      <c r="AA30" s="214">
        <v>266170</v>
      </c>
      <c r="AB30" s="584">
        <v>267100</v>
      </c>
      <c r="AC30" s="203">
        <v>266937</v>
      </c>
      <c r="AD30" s="210">
        <v>267935</v>
      </c>
      <c r="AE30" s="210">
        <v>268390</v>
      </c>
      <c r="AF30" s="210">
        <v>268053</v>
      </c>
      <c r="AG30" s="210">
        <v>267043</v>
      </c>
      <c r="AH30" s="211">
        <v>267435</v>
      </c>
      <c r="AI30" s="212">
        <v>266412</v>
      </c>
      <c r="AJ30" s="213">
        <v>264991</v>
      </c>
      <c r="AK30" s="213">
        <v>263600</v>
      </c>
      <c r="AL30" s="213">
        <v>262178</v>
      </c>
      <c r="AM30" s="471">
        <v>260878</v>
      </c>
      <c r="AN30" s="208">
        <v>259603</v>
      </c>
      <c r="AO30" s="213">
        <v>257948</v>
      </c>
      <c r="AP30" s="213">
        <v>256483</v>
      </c>
      <c r="AQ30" s="213">
        <f>BI27</f>
        <v>256328</v>
      </c>
      <c r="AR30" s="467">
        <f t="shared" si="1"/>
        <v>498</v>
      </c>
      <c r="AS30" s="468">
        <f t="shared" si="2"/>
        <v>-6557</v>
      </c>
      <c r="AT30" s="467">
        <f t="shared" si="3"/>
        <v>-1023</v>
      </c>
      <c r="AU30" s="467">
        <f t="shared" si="3"/>
        <v>-1421</v>
      </c>
      <c r="AV30" s="467">
        <f t="shared" si="3"/>
        <v>-1391</v>
      </c>
      <c r="AW30" s="467">
        <f t="shared" si="3"/>
        <v>-1422</v>
      </c>
      <c r="AX30" s="467">
        <f t="shared" si="3"/>
        <v>-1300</v>
      </c>
      <c r="AY30" s="467">
        <f t="shared" si="3"/>
        <v>-1275</v>
      </c>
      <c r="AZ30" s="467">
        <f t="shared" si="3"/>
        <v>-1655</v>
      </c>
      <c r="BA30" s="467">
        <f t="shared" si="4"/>
        <v>-1620</v>
      </c>
      <c r="BB30" s="467">
        <f t="shared" si="8"/>
        <v>-155</v>
      </c>
      <c r="BC30" s="585"/>
      <c r="BD30" s="469">
        <v>252599</v>
      </c>
      <c r="BE30" s="581">
        <f t="shared" si="5"/>
        <v>14836</v>
      </c>
      <c r="BF30" s="581">
        <f t="shared" si="6"/>
        <v>8279</v>
      </c>
      <c r="BH30" s="596" t="s">
        <v>40</v>
      </c>
      <c r="BI30" s="593">
        <v>221994</v>
      </c>
    </row>
    <row r="31" spans="1:61" ht="12.75" customHeight="1">
      <c r="A31" s="588">
        <v>216</v>
      </c>
      <c r="B31" s="583" t="s">
        <v>46</v>
      </c>
      <c r="C31" s="584">
        <v>30097</v>
      </c>
      <c r="D31" s="584">
        <v>31641</v>
      </c>
      <c r="E31" s="584">
        <v>31904</v>
      </c>
      <c r="F31" s="584">
        <v>36304</v>
      </c>
      <c r="G31" s="584"/>
      <c r="H31" s="584">
        <v>40722</v>
      </c>
      <c r="I31" s="584"/>
      <c r="J31" s="584">
        <v>46659</v>
      </c>
      <c r="K31" s="584"/>
      <c r="L31" s="584">
        <v>49771</v>
      </c>
      <c r="M31" s="584"/>
      <c r="N31" s="584">
        <v>51131</v>
      </c>
      <c r="O31" s="584"/>
      <c r="P31" s="584">
        <v>53565</v>
      </c>
      <c r="Q31" s="584"/>
      <c r="R31" s="584">
        <v>61000</v>
      </c>
      <c r="S31" s="584"/>
      <c r="T31" s="584">
        <v>68900</v>
      </c>
      <c r="U31" s="584"/>
      <c r="V31" s="584">
        <v>77080</v>
      </c>
      <c r="W31" s="584">
        <v>85463</v>
      </c>
      <c r="X31" s="584">
        <v>91434</v>
      </c>
      <c r="Y31" s="584">
        <v>93273</v>
      </c>
      <c r="Z31" s="207">
        <v>97632</v>
      </c>
      <c r="AA31" s="214">
        <v>96020</v>
      </c>
      <c r="AB31" s="584">
        <v>94813</v>
      </c>
      <c r="AC31" s="203">
        <v>93901</v>
      </c>
      <c r="AD31" s="210">
        <v>93293</v>
      </c>
      <c r="AE31" s="210">
        <v>92677</v>
      </c>
      <c r="AF31" s="210">
        <v>91965</v>
      </c>
      <c r="AG31" s="210">
        <v>91528</v>
      </c>
      <c r="AH31" s="211">
        <v>91030</v>
      </c>
      <c r="AI31" s="212">
        <v>90644</v>
      </c>
      <c r="AJ31" s="213">
        <v>89817</v>
      </c>
      <c r="AK31" s="213">
        <v>89090</v>
      </c>
      <c r="AL31" s="213">
        <v>88402</v>
      </c>
      <c r="AM31" s="471">
        <v>87722</v>
      </c>
      <c r="AN31" s="208">
        <v>86984</v>
      </c>
      <c r="AO31" s="213">
        <v>86185</v>
      </c>
      <c r="AP31" s="213">
        <v>85368</v>
      </c>
      <c r="AQ31" s="213">
        <f>BI32</f>
        <v>85150</v>
      </c>
      <c r="AR31" s="467">
        <f t="shared" si="1"/>
        <v>-2871</v>
      </c>
      <c r="AS31" s="468">
        <f t="shared" si="2"/>
        <v>-3308</v>
      </c>
      <c r="AT31" s="467">
        <f t="shared" si="3"/>
        <v>-386</v>
      </c>
      <c r="AU31" s="467">
        <f t="shared" si="3"/>
        <v>-827</v>
      </c>
      <c r="AV31" s="467">
        <f t="shared" si="3"/>
        <v>-727</v>
      </c>
      <c r="AW31" s="467">
        <f t="shared" si="3"/>
        <v>-688</v>
      </c>
      <c r="AX31" s="467">
        <f t="shared" si="3"/>
        <v>-680</v>
      </c>
      <c r="AY31" s="467">
        <f t="shared" si="3"/>
        <v>-738</v>
      </c>
      <c r="AZ31" s="467">
        <f t="shared" si="3"/>
        <v>-799</v>
      </c>
      <c r="BA31" s="467">
        <f t="shared" si="4"/>
        <v>-1035</v>
      </c>
      <c r="BB31" s="467">
        <f t="shared" si="8"/>
        <v>-218</v>
      </c>
      <c r="BC31" s="585"/>
      <c r="BD31" s="469">
        <v>96309</v>
      </c>
      <c r="BE31" s="581">
        <f t="shared" si="5"/>
        <v>-5279</v>
      </c>
      <c r="BF31" s="581">
        <f t="shared" si="6"/>
        <v>-8587</v>
      </c>
      <c r="BH31" s="596" t="s">
        <v>180</v>
      </c>
      <c r="BI31" s="593">
        <v>72652</v>
      </c>
    </row>
    <row r="32" spans="1:61" ht="12.75" customHeight="1">
      <c r="A32" s="588">
        <v>381</v>
      </c>
      <c r="B32" s="583" t="s">
        <v>47</v>
      </c>
      <c r="C32" s="584">
        <v>13730</v>
      </c>
      <c r="D32" s="584">
        <v>13876</v>
      </c>
      <c r="E32" s="584">
        <v>14418</v>
      </c>
      <c r="F32" s="584">
        <v>14719</v>
      </c>
      <c r="G32" s="584"/>
      <c r="H32" s="584">
        <v>15152</v>
      </c>
      <c r="I32" s="584"/>
      <c r="J32" s="584">
        <v>18153</v>
      </c>
      <c r="K32" s="584"/>
      <c r="L32" s="584">
        <v>18240</v>
      </c>
      <c r="M32" s="584"/>
      <c r="N32" s="584">
        <v>18639</v>
      </c>
      <c r="O32" s="584"/>
      <c r="P32" s="584">
        <v>18525</v>
      </c>
      <c r="Q32" s="584"/>
      <c r="R32" s="584">
        <v>19099</v>
      </c>
      <c r="S32" s="584"/>
      <c r="T32" s="584">
        <v>21140</v>
      </c>
      <c r="U32" s="584"/>
      <c r="V32" s="584">
        <v>23425</v>
      </c>
      <c r="W32" s="584">
        <v>27609</v>
      </c>
      <c r="X32" s="584">
        <v>29579</v>
      </c>
      <c r="Y32" s="584">
        <v>30603</v>
      </c>
      <c r="Z32" s="207">
        <v>31377</v>
      </c>
      <c r="AA32" s="214">
        <v>32054</v>
      </c>
      <c r="AB32" s="584">
        <v>31944</v>
      </c>
      <c r="AC32" s="203">
        <v>31026</v>
      </c>
      <c r="AD32" s="210">
        <v>31013</v>
      </c>
      <c r="AE32" s="210">
        <v>30940</v>
      </c>
      <c r="AF32" s="210">
        <v>30929</v>
      </c>
      <c r="AG32" s="210">
        <v>30853</v>
      </c>
      <c r="AH32" s="211">
        <v>31020</v>
      </c>
      <c r="AI32" s="212">
        <v>30878</v>
      </c>
      <c r="AJ32" s="213">
        <v>30686</v>
      </c>
      <c r="AK32" s="213">
        <v>30521</v>
      </c>
      <c r="AL32" s="213">
        <v>30410</v>
      </c>
      <c r="AM32" s="471">
        <v>30268</v>
      </c>
      <c r="AN32" s="208">
        <v>30117</v>
      </c>
      <c r="AO32" s="213">
        <v>30004</v>
      </c>
      <c r="AP32" s="213">
        <v>29950</v>
      </c>
      <c r="AQ32" s="213">
        <f>BI51</f>
        <v>29982</v>
      </c>
      <c r="AR32" s="467">
        <f t="shared" si="1"/>
        <v>-6</v>
      </c>
      <c r="AS32" s="468">
        <f t="shared" si="2"/>
        <v>-752</v>
      </c>
      <c r="AT32" s="467">
        <f t="shared" si="3"/>
        <v>-142</v>
      </c>
      <c r="AU32" s="467">
        <f t="shared" si="3"/>
        <v>-192</v>
      </c>
      <c r="AV32" s="467">
        <f t="shared" si="3"/>
        <v>-165</v>
      </c>
      <c r="AW32" s="467">
        <f t="shared" si="3"/>
        <v>-111</v>
      </c>
      <c r="AX32" s="467">
        <f t="shared" si="3"/>
        <v>-142</v>
      </c>
      <c r="AY32" s="467">
        <f t="shared" si="3"/>
        <v>-151</v>
      </c>
      <c r="AZ32" s="467">
        <f t="shared" si="3"/>
        <v>-113</v>
      </c>
      <c r="BA32" s="467">
        <f t="shared" si="4"/>
        <v>-22</v>
      </c>
      <c r="BB32" s="467">
        <f t="shared" si="8"/>
        <v>32</v>
      </c>
      <c r="BC32" s="585"/>
      <c r="BD32" s="469">
        <v>31496</v>
      </c>
      <c r="BE32" s="581">
        <f t="shared" si="5"/>
        <v>-476</v>
      </c>
      <c r="BF32" s="581">
        <f t="shared" si="6"/>
        <v>-1228</v>
      </c>
      <c r="BH32" s="596" t="s">
        <v>46</v>
      </c>
      <c r="BI32" s="593">
        <v>85150</v>
      </c>
    </row>
    <row r="33" spans="1:61" ht="12.75" customHeight="1">
      <c r="A33" s="588">
        <v>382</v>
      </c>
      <c r="B33" s="583" t="s">
        <v>48</v>
      </c>
      <c r="C33" s="584">
        <v>4933</v>
      </c>
      <c r="D33" s="584">
        <v>5243</v>
      </c>
      <c r="E33" s="584">
        <v>5447</v>
      </c>
      <c r="F33" s="584">
        <v>5772</v>
      </c>
      <c r="G33" s="584"/>
      <c r="H33" s="584">
        <v>6078</v>
      </c>
      <c r="I33" s="584"/>
      <c r="J33" s="584">
        <v>8081</v>
      </c>
      <c r="K33" s="584"/>
      <c r="L33" s="584">
        <v>8461</v>
      </c>
      <c r="M33" s="584"/>
      <c r="N33" s="584">
        <v>8852</v>
      </c>
      <c r="O33" s="584"/>
      <c r="P33" s="584">
        <v>9235</v>
      </c>
      <c r="Q33" s="584"/>
      <c r="R33" s="584">
        <v>11095</v>
      </c>
      <c r="S33" s="584"/>
      <c r="T33" s="584">
        <v>13116</v>
      </c>
      <c r="U33" s="584"/>
      <c r="V33" s="584">
        <v>20011</v>
      </c>
      <c r="W33" s="584">
        <v>26527</v>
      </c>
      <c r="X33" s="584">
        <v>29757</v>
      </c>
      <c r="Y33" s="584">
        <v>30813</v>
      </c>
      <c r="Z33" s="207">
        <v>33583</v>
      </c>
      <c r="AA33" s="214">
        <v>33766</v>
      </c>
      <c r="AB33" s="584">
        <v>33545</v>
      </c>
      <c r="AC33" s="203">
        <v>33183</v>
      </c>
      <c r="AD33" s="210">
        <v>33489</v>
      </c>
      <c r="AE33" s="210">
        <v>33787</v>
      </c>
      <c r="AF33" s="210">
        <v>33791</v>
      </c>
      <c r="AG33" s="210">
        <v>33806</v>
      </c>
      <c r="AH33" s="211">
        <v>33739</v>
      </c>
      <c r="AI33" s="212">
        <v>33781</v>
      </c>
      <c r="AJ33" s="213">
        <v>33682</v>
      </c>
      <c r="AK33" s="213">
        <v>33594</v>
      </c>
      <c r="AL33" s="213">
        <v>33610</v>
      </c>
      <c r="AM33" s="471">
        <v>33604</v>
      </c>
      <c r="AN33" s="208">
        <v>33760</v>
      </c>
      <c r="AO33" s="213">
        <v>33739</v>
      </c>
      <c r="AP33" s="213">
        <v>33815</v>
      </c>
      <c r="AQ33" s="213">
        <f>BI52</f>
        <v>33898</v>
      </c>
      <c r="AR33" s="467">
        <f t="shared" si="1"/>
        <v>556</v>
      </c>
      <c r="AS33" s="468">
        <f t="shared" si="2"/>
        <v>-135</v>
      </c>
      <c r="AT33" s="467">
        <f t="shared" si="3"/>
        <v>42</v>
      </c>
      <c r="AU33" s="467">
        <f t="shared" si="3"/>
        <v>-99</v>
      </c>
      <c r="AV33" s="467">
        <f t="shared" si="3"/>
        <v>-88</v>
      </c>
      <c r="AW33" s="468">
        <f t="shared" si="3"/>
        <v>16</v>
      </c>
      <c r="AX33" s="472">
        <f t="shared" si="3"/>
        <v>-6</v>
      </c>
      <c r="AY33" s="472">
        <f t="shared" si="3"/>
        <v>156</v>
      </c>
      <c r="AZ33" s="467">
        <f t="shared" si="3"/>
        <v>-21</v>
      </c>
      <c r="BA33" s="467">
        <f t="shared" si="4"/>
        <v>159</v>
      </c>
      <c r="BB33" s="467">
        <f t="shared" si="8"/>
        <v>83</v>
      </c>
      <c r="BC33" s="585"/>
      <c r="BD33" s="469">
        <v>32812</v>
      </c>
      <c r="BE33" s="581">
        <f t="shared" si="5"/>
        <v>927</v>
      </c>
      <c r="BF33" s="581">
        <f t="shared" si="6"/>
        <v>792</v>
      </c>
      <c r="BH33" s="596" t="s">
        <v>41</v>
      </c>
      <c r="BI33" s="593">
        <v>149997</v>
      </c>
    </row>
    <row r="34" spans="1:61" ht="20.25" customHeight="1">
      <c r="A34" s="582"/>
      <c r="B34" s="597" t="s">
        <v>20</v>
      </c>
      <c r="C34" s="206">
        <v>164372</v>
      </c>
      <c r="D34" s="206">
        <v>168383</v>
      </c>
      <c r="E34" s="206">
        <v>174941</v>
      </c>
      <c r="F34" s="206">
        <v>180611</v>
      </c>
      <c r="G34" s="206"/>
      <c r="H34" s="206">
        <v>185090</v>
      </c>
      <c r="I34" s="206"/>
      <c r="J34" s="206">
        <v>227028</v>
      </c>
      <c r="K34" s="206"/>
      <c r="L34" s="206">
        <v>237124</v>
      </c>
      <c r="M34" s="206"/>
      <c r="N34" s="206">
        <v>246112</v>
      </c>
      <c r="O34" s="206"/>
      <c r="P34" s="206">
        <v>246644</v>
      </c>
      <c r="Q34" s="206"/>
      <c r="R34" s="206">
        <v>240051</v>
      </c>
      <c r="S34" s="206"/>
      <c r="T34" s="206">
        <v>239443</v>
      </c>
      <c r="U34" s="206"/>
      <c r="V34" s="206">
        <v>259327</v>
      </c>
      <c r="W34" s="206">
        <v>279672</v>
      </c>
      <c r="X34" s="206">
        <v>289898</v>
      </c>
      <c r="Y34" s="206">
        <v>292471</v>
      </c>
      <c r="Z34" s="207">
        <v>298004</v>
      </c>
      <c r="AA34" s="206">
        <v>298390</v>
      </c>
      <c r="AB34" s="206">
        <v>291745</v>
      </c>
      <c r="AC34" s="203">
        <v>284769</v>
      </c>
      <c r="AD34" s="204">
        <f>SUM(AD35:AD40)</f>
        <v>282942</v>
      </c>
      <c r="AE34" s="204">
        <f>SUM(AE35:AE40)</f>
        <v>281009</v>
      </c>
      <c r="AF34" s="204">
        <f>SUM(AF35:AF40)</f>
        <v>278449</v>
      </c>
      <c r="AG34" s="204">
        <f>SUM(AG35:AG40)</f>
        <v>275971</v>
      </c>
      <c r="AH34" s="203">
        <f t="shared" ref="AH34:AQ34" si="12">SUM(AH35:AH40)</f>
        <v>272447</v>
      </c>
      <c r="AI34" s="208">
        <f t="shared" si="12"/>
        <v>271221</v>
      </c>
      <c r="AJ34" s="208">
        <f t="shared" si="12"/>
        <v>269613</v>
      </c>
      <c r="AK34" s="208">
        <f t="shared" si="12"/>
        <v>268123</v>
      </c>
      <c r="AL34" s="208">
        <f t="shared" si="12"/>
        <v>266277</v>
      </c>
      <c r="AM34" s="466">
        <f t="shared" si="12"/>
        <v>264135</v>
      </c>
      <c r="AN34" s="208">
        <f t="shared" si="12"/>
        <v>260742</v>
      </c>
      <c r="AO34" s="208">
        <f t="shared" si="12"/>
        <v>258193</v>
      </c>
      <c r="AP34" s="208">
        <f t="shared" si="12"/>
        <v>255530</v>
      </c>
      <c r="AQ34" s="208">
        <f t="shared" si="12"/>
        <v>255089</v>
      </c>
      <c r="AR34" s="467">
        <f t="shared" si="1"/>
        <v>-12322</v>
      </c>
      <c r="AS34" s="468">
        <f t="shared" si="2"/>
        <v>-8312</v>
      </c>
      <c r="AT34" s="467">
        <f t="shared" si="3"/>
        <v>-1226</v>
      </c>
      <c r="AU34" s="467">
        <f t="shared" si="3"/>
        <v>-1608</v>
      </c>
      <c r="AV34" s="467">
        <f t="shared" si="3"/>
        <v>-1490</v>
      </c>
      <c r="AW34" s="467">
        <f t="shared" si="3"/>
        <v>-1846</v>
      </c>
      <c r="AX34" s="467">
        <f t="shared" si="3"/>
        <v>-2142</v>
      </c>
      <c r="AY34" s="467">
        <f t="shared" si="3"/>
        <v>-3393</v>
      </c>
      <c r="AZ34" s="467">
        <f t="shared" si="3"/>
        <v>-2549</v>
      </c>
      <c r="BA34" s="467">
        <f t="shared" si="4"/>
        <v>-3104</v>
      </c>
      <c r="BB34" s="467">
        <f t="shared" si="8"/>
        <v>-441</v>
      </c>
      <c r="BC34" s="585"/>
      <c r="BD34" s="469">
        <f>SUM(BD35:BD40)</f>
        <v>296522</v>
      </c>
      <c r="BE34" s="581">
        <f t="shared" si="5"/>
        <v>-24075</v>
      </c>
      <c r="BF34" s="581">
        <f t="shared" si="6"/>
        <v>-32387</v>
      </c>
      <c r="BH34" s="596" t="s">
        <v>51</v>
      </c>
      <c r="BI34" s="593">
        <v>46517</v>
      </c>
    </row>
    <row r="35" spans="1:61" ht="12.75" customHeight="1">
      <c r="A35" s="582">
        <v>213</v>
      </c>
      <c r="B35" s="597" t="s">
        <v>49</v>
      </c>
      <c r="C35" s="206">
        <v>20987</v>
      </c>
      <c r="D35" s="206">
        <v>22392</v>
      </c>
      <c r="E35" s="206">
        <v>25656</v>
      </c>
      <c r="F35" s="206">
        <v>29737</v>
      </c>
      <c r="G35" s="206"/>
      <c r="H35" s="206">
        <v>32083</v>
      </c>
      <c r="I35" s="206"/>
      <c r="J35" s="206">
        <v>37160</v>
      </c>
      <c r="K35" s="206"/>
      <c r="L35" s="206">
        <v>42516</v>
      </c>
      <c r="M35" s="206"/>
      <c r="N35" s="206">
        <v>48012</v>
      </c>
      <c r="O35" s="206"/>
      <c r="P35" s="206">
        <v>51173</v>
      </c>
      <c r="Q35" s="206"/>
      <c r="R35" s="206">
        <v>48481</v>
      </c>
      <c r="S35" s="206"/>
      <c r="T35" s="206">
        <v>45964</v>
      </c>
      <c r="U35" s="206"/>
      <c r="V35" s="206">
        <v>46182</v>
      </c>
      <c r="W35" s="206">
        <v>46380</v>
      </c>
      <c r="X35" s="584">
        <v>46889</v>
      </c>
      <c r="Y35" s="584">
        <v>46220</v>
      </c>
      <c r="Z35" s="584">
        <v>46339</v>
      </c>
      <c r="AA35" s="214">
        <v>45718</v>
      </c>
      <c r="AB35" s="584">
        <v>43953</v>
      </c>
      <c r="AC35" s="203">
        <v>42802</v>
      </c>
      <c r="AD35" s="210">
        <v>42420</v>
      </c>
      <c r="AE35" s="210">
        <v>42042</v>
      </c>
      <c r="AF35" s="210">
        <v>41661</v>
      </c>
      <c r="AG35" s="210">
        <v>41178</v>
      </c>
      <c r="AH35" s="211">
        <v>40866</v>
      </c>
      <c r="AI35" s="215">
        <v>40455</v>
      </c>
      <c r="AJ35" s="216">
        <v>39946</v>
      </c>
      <c r="AK35" s="216">
        <v>39600</v>
      </c>
      <c r="AL35" s="216">
        <v>39132</v>
      </c>
      <c r="AM35" s="471">
        <v>38673</v>
      </c>
      <c r="AN35" s="208">
        <v>38002</v>
      </c>
      <c r="AO35" s="216">
        <v>37477</v>
      </c>
      <c r="AP35" s="216">
        <v>36970</v>
      </c>
      <c r="AQ35" s="216">
        <f>BI29</f>
        <v>36859</v>
      </c>
      <c r="AR35" s="467">
        <f t="shared" si="1"/>
        <v>-1936</v>
      </c>
      <c r="AS35" s="468">
        <f t="shared" si="2"/>
        <v>-2193</v>
      </c>
      <c r="AT35" s="467">
        <f t="shared" si="3"/>
        <v>-411</v>
      </c>
      <c r="AU35" s="467">
        <f t="shared" si="3"/>
        <v>-509</v>
      </c>
      <c r="AV35" s="467">
        <f t="shared" si="3"/>
        <v>-346</v>
      </c>
      <c r="AW35" s="467">
        <f t="shared" si="3"/>
        <v>-468</v>
      </c>
      <c r="AX35" s="467">
        <f t="shared" si="3"/>
        <v>-459</v>
      </c>
      <c r="AY35" s="467">
        <f t="shared" si="3"/>
        <v>-671</v>
      </c>
      <c r="AZ35" s="467">
        <f t="shared" si="3"/>
        <v>-525</v>
      </c>
      <c r="BA35" s="467">
        <f t="shared" si="4"/>
        <v>-618</v>
      </c>
      <c r="BB35" s="467">
        <f t="shared" si="8"/>
        <v>-111</v>
      </c>
      <c r="BC35" s="585"/>
      <c r="BD35" s="469">
        <v>46313</v>
      </c>
      <c r="BE35" s="581">
        <f t="shared" si="5"/>
        <v>-5447</v>
      </c>
      <c r="BF35" s="581">
        <f t="shared" si="6"/>
        <v>-7640</v>
      </c>
      <c r="BH35" s="596" t="s">
        <v>42</v>
      </c>
      <c r="BI35" s="593">
        <v>105432</v>
      </c>
    </row>
    <row r="36" spans="1:61" ht="12.75" customHeight="1">
      <c r="A36" s="588">
        <v>215</v>
      </c>
      <c r="B36" s="583" t="s">
        <v>50</v>
      </c>
      <c r="C36" s="206">
        <v>33644</v>
      </c>
      <c r="D36" s="206">
        <v>35564</v>
      </c>
      <c r="E36" s="206">
        <v>37074</v>
      </c>
      <c r="F36" s="206">
        <v>37304</v>
      </c>
      <c r="G36" s="206"/>
      <c r="H36" s="206">
        <v>38160</v>
      </c>
      <c r="I36" s="206"/>
      <c r="J36" s="206">
        <v>47985</v>
      </c>
      <c r="K36" s="206"/>
      <c r="L36" s="206">
        <v>47951</v>
      </c>
      <c r="M36" s="206"/>
      <c r="N36" s="206">
        <v>48240</v>
      </c>
      <c r="O36" s="206"/>
      <c r="P36" s="206">
        <v>47062</v>
      </c>
      <c r="Q36" s="206"/>
      <c r="R36" s="206">
        <v>46688</v>
      </c>
      <c r="S36" s="206"/>
      <c r="T36" s="206">
        <v>49071</v>
      </c>
      <c r="U36" s="206"/>
      <c r="V36" s="206">
        <v>63746</v>
      </c>
      <c r="W36" s="206">
        <v>78297</v>
      </c>
      <c r="X36" s="584">
        <v>82636</v>
      </c>
      <c r="Y36" s="584">
        <v>84445</v>
      </c>
      <c r="Z36" s="584">
        <v>86562</v>
      </c>
      <c r="AA36" s="214">
        <v>86117</v>
      </c>
      <c r="AB36" s="206">
        <v>84361</v>
      </c>
      <c r="AC36" s="203">
        <v>81009</v>
      </c>
      <c r="AD36" s="210">
        <v>80396</v>
      </c>
      <c r="AE36" s="210">
        <v>79896</v>
      </c>
      <c r="AF36" s="210">
        <v>78984</v>
      </c>
      <c r="AG36" s="210">
        <v>78325</v>
      </c>
      <c r="AH36" s="211">
        <v>77178</v>
      </c>
      <c r="AI36" s="212">
        <v>76940</v>
      </c>
      <c r="AJ36" s="213">
        <v>76610</v>
      </c>
      <c r="AK36" s="213">
        <v>76285</v>
      </c>
      <c r="AL36" s="213">
        <v>75761</v>
      </c>
      <c r="AM36" s="471">
        <v>75294</v>
      </c>
      <c r="AN36" s="208">
        <v>74407</v>
      </c>
      <c r="AO36" s="213">
        <v>73633</v>
      </c>
      <c r="AP36" s="213">
        <v>72844</v>
      </c>
      <c r="AQ36" s="213">
        <f>BI31</f>
        <v>72652</v>
      </c>
      <c r="AR36" s="467">
        <f t="shared" si="1"/>
        <v>-3831</v>
      </c>
      <c r="AS36" s="468">
        <f t="shared" si="2"/>
        <v>-1884</v>
      </c>
      <c r="AT36" s="467">
        <f t="shared" si="3"/>
        <v>-238</v>
      </c>
      <c r="AU36" s="467">
        <f t="shared" si="3"/>
        <v>-330</v>
      </c>
      <c r="AV36" s="467">
        <f t="shared" si="3"/>
        <v>-325</v>
      </c>
      <c r="AW36" s="467">
        <f t="shared" si="3"/>
        <v>-524</v>
      </c>
      <c r="AX36" s="467">
        <f t="shared" si="3"/>
        <v>-467</v>
      </c>
      <c r="AY36" s="467">
        <f t="shared" si="3"/>
        <v>-887</v>
      </c>
      <c r="AZ36" s="467">
        <f t="shared" si="3"/>
        <v>-774</v>
      </c>
      <c r="BA36" s="467">
        <f t="shared" si="4"/>
        <v>-981</v>
      </c>
      <c r="BB36" s="467">
        <f t="shared" si="8"/>
        <v>-192</v>
      </c>
      <c r="BC36" s="585"/>
      <c r="BD36" s="469">
        <v>85511</v>
      </c>
      <c r="BE36" s="581">
        <f t="shared" si="5"/>
        <v>-8333</v>
      </c>
      <c r="BF36" s="581">
        <f t="shared" si="6"/>
        <v>-10217</v>
      </c>
      <c r="BH36" s="596" t="s">
        <v>52</v>
      </c>
      <c r="BI36" s="593">
        <v>41005</v>
      </c>
    </row>
    <row r="37" spans="1:61" ht="12.75" customHeight="1">
      <c r="A37" s="588">
        <v>218</v>
      </c>
      <c r="B37" s="583" t="s">
        <v>51</v>
      </c>
      <c r="C37" s="584">
        <v>24318</v>
      </c>
      <c r="D37" s="584">
        <v>24755</v>
      </c>
      <c r="E37" s="584">
        <v>25804</v>
      </c>
      <c r="F37" s="584">
        <v>26466</v>
      </c>
      <c r="G37" s="584"/>
      <c r="H37" s="584">
        <v>27809</v>
      </c>
      <c r="I37" s="584"/>
      <c r="J37" s="584">
        <v>34847</v>
      </c>
      <c r="K37" s="584"/>
      <c r="L37" s="584">
        <v>35744</v>
      </c>
      <c r="M37" s="584"/>
      <c r="N37" s="584">
        <v>36623</v>
      </c>
      <c r="O37" s="584"/>
      <c r="P37" s="584">
        <v>36343</v>
      </c>
      <c r="Q37" s="584"/>
      <c r="R37" s="584">
        <v>36695</v>
      </c>
      <c r="S37" s="584"/>
      <c r="T37" s="584">
        <v>37623</v>
      </c>
      <c r="U37" s="584"/>
      <c r="V37" s="584">
        <v>40576</v>
      </c>
      <c r="W37" s="584">
        <v>43574</v>
      </c>
      <c r="X37" s="584">
        <v>45686</v>
      </c>
      <c r="Y37" s="584">
        <v>46007</v>
      </c>
      <c r="Z37" s="207">
        <v>48214</v>
      </c>
      <c r="AA37" s="214">
        <v>49432</v>
      </c>
      <c r="AB37" s="584">
        <v>49761</v>
      </c>
      <c r="AC37" s="203">
        <v>49680</v>
      </c>
      <c r="AD37" s="210">
        <v>49768</v>
      </c>
      <c r="AE37" s="210">
        <v>49515</v>
      </c>
      <c r="AF37" s="210">
        <v>49294</v>
      </c>
      <c r="AG37" s="210">
        <v>49002</v>
      </c>
      <c r="AH37" s="211">
        <v>48580</v>
      </c>
      <c r="AI37" s="212">
        <v>48294</v>
      </c>
      <c r="AJ37" s="213">
        <v>48255</v>
      </c>
      <c r="AK37" s="213">
        <v>48060</v>
      </c>
      <c r="AL37" s="213">
        <v>47838</v>
      </c>
      <c r="AM37" s="471">
        <v>47562</v>
      </c>
      <c r="AN37" s="208">
        <v>47256</v>
      </c>
      <c r="AO37" s="213">
        <v>46852</v>
      </c>
      <c r="AP37" s="213">
        <v>46591</v>
      </c>
      <c r="AQ37" s="213">
        <f>BI34</f>
        <v>46517</v>
      </c>
      <c r="AR37" s="467">
        <f t="shared" si="1"/>
        <v>-1100</v>
      </c>
      <c r="AS37" s="468">
        <f t="shared" si="2"/>
        <v>-1018</v>
      </c>
      <c r="AT37" s="467">
        <f t="shared" si="3"/>
        <v>-286</v>
      </c>
      <c r="AU37" s="467">
        <f t="shared" si="3"/>
        <v>-39</v>
      </c>
      <c r="AV37" s="467">
        <f t="shared" si="3"/>
        <v>-195</v>
      </c>
      <c r="AW37" s="467">
        <f t="shared" si="3"/>
        <v>-222</v>
      </c>
      <c r="AX37" s="467">
        <f t="shared" si="3"/>
        <v>-276</v>
      </c>
      <c r="AY37" s="467">
        <f t="shared" si="3"/>
        <v>-306</v>
      </c>
      <c r="AZ37" s="467">
        <f t="shared" si="3"/>
        <v>-404</v>
      </c>
      <c r="BA37" s="467">
        <f t="shared" si="4"/>
        <v>-335</v>
      </c>
      <c r="BB37" s="467">
        <f t="shared" si="8"/>
        <v>-74</v>
      </c>
      <c r="BC37" s="585"/>
      <c r="BD37" s="469">
        <v>47889</v>
      </c>
      <c r="BE37" s="581">
        <f t="shared" si="5"/>
        <v>691</v>
      </c>
      <c r="BF37" s="470">
        <f t="shared" si="6"/>
        <v>-327</v>
      </c>
      <c r="BH37" s="596" t="s">
        <v>1035</v>
      </c>
      <c r="BI37" s="593">
        <v>38331</v>
      </c>
    </row>
    <row r="38" spans="1:61" ht="12.75" customHeight="1">
      <c r="A38" s="588">
        <v>220</v>
      </c>
      <c r="B38" s="583" t="s">
        <v>52</v>
      </c>
      <c r="C38" s="584">
        <v>38586</v>
      </c>
      <c r="D38" s="584">
        <v>38750</v>
      </c>
      <c r="E38" s="584">
        <v>39061</v>
      </c>
      <c r="F38" s="584">
        <v>39145</v>
      </c>
      <c r="G38" s="584"/>
      <c r="H38" s="584">
        <v>38642</v>
      </c>
      <c r="I38" s="584"/>
      <c r="J38" s="584">
        <v>48600</v>
      </c>
      <c r="K38" s="584"/>
      <c r="L38" s="584">
        <v>49474</v>
      </c>
      <c r="M38" s="584"/>
      <c r="N38" s="584">
        <v>49736</v>
      </c>
      <c r="O38" s="584"/>
      <c r="P38" s="584">
        <v>49234</v>
      </c>
      <c r="Q38" s="584"/>
      <c r="R38" s="584">
        <v>48219</v>
      </c>
      <c r="S38" s="584"/>
      <c r="T38" s="584">
        <v>48354</v>
      </c>
      <c r="U38" s="584"/>
      <c r="V38" s="584">
        <v>50161</v>
      </c>
      <c r="W38" s="584">
        <v>51051</v>
      </c>
      <c r="X38" s="584">
        <v>52107</v>
      </c>
      <c r="Y38" s="584">
        <v>51784</v>
      </c>
      <c r="Z38" s="207">
        <v>51706</v>
      </c>
      <c r="AA38" s="214">
        <v>51104</v>
      </c>
      <c r="AB38" s="584">
        <v>49396</v>
      </c>
      <c r="AC38" s="203">
        <v>47993</v>
      </c>
      <c r="AD38" s="210">
        <v>47459</v>
      </c>
      <c r="AE38" s="210">
        <v>46959</v>
      </c>
      <c r="AF38" s="210">
        <v>46345</v>
      </c>
      <c r="AG38" s="210">
        <v>45895</v>
      </c>
      <c r="AH38" s="211">
        <v>44313</v>
      </c>
      <c r="AI38" s="212">
        <v>44051</v>
      </c>
      <c r="AJ38" s="213">
        <v>43686</v>
      </c>
      <c r="AK38" s="213">
        <v>43595</v>
      </c>
      <c r="AL38" s="213">
        <v>43221</v>
      </c>
      <c r="AM38" s="471">
        <v>42700</v>
      </c>
      <c r="AN38" s="208">
        <v>41986</v>
      </c>
      <c r="AO38" s="213">
        <v>41473</v>
      </c>
      <c r="AP38" s="213">
        <v>41063</v>
      </c>
      <c r="AQ38" s="213">
        <f>BI36</f>
        <v>41005</v>
      </c>
      <c r="AR38" s="467">
        <f t="shared" si="1"/>
        <v>-3680</v>
      </c>
      <c r="AS38" s="468">
        <f t="shared" si="2"/>
        <v>-1613</v>
      </c>
      <c r="AT38" s="467">
        <f t="shared" si="3"/>
        <v>-262</v>
      </c>
      <c r="AU38" s="467">
        <f t="shared" si="3"/>
        <v>-365</v>
      </c>
      <c r="AV38" s="467">
        <f t="shared" si="3"/>
        <v>-91</v>
      </c>
      <c r="AW38" s="467">
        <f t="shared" si="3"/>
        <v>-374</v>
      </c>
      <c r="AX38" s="467">
        <f t="shared" si="3"/>
        <v>-521</v>
      </c>
      <c r="AY38" s="467">
        <f t="shared" si="3"/>
        <v>-714</v>
      </c>
      <c r="AZ38" s="467">
        <f t="shared" si="3"/>
        <v>-513</v>
      </c>
      <c r="BA38" s="467">
        <f t="shared" si="4"/>
        <v>-468</v>
      </c>
      <c r="BB38" s="467">
        <f t="shared" si="8"/>
        <v>-58</v>
      </c>
      <c r="BC38" s="585"/>
      <c r="BD38" s="469">
        <v>51896</v>
      </c>
      <c r="BE38" s="581">
        <f t="shared" si="5"/>
        <v>-7583</v>
      </c>
      <c r="BF38" s="581">
        <f t="shared" si="6"/>
        <v>-9196</v>
      </c>
      <c r="BH38" s="596" t="s">
        <v>331</v>
      </c>
      <c r="BI38" s="598">
        <v>20720</v>
      </c>
    </row>
    <row r="39" spans="1:61" ht="12.75" customHeight="1">
      <c r="A39" s="588">
        <v>228</v>
      </c>
      <c r="B39" s="583" t="s">
        <v>53</v>
      </c>
      <c r="C39" s="206">
        <v>26861</v>
      </c>
      <c r="D39" s="206">
        <v>27277</v>
      </c>
      <c r="E39" s="206">
        <v>27880</v>
      </c>
      <c r="F39" s="206">
        <v>28147</v>
      </c>
      <c r="G39" s="206"/>
      <c r="H39" s="206">
        <v>27877</v>
      </c>
      <c r="I39" s="206"/>
      <c r="J39" s="206">
        <v>34183</v>
      </c>
      <c r="K39" s="206"/>
      <c r="L39" s="206">
        <v>34828</v>
      </c>
      <c r="M39" s="206"/>
      <c r="N39" s="206">
        <v>35001</v>
      </c>
      <c r="O39" s="206"/>
      <c r="P39" s="206">
        <v>34170</v>
      </c>
      <c r="Q39" s="206"/>
      <c r="R39" s="206">
        <v>32823</v>
      </c>
      <c r="S39" s="206"/>
      <c r="T39" s="206">
        <v>32149</v>
      </c>
      <c r="U39" s="206"/>
      <c r="V39" s="206">
        <v>32410</v>
      </c>
      <c r="W39" s="206">
        <v>34275</v>
      </c>
      <c r="X39" s="584">
        <v>36401</v>
      </c>
      <c r="Y39" s="584">
        <v>38270</v>
      </c>
      <c r="Z39" s="584">
        <v>39743</v>
      </c>
      <c r="AA39" s="214">
        <v>40688</v>
      </c>
      <c r="AB39" s="206">
        <v>39970</v>
      </c>
      <c r="AC39" s="203">
        <v>40181</v>
      </c>
      <c r="AD39" s="210">
        <v>40170</v>
      </c>
      <c r="AE39" s="210">
        <v>40171</v>
      </c>
      <c r="AF39" s="210">
        <v>40055</v>
      </c>
      <c r="AG39" s="210">
        <v>39814</v>
      </c>
      <c r="AH39" s="211">
        <v>40310</v>
      </c>
      <c r="AI39" s="212">
        <v>40603</v>
      </c>
      <c r="AJ39" s="213">
        <v>40620</v>
      </c>
      <c r="AK39" s="213">
        <v>40547</v>
      </c>
      <c r="AL39" s="213">
        <v>40665</v>
      </c>
      <c r="AM39" s="471">
        <v>40645</v>
      </c>
      <c r="AN39" s="208">
        <v>40253</v>
      </c>
      <c r="AO39" s="213">
        <v>40225</v>
      </c>
      <c r="AP39" s="213">
        <v>40025</v>
      </c>
      <c r="AQ39" s="213">
        <f>BI44</f>
        <v>40086</v>
      </c>
      <c r="AR39" s="467">
        <f t="shared" si="1"/>
        <v>129</v>
      </c>
      <c r="AS39" s="468">
        <f t="shared" si="2"/>
        <v>335</v>
      </c>
      <c r="AT39" s="467">
        <f t="shared" ref="AT39:AZ67" si="13">AI39-AH39</f>
        <v>293</v>
      </c>
      <c r="AU39" s="467">
        <f t="shared" si="13"/>
        <v>17</v>
      </c>
      <c r="AV39" s="467">
        <f t="shared" si="13"/>
        <v>-73</v>
      </c>
      <c r="AW39" s="468">
        <f t="shared" si="13"/>
        <v>118</v>
      </c>
      <c r="AX39" s="472">
        <f t="shared" si="13"/>
        <v>-20</v>
      </c>
      <c r="AY39" s="472">
        <f t="shared" si="13"/>
        <v>-392</v>
      </c>
      <c r="AZ39" s="467">
        <f t="shared" si="13"/>
        <v>-28</v>
      </c>
      <c r="BA39" s="467">
        <f t="shared" si="4"/>
        <v>-139</v>
      </c>
      <c r="BB39" s="467">
        <f t="shared" si="8"/>
        <v>61</v>
      </c>
      <c r="BC39" s="585"/>
      <c r="BD39" s="469">
        <v>39496</v>
      </c>
      <c r="BE39" s="581">
        <f t="shared" si="5"/>
        <v>814</v>
      </c>
      <c r="BF39" s="581">
        <f t="shared" si="6"/>
        <v>1149</v>
      </c>
      <c r="BH39" s="596" t="s">
        <v>332</v>
      </c>
      <c r="BI39" s="593">
        <v>59043</v>
      </c>
    </row>
    <row r="40" spans="1:61" ht="12.75" customHeight="1">
      <c r="A40" s="588">
        <v>365</v>
      </c>
      <c r="B40" s="583" t="s">
        <v>54</v>
      </c>
      <c r="C40" s="206">
        <v>19976</v>
      </c>
      <c r="D40" s="206">
        <v>19645</v>
      </c>
      <c r="E40" s="206">
        <v>19466</v>
      </c>
      <c r="F40" s="206">
        <v>19812</v>
      </c>
      <c r="G40" s="206"/>
      <c r="H40" s="206">
        <v>20519</v>
      </c>
      <c r="I40" s="206"/>
      <c r="J40" s="206">
        <v>24253</v>
      </c>
      <c r="K40" s="206"/>
      <c r="L40" s="206">
        <v>26611</v>
      </c>
      <c r="M40" s="206"/>
      <c r="N40" s="206">
        <v>28500</v>
      </c>
      <c r="O40" s="206"/>
      <c r="P40" s="206">
        <v>28662</v>
      </c>
      <c r="Q40" s="206"/>
      <c r="R40" s="206">
        <v>27145</v>
      </c>
      <c r="S40" s="206"/>
      <c r="T40" s="206">
        <v>26282</v>
      </c>
      <c r="U40" s="206"/>
      <c r="V40" s="206">
        <v>26252</v>
      </c>
      <c r="W40" s="206">
        <v>26095</v>
      </c>
      <c r="X40" s="584">
        <v>26179</v>
      </c>
      <c r="Y40" s="584">
        <v>25745</v>
      </c>
      <c r="Z40" s="584">
        <v>25440</v>
      </c>
      <c r="AA40" s="214">
        <v>25331</v>
      </c>
      <c r="AB40" s="206">
        <v>24304</v>
      </c>
      <c r="AC40" s="203">
        <v>23104</v>
      </c>
      <c r="AD40" s="210">
        <v>22729</v>
      </c>
      <c r="AE40" s="210">
        <v>22426</v>
      </c>
      <c r="AF40" s="210">
        <v>22110</v>
      </c>
      <c r="AG40" s="210">
        <v>21757</v>
      </c>
      <c r="AH40" s="211">
        <v>21200</v>
      </c>
      <c r="AI40" s="212">
        <v>20878</v>
      </c>
      <c r="AJ40" s="213">
        <v>20496</v>
      </c>
      <c r="AK40" s="213">
        <v>20036</v>
      </c>
      <c r="AL40" s="213">
        <v>19660</v>
      </c>
      <c r="AM40" s="471">
        <v>19261</v>
      </c>
      <c r="AN40" s="208">
        <v>18838</v>
      </c>
      <c r="AO40" s="213">
        <v>18533</v>
      </c>
      <c r="AP40" s="213">
        <v>18037</v>
      </c>
      <c r="AQ40" s="213">
        <f>BI49</f>
        <v>17970</v>
      </c>
      <c r="AR40" s="467">
        <f t="shared" si="1"/>
        <v>-1904</v>
      </c>
      <c r="AS40" s="468">
        <f t="shared" si="2"/>
        <v>-1939</v>
      </c>
      <c r="AT40" s="467">
        <f t="shared" si="13"/>
        <v>-322</v>
      </c>
      <c r="AU40" s="467">
        <f t="shared" si="13"/>
        <v>-382</v>
      </c>
      <c r="AV40" s="467">
        <f t="shared" si="13"/>
        <v>-460</v>
      </c>
      <c r="AW40" s="467">
        <f t="shared" si="13"/>
        <v>-376</v>
      </c>
      <c r="AX40" s="467">
        <f t="shared" si="13"/>
        <v>-399</v>
      </c>
      <c r="AY40" s="467">
        <f t="shared" si="13"/>
        <v>-423</v>
      </c>
      <c r="AZ40" s="467">
        <f t="shared" si="13"/>
        <v>-305</v>
      </c>
      <c r="BA40" s="467">
        <f t="shared" si="4"/>
        <v>-563</v>
      </c>
      <c r="BB40" s="467">
        <f t="shared" si="8"/>
        <v>-67</v>
      </c>
      <c r="BC40" s="585"/>
      <c r="BD40" s="469">
        <v>25417</v>
      </c>
      <c r="BE40" s="581">
        <f t="shared" si="5"/>
        <v>-4217</v>
      </c>
      <c r="BF40" s="581">
        <f t="shared" si="6"/>
        <v>-6156</v>
      </c>
      <c r="BH40" s="596" t="s">
        <v>333</v>
      </c>
      <c r="BI40" s="593">
        <v>42099</v>
      </c>
    </row>
    <row r="41" spans="1:61" ht="20.25" customHeight="1">
      <c r="A41" s="582"/>
      <c r="B41" s="597" t="s">
        <v>21</v>
      </c>
      <c r="C41" s="206">
        <v>246507</v>
      </c>
      <c r="D41" s="206">
        <v>258611</v>
      </c>
      <c r="E41" s="206">
        <v>270883</v>
      </c>
      <c r="F41" s="206">
        <v>282066</v>
      </c>
      <c r="G41" s="206"/>
      <c r="H41" s="206">
        <v>308755</v>
      </c>
      <c r="I41" s="206"/>
      <c r="J41" s="206">
        <v>356740</v>
      </c>
      <c r="K41" s="206"/>
      <c r="L41" s="206">
        <v>374521</v>
      </c>
      <c r="M41" s="206"/>
      <c r="N41" s="206">
        <v>396977</v>
      </c>
      <c r="O41" s="206"/>
      <c r="P41" s="206">
        <v>420478</v>
      </c>
      <c r="Q41" s="206"/>
      <c r="R41" s="206">
        <v>459172</v>
      </c>
      <c r="S41" s="206"/>
      <c r="T41" s="206">
        <v>493648</v>
      </c>
      <c r="U41" s="206"/>
      <c r="V41" s="206">
        <v>526395</v>
      </c>
      <c r="W41" s="206">
        <v>542545</v>
      </c>
      <c r="X41" s="206">
        <v>554508</v>
      </c>
      <c r="Y41" s="206">
        <v>558639</v>
      </c>
      <c r="Z41" s="207">
        <v>576597</v>
      </c>
      <c r="AA41" s="206">
        <v>582863</v>
      </c>
      <c r="AB41" s="206">
        <v>584128</v>
      </c>
      <c r="AC41" s="203">
        <v>581677</v>
      </c>
      <c r="AD41" s="204">
        <f>SUM(AD42:AD45)</f>
        <v>581442</v>
      </c>
      <c r="AE41" s="204">
        <f>SUM(AE42:AE45)</f>
        <v>580870</v>
      </c>
      <c r="AF41" s="204">
        <f>SUM(AF42:AF45)</f>
        <v>580002</v>
      </c>
      <c r="AG41" s="204">
        <f>SUM(AG42:AG45)</f>
        <v>578624</v>
      </c>
      <c r="AH41" s="203">
        <f t="shared" ref="AH41:AQ41" si="14">SUM(AH42:AH45)</f>
        <v>579154</v>
      </c>
      <c r="AI41" s="208">
        <f t="shared" si="14"/>
        <v>578013</v>
      </c>
      <c r="AJ41" s="208">
        <f t="shared" si="14"/>
        <v>576501</v>
      </c>
      <c r="AK41" s="208">
        <f t="shared" si="14"/>
        <v>574658</v>
      </c>
      <c r="AL41" s="208">
        <f t="shared" si="14"/>
        <v>573638</v>
      </c>
      <c r="AM41" s="466">
        <f t="shared" si="14"/>
        <v>571719</v>
      </c>
      <c r="AN41" s="208">
        <f t="shared" si="14"/>
        <v>568018</v>
      </c>
      <c r="AO41" s="208">
        <f t="shared" si="14"/>
        <v>565003</v>
      </c>
      <c r="AP41" s="208">
        <f t="shared" si="14"/>
        <v>561805</v>
      </c>
      <c r="AQ41" s="208">
        <f t="shared" si="14"/>
        <v>561116</v>
      </c>
      <c r="AR41" s="467">
        <f t="shared" si="1"/>
        <v>-2523</v>
      </c>
      <c r="AS41" s="468">
        <f t="shared" si="2"/>
        <v>-7435</v>
      </c>
      <c r="AT41" s="467">
        <f t="shared" si="13"/>
        <v>-1141</v>
      </c>
      <c r="AU41" s="467">
        <f t="shared" si="13"/>
        <v>-1512</v>
      </c>
      <c r="AV41" s="467">
        <f t="shared" si="13"/>
        <v>-1843</v>
      </c>
      <c r="AW41" s="467">
        <f t="shared" si="13"/>
        <v>-1020</v>
      </c>
      <c r="AX41" s="467">
        <f t="shared" si="13"/>
        <v>-1919</v>
      </c>
      <c r="AY41" s="467">
        <f t="shared" si="13"/>
        <v>-3701</v>
      </c>
      <c r="AZ41" s="467">
        <f t="shared" si="13"/>
        <v>-3015</v>
      </c>
      <c r="BA41" s="467">
        <f t="shared" si="4"/>
        <v>-3887</v>
      </c>
      <c r="BB41" s="467">
        <f t="shared" si="8"/>
        <v>-689</v>
      </c>
      <c r="BC41" s="585"/>
      <c r="BD41" s="469">
        <f>SUM(BD42:BD45)</f>
        <v>572691</v>
      </c>
      <c r="BE41" s="581">
        <f t="shared" si="5"/>
        <v>6463</v>
      </c>
      <c r="BF41" s="581">
        <f t="shared" si="6"/>
        <v>-972</v>
      </c>
      <c r="BH41" s="596" t="s">
        <v>334</v>
      </c>
      <c r="BI41" s="593">
        <v>27396</v>
      </c>
    </row>
    <row r="42" spans="1:61" ht="12.75" customHeight="1">
      <c r="A42" s="582">
        <v>201</v>
      </c>
      <c r="B42" s="597" t="s">
        <v>55</v>
      </c>
      <c r="C42" s="206">
        <v>209050</v>
      </c>
      <c r="D42" s="206">
        <v>221240</v>
      </c>
      <c r="E42" s="206">
        <v>232805</v>
      </c>
      <c r="F42" s="206">
        <v>244556</v>
      </c>
      <c r="G42" s="206"/>
      <c r="H42" s="206">
        <v>270719</v>
      </c>
      <c r="I42" s="206"/>
      <c r="J42" s="206">
        <v>308321</v>
      </c>
      <c r="K42" s="206"/>
      <c r="L42" s="206">
        <v>325329</v>
      </c>
      <c r="M42" s="206"/>
      <c r="N42" s="206">
        <v>348365</v>
      </c>
      <c r="O42" s="206"/>
      <c r="P42" s="206">
        <v>372824</v>
      </c>
      <c r="Q42" s="206"/>
      <c r="R42" s="206">
        <v>412507</v>
      </c>
      <c r="S42" s="206"/>
      <c r="T42" s="206">
        <v>447666</v>
      </c>
      <c r="U42" s="206"/>
      <c r="V42" s="206">
        <v>479360</v>
      </c>
      <c r="W42" s="206">
        <v>494825</v>
      </c>
      <c r="X42" s="584">
        <v>506101</v>
      </c>
      <c r="Y42" s="584">
        <v>509129</v>
      </c>
      <c r="Z42" s="584">
        <v>527854</v>
      </c>
      <c r="AA42" s="214">
        <v>534969</v>
      </c>
      <c r="AB42" s="206">
        <v>536232</v>
      </c>
      <c r="AC42" s="203">
        <v>536270</v>
      </c>
      <c r="AD42" s="210">
        <v>536370</v>
      </c>
      <c r="AE42" s="210">
        <v>536300</v>
      </c>
      <c r="AF42" s="210">
        <v>535783</v>
      </c>
      <c r="AG42" s="210">
        <v>534794</v>
      </c>
      <c r="AH42" s="211">
        <v>535664</v>
      </c>
      <c r="AI42" s="212">
        <v>534810</v>
      </c>
      <c r="AJ42" s="213">
        <v>533712</v>
      </c>
      <c r="AK42" s="213">
        <v>532376</v>
      </c>
      <c r="AL42" s="213">
        <v>531801</v>
      </c>
      <c r="AM42" s="471">
        <v>530495</v>
      </c>
      <c r="AN42" s="208">
        <v>527409</v>
      </c>
      <c r="AO42" s="213">
        <v>525044</v>
      </c>
      <c r="AP42" s="213">
        <v>522328</v>
      </c>
      <c r="AQ42" s="213">
        <f>BI18</f>
        <v>521799</v>
      </c>
      <c r="AR42" s="467">
        <f t="shared" si="1"/>
        <v>-606</v>
      </c>
      <c r="AS42" s="468">
        <f t="shared" si="2"/>
        <v>-5169</v>
      </c>
      <c r="AT42" s="467">
        <f t="shared" si="13"/>
        <v>-854</v>
      </c>
      <c r="AU42" s="467">
        <f t="shared" si="13"/>
        <v>-1098</v>
      </c>
      <c r="AV42" s="467">
        <f t="shared" si="13"/>
        <v>-1336</v>
      </c>
      <c r="AW42" s="467">
        <f t="shared" si="13"/>
        <v>-575</v>
      </c>
      <c r="AX42" s="467">
        <f t="shared" si="13"/>
        <v>-1306</v>
      </c>
      <c r="AY42" s="467">
        <f t="shared" si="13"/>
        <v>-3086</v>
      </c>
      <c r="AZ42" s="467">
        <f t="shared" si="13"/>
        <v>-2365</v>
      </c>
      <c r="BA42" s="467">
        <f t="shared" si="4"/>
        <v>-3245</v>
      </c>
      <c r="BB42" s="467">
        <f t="shared" si="8"/>
        <v>-529</v>
      </c>
      <c r="BC42" s="585"/>
      <c r="BD42" s="469">
        <v>523107</v>
      </c>
      <c r="BE42" s="581">
        <f t="shared" si="5"/>
        <v>12557</v>
      </c>
      <c r="BF42" s="581">
        <f t="shared" si="6"/>
        <v>7388</v>
      </c>
      <c r="BH42" s="596" t="s">
        <v>335</v>
      </c>
      <c r="BI42" s="598">
        <v>40792</v>
      </c>
    </row>
    <row r="43" spans="1:61" ht="12.75" customHeight="1">
      <c r="A43" s="588">
        <v>442</v>
      </c>
      <c r="B43" s="583" t="s">
        <v>56</v>
      </c>
      <c r="C43" s="584">
        <v>12281</v>
      </c>
      <c r="D43" s="584">
        <v>12244</v>
      </c>
      <c r="E43" s="584">
        <v>12411</v>
      </c>
      <c r="F43" s="584">
        <v>12163</v>
      </c>
      <c r="G43" s="584"/>
      <c r="H43" s="584">
        <v>12050</v>
      </c>
      <c r="I43" s="584"/>
      <c r="J43" s="584">
        <v>15582</v>
      </c>
      <c r="K43" s="584"/>
      <c r="L43" s="584">
        <v>15941</v>
      </c>
      <c r="M43" s="584"/>
      <c r="N43" s="584">
        <v>15751</v>
      </c>
      <c r="O43" s="584"/>
      <c r="P43" s="584">
        <v>15543</v>
      </c>
      <c r="Q43" s="584"/>
      <c r="R43" s="584">
        <v>15211</v>
      </c>
      <c r="S43" s="584"/>
      <c r="T43" s="584">
        <v>14686</v>
      </c>
      <c r="U43" s="584"/>
      <c r="V43" s="584">
        <v>14915</v>
      </c>
      <c r="W43" s="584">
        <v>15230</v>
      </c>
      <c r="X43" s="584">
        <v>15354</v>
      </c>
      <c r="Y43" s="584">
        <v>15105</v>
      </c>
      <c r="Z43" s="207">
        <v>15060</v>
      </c>
      <c r="AA43" s="214">
        <v>14812</v>
      </c>
      <c r="AB43" s="584">
        <v>14150</v>
      </c>
      <c r="AC43" s="203">
        <v>13288</v>
      </c>
      <c r="AD43" s="210">
        <v>13089</v>
      </c>
      <c r="AE43" s="210">
        <v>12883</v>
      </c>
      <c r="AF43" s="210">
        <v>12734</v>
      </c>
      <c r="AG43" s="210">
        <v>12545</v>
      </c>
      <c r="AH43" s="211">
        <v>12300</v>
      </c>
      <c r="AI43" s="212">
        <v>12113</v>
      </c>
      <c r="AJ43" s="213">
        <v>11951</v>
      </c>
      <c r="AK43" s="213">
        <v>11689</v>
      </c>
      <c r="AL43" s="213">
        <v>11494</v>
      </c>
      <c r="AM43" s="471">
        <v>11231</v>
      </c>
      <c r="AN43" s="208">
        <v>10959</v>
      </c>
      <c r="AO43" s="213">
        <v>10692</v>
      </c>
      <c r="AP43" s="213">
        <v>10442</v>
      </c>
      <c r="AQ43" s="213">
        <f>BI54</f>
        <v>10390</v>
      </c>
      <c r="AR43" s="467">
        <f t="shared" si="1"/>
        <v>-988</v>
      </c>
      <c r="AS43" s="468">
        <f t="shared" si="2"/>
        <v>-1069</v>
      </c>
      <c r="AT43" s="467">
        <f t="shared" si="13"/>
        <v>-187</v>
      </c>
      <c r="AU43" s="467">
        <f t="shared" si="13"/>
        <v>-162</v>
      </c>
      <c r="AV43" s="467">
        <f t="shared" si="13"/>
        <v>-262</v>
      </c>
      <c r="AW43" s="467">
        <f t="shared" si="13"/>
        <v>-195</v>
      </c>
      <c r="AX43" s="467">
        <f t="shared" si="13"/>
        <v>-263</v>
      </c>
      <c r="AY43" s="467">
        <f t="shared" si="13"/>
        <v>-272</v>
      </c>
      <c r="AZ43" s="467">
        <f t="shared" si="13"/>
        <v>-267</v>
      </c>
      <c r="BA43" s="467">
        <f t="shared" si="4"/>
        <v>-302</v>
      </c>
      <c r="BB43" s="467">
        <f t="shared" si="8"/>
        <v>-52</v>
      </c>
      <c r="BC43" s="585"/>
      <c r="BD43" s="469">
        <v>15171</v>
      </c>
      <c r="BE43" s="581">
        <f t="shared" si="5"/>
        <v>-2871</v>
      </c>
      <c r="BF43" s="581">
        <f t="shared" si="6"/>
        <v>-3940</v>
      </c>
      <c r="BH43" s="596" t="s">
        <v>336</v>
      </c>
      <c r="BI43" s="593">
        <v>32585</v>
      </c>
    </row>
    <row r="44" spans="1:61" ht="12.75" customHeight="1">
      <c r="A44" s="588">
        <v>443</v>
      </c>
      <c r="B44" s="583" t="s">
        <v>57</v>
      </c>
      <c r="C44" s="584">
        <v>11377</v>
      </c>
      <c r="D44" s="584">
        <v>11627</v>
      </c>
      <c r="E44" s="584">
        <v>12155</v>
      </c>
      <c r="F44" s="584">
        <v>12130</v>
      </c>
      <c r="G44" s="584"/>
      <c r="H44" s="584">
        <v>12340</v>
      </c>
      <c r="I44" s="584"/>
      <c r="J44" s="584">
        <v>16240</v>
      </c>
      <c r="K44" s="584"/>
      <c r="L44" s="584">
        <v>16385</v>
      </c>
      <c r="M44" s="584"/>
      <c r="N44" s="584">
        <v>16347</v>
      </c>
      <c r="O44" s="584"/>
      <c r="P44" s="584">
        <v>16312</v>
      </c>
      <c r="Q44" s="584"/>
      <c r="R44" s="584">
        <v>16322</v>
      </c>
      <c r="S44" s="584"/>
      <c r="T44" s="584">
        <v>16637</v>
      </c>
      <c r="U44" s="584"/>
      <c r="V44" s="584">
        <v>17603</v>
      </c>
      <c r="W44" s="584">
        <v>18089</v>
      </c>
      <c r="X44" s="584">
        <v>18787</v>
      </c>
      <c r="Y44" s="584">
        <v>19913</v>
      </c>
      <c r="Z44" s="207">
        <v>19854</v>
      </c>
      <c r="AA44" s="214">
        <v>19582</v>
      </c>
      <c r="AB44" s="584">
        <v>20669</v>
      </c>
      <c r="AC44" s="203">
        <v>19830</v>
      </c>
      <c r="AD44" s="210">
        <v>19852</v>
      </c>
      <c r="AE44" s="210">
        <v>19759</v>
      </c>
      <c r="AF44" s="210">
        <v>19687</v>
      </c>
      <c r="AG44" s="210">
        <v>19721</v>
      </c>
      <c r="AH44" s="211">
        <v>19738</v>
      </c>
      <c r="AI44" s="212">
        <v>19721</v>
      </c>
      <c r="AJ44" s="213">
        <v>19689</v>
      </c>
      <c r="AK44" s="213">
        <v>19641</v>
      </c>
      <c r="AL44" s="213">
        <v>19544</v>
      </c>
      <c r="AM44" s="471">
        <v>19377</v>
      </c>
      <c r="AN44" s="208">
        <v>19224</v>
      </c>
      <c r="AO44" s="213">
        <v>19084</v>
      </c>
      <c r="AP44" s="213">
        <v>19093</v>
      </c>
      <c r="AQ44" s="213">
        <f>BI55</f>
        <v>19054</v>
      </c>
      <c r="AR44" s="467">
        <f t="shared" si="1"/>
        <v>-92</v>
      </c>
      <c r="AS44" s="468">
        <f t="shared" si="2"/>
        <v>-361</v>
      </c>
      <c r="AT44" s="467">
        <f t="shared" si="13"/>
        <v>-17</v>
      </c>
      <c r="AU44" s="467">
        <f t="shared" si="13"/>
        <v>-32</v>
      </c>
      <c r="AV44" s="467">
        <f t="shared" si="13"/>
        <v>-48</v>
      </c>
      <c r="AW44" s="467">
        <f t="shared" si="13"/>
        <v>-97</v>
      </c>
      <c r="AX44" s="467">
        <f t="shared" si="13"/>
        <v>-167</v>
      </c>
      <c r="AY44" s="467">
        <f t="shared" si="13"/>
        <v>-153</v>
      </c>
      <c r="AZ44" s="467">
        <f t="shared" si="13"/>
        <v>-140</v>
      </c>
      <c r="BA44" s="467">
        <f t="shared" si="4"/>
        <v>-30</v>
      </c>
      <c r="BB44" s="467">
        <f t="shared" si="8"/>
        <v>-39</v>
      </c>
      <c r="BC44" s="585"/>
      <c r="BD44" s="469">
        <v>20076</v>
      </c>
      <c r="BE44" s="581">
        <f t="shared" si="5"/>
        <v>-338</v>
      </c>
      <c r="BF44" s="581">
        <f t="shared" si="6"/>
        <v>-699</v>
      </c>
      <c r="BH44" s="596" t="s">
        <v>337</v>
      </c>
      <c r="BI44" s="593">
        <v>40086</v>
      </c>
    </row>
    <row r="45" spans="1:61" ht="12.75" customHeight="1">
      <c r="A45" s="588">
        <v>446</v>
      </c>
      <c r="B45" s="583" t="s">
        <v>58</v>
      </c>
      <c r="C45" s="206">
        <v>13799</v>
      </c>
      <c r="D45" s="206">
        <v>13500</v>
      </c>
      <c r="E45" s="206">
        <v>13512</v>
      </c>
      <c r="F45" s="206">
        <v>13217</v>
      </c>
      <c r="G45" s="206"/>
      <c r="H45" s="206">
        <v>13646</v>
      </c>
      <c r="I45" s="206"/>
      <c r="J45" s="206">
        <v>16597</v>
      </c>
      <c r="K45" s="206"/>
      <c r="L45" s="206">
        <v>16866</v>
      </c>
      <c r="M45" s="206"/>
      <c r="N45" s="206">
        <v>16514</v>
      </c>
      <c r="O45" s="206"/>
      <c r="P45" s="206">
        <v>15799</v>
      </c>
      <c r="Q45" s="206"/>
      <c r="R45" s="206">
        <v>15132</v>
      </c>
      <c r="S45" s="206"/>
      <c r="T45" s="206">
        <v>14659</v>
      </c>
      <c r="U45" s="206"/>
      <c r="V45" s="206">
        <v>14517</v>
      </c>
      <c r="W45" s="206">
        <v>14401</v>
      </c>
      <c r="X45" s="584">
        <v>14266</v>
      </c>
      <c r="Y45" s="584">
        <v>14492</v>
      </c>
      <c r="Z45" s="584">
        <v>13829</v>
      </c>
      <c r="AA45" s="214">
        <v>13500</v>
      </c>
      <c r="AB45" s="206">
        <v>13077</v>
      </c>
      <c r="AC45" s="203">
        <v>12289</v>
      </c>
      <c r="AD45" s="210">
        <v>12131</v>
      </c>
      <c r="AE45" s="210">
        <v>11928</v>
      </c>
      <c r="AF45" s="210">
        <v>11798</v>
      </c>
      <c r="AG45" s="210">
        <v>11564</v>
      </c>
      <c r="AH45" s="211">
        <v>11452</v>
      </c>
      <c r="AI45" s="212">
        <v>11369</v>
      </c>
      <c r="AJ45" s="213">
        <v>11149</v>
      </c>
      <c r="AK45" s="213">
        <v>10952</v>
      </c>
      <c r="AL45" s="213">
        <v>10799</v>
      </c>
      <c r="AM45" s="471">
        <v>10616</v>
      </c>
      <c r="AN45" s="208">
        <v>10426</v>
      </c>
      <c r="AO45" s="213">
        <v>10183</v>
      </c>
      <c r="AP45" s="213">
        <v>9942</v>
      </c>
      <c r="AQ45" s="213">
        <f>BI56</f>
        <v>9873</v>
      </c>
      <c r="AR45" s="467">
        <f t="shared" si="1"/>
        <v>-837</v>
      </c>
      <c r="AS45" s="468">
        <f t="shared" si="2"/>
        <v>-836</v>
      </c>
      <c r="AT45" s="467">
        <f t="shared" si="13"/>
        <v>-83</v>
      </c>
      <c r="AU45" s="467">
        <f t="shared" si="13"/>
        <v>-220</v>
      </c>
      <c r="AV45" s="467">
        <f t="shared" si="13"/>
        <v>-197</v>
      </c>
      <c r="AW45" s="467">
        <f t="shared" si="13"/>
        <v>-153</v>
      </c>
      <c r="AX45" s="467">
        <f t="shared" si="13"/>
        <v>-183</v>
      </c>
      <c r="AY45" s="467">
        <f t="shared" si="13"/>
        <v>-190</v>
      </c>
      <c r="AZ45" s="467">
        <f t="shared" si="13"/>
        <v>-243</v>
      </c>
      <c r="BA45" s="467">
        <f t="shared" si="4"/>
        <v>-310</v>
      </c>
      <c r="BB45" s="467">
        <f t="shared" si="8"/>
        <v>-69</v>
      </c>
      <c r="BC45" s="585"/>
      <c r="BD45" s="469">
        <v>14337</v>
      </c>
      <c r="BE45" s="581">
        <f t="shared" si="5"/>
        <v>-2885</v>
      </c>
      <c r="BF45" s="581">
        <f t="shared" si="6"/>
        <v>-3721</v>
      </c>
      <c r="BH45" s="599" t="s">
        <v>338</v>
      </c>
      <c r="BI45" s="593">
        <v>71807</v>
      </c>
    </row>
    <row r="46" spans="1:61" ht="20.25" customHeight="1">
      <c r="A46" s="582"/>
      <c r="B46" s="597" t="s">
        <v>22</v>
      </c>
      <c r="C46" s="206">
        <v>207976</v>
      </c>
      <c r="D46" s="206">
        <v>200611</v>
      </c>
      <c r="E46" s="206">
        <v>207724</v>
      </c>
      <c r="F46" s="206">
        <v>210596</v>
      </c>
      <c r="G46" s="206"/>
      <c r="H46" s="206">
        <v>222313</v>
      </c>
      <c r="I46" s="206"/>
      <c r="J46" s="206">
        <v>284785</v>
      </c>
      <c r="K46" s="206"/>
      <c r="L46" s="206">
        <v>283103</v>
      </c>
      <c r="M46" s="206"/>
      <c r="N46" s="206">
        <v>276572</v>
      </c>
      <c r="O46" s="206"/>
      <c r="P46" s="206">
        <v>268761</v>
      </c>
      <c r="Q46" s="206"/>
      <c r="R46" s="206">
        <v>268467</v>
      </c>
      <c r="S46" s="206"/>
      <c r="T46" s="206">
        <v>271984</v>
      </c>
      <c r="U46" s="206"/>
      <c r="V46" s="206">
        <v>286544</v>
      </c>
      <c r="W46" s="206">
        <v>292743</v>
      </c>
      <c r="X46" s="206">
        <v>297235</v>
      </c>
      <c r="Y46" s="206">
        <v>292586</v>
      </c>
      <c r="Z46" s="207">
        <v>292469</v>
      </c>
      <c r="AA46" s="206">
        <v>287780</v>
      </c>
      <c r="AB46" s="206">
        <v>280302</v>
      </c>
      <c r="AC46" s="203">
        <v>272476</v>
      </c>
      <c r="AD46" s="204">
        <f>SUM(AD47:AD53)</f>
        <v>270439</v>
      </c>
      <c r="AE46" s="204">
        <f>SUM(AE47:AE53)</f>
        <v>268281</v>
      </c>
      <c r="AF46" s="204">
        <f>SUM(AF47:AF53)</f>
        <v>265803</v>
      </c>
      <c r="AG46" s="204">
        <f>SUM(AG47:AG53)</f>
        <v>263148</v>
      </c>
      <c r="AH46" s="203">
        <f t="shared" ref="AH46:AQ46" si="15">SUM(AH47:AH53)</f>
        <v>260312</v>
      </c>
      <c r="AI46" s="208">
        <f t="shared" si="15"/>
        <v>257611</v>
      </c>
      <c r="AJ46" s="208">
        <f t="shared" si="15"/>
        <v>255216</v>
      </c>
      <c r="AK46" s="208">
        <f t="shared" si="15"/>
        <v>252236</v>
      </c>
      <c r="AL46" s="208">
        <f t="shared" si="15"/>
        <v>249467</v>
      </c>
      <c r="AM46" s="466">
        <f t="shared" si="15"/>
        <v>246601</v>
      </c>
      <c r="AN46" s="208">
        <f t="shared" si="15"/>
        <v>243286</v>
      </c>
      <c r="AO46" s="208">
        <f t="shared" si="15"/>
        <v>240168</v>
      </c>
      <c r="AP46" s="208">
        <f t="shared" si="15"/>
        <v>236655</v>
      </c>
      <c r="AQ46" s="208">
        <f t="shared" si="15"/>
        <v>236088</v>
      </c>
      <c r="AR46" s="467">
        <f t="shared" si="1"/>
        <v>-12164</v>
      </c>
      <c r="AS46" s="468">
        <f t="shared" si="2"/>
        <v>-13711</v>
      </c>
      <c r="AT46" s="467">
        <f t="shared" si="13"/>
        <v>-2701</v>
      </c>
      <c r="AU46" s="467">
        <f t="shared" si="13"/>
        <v>-2395</v>
      </c>
      <c r="AV46" s="467">
        <f t="shared" si="13"/>
        <v>-2980</v>
      </c>
      <c r="AW46" s="467">
        <f t="shared" si="13"/>
        <v>-2769</v>
      </c>
      <c r="AX46" s="467">
        <f t="shared" si="13"/>
        <v>-2866</v>
      </c>
      <c r="AY46" s="467">
        <f t="shared" si="13"/>
        <v>-3315</v>
      </c>
      <c r="AZ46" s="467">
        <f t="shared" si="13"/>
        <v>-3118</v>
      </c>
      <c r="BA46" s="467">
        <f t="shared" si="4"/>
        <v>-4080</v>
      </c>
      <c r="BB46" s="467">
        <f t="shared" si="8"/>
        <v>-567</v>
      </c>
      <c r="BC46" s="585"/>
      <c r="BD46" s="469">
        <f>SUM(BD47:BD53)</f>
        <v>290988</v>
      </c>
      <c r="BE46" s="581">
        <f t="shared" si="5"/>
        <v>-30676</v>
      </c>
      <c r="BF46" s="581">
        <f t="shared" si="6"/>
        <v>-44387</v>
      </c>
      <c r="BH46" s="600" t="s">
        <v>1036</v>
      </c>
      <c r="BI46" s="590" t="s">
        <v>326</v>
      </c>
    </row>
    <row r="47" spans="1:61" ht="12.75" customHeight="1">
      <c r="A47" s="588">
        <v>208</v>
      </c>
      <c r="B47" s="583" t="s">
        <v>59</v>
      </c>
      <c r="C47" s="584">
        <v>25313</v>
      </c>
      <c r="D47" s="584">
        <v>18044</v>
      </c>
      <c r="E47" s="584">
        <v>19357</v>
      </c>
      <c r="F47" s="584">
        <v>21315</v>
      </c>
      <c r="G47" s="584"/>
      <c r="H47" s="584">
        <v>29844</v>
      </c>
      <c r="I47" s="584"/>
      <c r="J47" s="584">
        <v>34170</v>
      </c>
      <c r="K47" s="584"/>
      <c r="L47" s="584">
        <v>35894</v>
      </c>
      <c r="M47" s="584"/>
      <c r="N47" s="584">
        <v>35905</v>
      </c>
      <c r="O47" s="584"/>
      <c r="P47" s="584">
        <v>36521</v>
      </c>
      <c r="Q47" s="584"/>
      <c r="R47" s="584">
        <v>38921</v>
      </c>
      <c r="S47" s="584"/>
      <c r="T47" s="584">
        <v>40657</v>
      </c>
      <c r="U47" s="584"/>
      <c r="V47" s="584">
        <v>42008</v>
      </c>
      <c r="W47" s="584">
        <v>41498</v>
      </c>
      <c r="X47" s="584">
        <v>39868</v>
      </c>
      <c r="Y47" s="584">
        <v>36871</v>
      </c>
      <c r="Z47" s="207">
        <v>36103</v>
      </c>
      <c r="AA47" s="214">
        <v>34320</v>
      </c>
      <c r="AB47" s="584">
        <v>32475</v>
      </c>
      <c r="AC47" s="203">
        <v>31158</v>
      </c>
      <c r="AD47" s="210">
        <v>30871</v>
      </c>
      <c r="AE47" s="210">
        <v>30606</v>
      </c>
      <c r="AF47" s="210">
        <v>30390</v>
      </c>
      <c r="AG47" s="210">
        <v>30123</v>
      </c>
      <c r="AH47" s="211">
        <v>30129</v>
      </c>
      <c r="AI47" s="212">
        <v>29848</v>
      </c>
      <c r="AJ47" s="213">
        <v>29701</v>
      </c>
      <c r="AK47" s="213">
        <v>29328</v>
      </c>
      <c r="AL47" s="213">
        <v>28832</v>
      </c>
      <c r="AM47" s="471">
        <v>28355</v>
      </c>
      <c r="AN47" s="208">
        <v>27971</v>
      </c>
      <c r="AO47" s="213">
        <v>27549</v>
      </c>
      <c r="AP47" s="213">
        <v>27031</v>
      </c>
      <c r="AQ47" s="213">
        <f>BI25</f>
        <v>26932</v>
      </c>
      <c r="AR47" s="467">
        <f t="shared" si="1"/>
        <v>-1029</v>
      </c>
      <c r="AS47" s="468">
        <f t="shared" si="2"/>
        <v>-1774</v>
      </c>
      <c r="AT47" s="467">
        <f t="shared" si="13"/>
        <v>-281</v>
      </c>
      <c r="AU47" s="467">
        <f t="shared" si="13"/>
        <v>-147</v>
      </c>
      <c r="AV47" s="467">
        <f t="shared" si="13"/>
        <v>-373</v>
      </c>
      <c r="AW47" s="467">
        <f t="shared" si="13"/>
        <v>-496</v>
      </c>
      <c r="AX47" s="467">
        <f t="shared" si="13"/>
        <v>-477</v>
      </c>
      <c r="AY47" s="467">
        <f t="shared" si="13"/>
        <v>-384</v>
      </c>
      <c r="AZ47" s="467">
        <f t="shared" si="13"/>
        <v>-422</v>
      </c>
      <c r="BA47" s="467">
        <f t="shared" si="4"/>
        <v>-617</v>
      </c>
      <c r="BB47" s="467">
        <f t="shared" si="8"/>
        <v>-99</v>
      </c>
      <c r="BC47" s="585"/>
      <c r="BD47" s="469">
        <v>35769</v>
      </c>
      <c r="BE47" s="581">
        <f t="shared" si="5"/>
        <v>-5640</v>
      </c>
      <c r="BF47" s="581">
        <f t="shared" si="6"/>
        <v>-7414</v>
      </c>
      <c r="BH47" s="596" t="s">
        <v>43</v>
      </c>
      <c r="BI47" s="593">
        <v>28243</v>
      </c>
    </row>
    <row r="48" spans="1:61" ht="12.75" customHeight="1">
      <c r="A48" s="588">
        <v>212</v>
      </c>
      <c r="B48" s="583" t="s">
        <v>60</v>
      </c>
      <c r="C48" s="584">
        <v>27211</v>
      </c>
      <c r="D48" s="584">
        <v>28248</v>
      </c>
      <c r="E48" s="584">
        <v>31305</v>
      </c>
      <c r="F48" s="584">
        <v>32542</v>
      </c>
      <c r="G48" s="584"/>
      <c r="H48" s="584">
        <v>34446</v>
      </c>
      <c r="I48" s="584"/>
      <c r="J48" s="584">
        <v>44162</v>
      </c>
      <c r="K48" s="584"/>
      <c r="L48" s="584">
        <v>42596</v>
      </c>
      <c r="M48" s="584"/>
      <c r="N48" s="584">
        <v>42116</v>
      </c>
      <c r="O48" s="584"/>
      <c r="P48" s="584">
        <v>42381</v>
      </c>
      <c r="Q48" s="584"/>
      <c r="R48" s="584">
        <v>44698</v>
      </c>
      <c r="S48" s="584"/>
      <c r="T48" s="584">
        <v>45942</v>
      </c>
      <c r="U48" s="584"/>
      <c r="V48" s="584">
        <v>49583</v>
      </c>
      <c r="W48" s="584">
        <v>51046</v>
      </c>
      <c r="X48" s="584">
        <v>52374</v>
      </c>
      <c r="Y48" s="584">
        <v>51131</v>
      </c>
      <c r="Z48" s="207">
        <v>51426</v>
      </c>
      <c r="AA48" s="214">
        <v>52077</v>
      </c>
      <c r="AB48" s="584">
        <v>51794</v>
      </c>
      <c r="AC48" s="203">
        <v>50523</v>
      </c>
      <c r="AD48" s="210">
        <v>50189</v>
      </c>
      <c r="AE48" s="210">
        <v>49809</v>
      </c>
      <c r="AF48" s="210">
        <v>49448</v>
      </c>
      <c r="AG48" s="210">
        <v>49109</v>
      </c>
      <c r="AH48" s="211">
        <v>48567</v>
      </c>
      <c r="AI48" s="212">
        <v>48108</v>
      </c>
      <c r="AJ48" s="213">
        <v>47529</v>
      </c>
      <c r="AK48" s="213">
        <v>46883</v>
      </c>
      <c r="AL48" s="213">
        <v>46487</v>
      </c>
      <c r="AM48" s="471">
        <v>45892</v>
      </c>
      <c r="AN48" s="208">
        <v>45197</v>
      </c>
      <c r="AO48" s="213">
        <v>44569</v>
      </c>
      <c r="AP48" s="213">
        <v>43922</v>
      </c>
      <c r="AQ48" s="213">
        <f>BI28</f>
        <v>43855</v>
      </c>
      <c r="AR48" s="467">
        <f t="shared" si="1"/>
        <v>-1956</v>
      </c>
      <c r="AS48" s="468">
        <f t="shared" si="2"/>
        <v>-2675</v>
      </c>
      <c r="AT48" s="467">
        <f t="shared" si="13"/>
        <v>-459</v>
      </c>
      <c r="AU48" s="467">
        <f t="shared" si="13"/>
        <v>-579</v>
      </c>
      <c r="AV48" s="467">
        <f t="shared" si="13"/>
        <v>-646</v>
      </c>
      <c r="AW48" s="467">
        <f t="shared" si="13"/>
        <v>-396</v>
      </c>
      <c r="AX48" s="467">
        <f t="shared" si="13"/>
        <v>-595</v>
      </c>
      <c r="AY48" s="467">
        <f t="shared" si="13"/>
        <v>-695</v>
      </c>
      <c r="AZ48" s="467">
        <f t="shared" si="13"/>
        <v>-628</v>
      </c>
      <c r="BA48" s="467">
        <f t="shared" si="4"/>
        <v>-714</v>
      </c>
      <c r="BB48" s="467">
        <f t="shared" si="8"/>
        <v>-67</v>
      </c>
      <c r="BC48" s="585"/>
      <c r="BD48" s="469">
        <v>51081</v>
      </c>
      <c r="BE48" s="581">
        <f t="shared" si="5"/>
        <v>-2514</v>
      </c>
      <c r="BF48" s="581">
        <f t="shared" si="6"/>
        <v>-5189</v>
      </c>
      <c r="BH48" s="600" t="s">
        <v>1037</v>
      </c>
      <c r="BI48" s="590" t="s">
        <v>326</v>
      </c>
    </row>
    <row r="49" spans="1:61" ht="12.75" customHeight="1">
      <c r="A49" s="588">
        <v>227</v>
      </c>
      <c r="B49" s="583" t="s">
        <v>61</v>
      </c>
      <c r="C49" s="206">
        <v>47489</v>
      </c>
      <c r="D49" s="206">
        <v>47595</v>
      </c>
      <c r="E49" s="206">
        <v>48732</v>
      </c>
      <c r="F49" s="206">
        <v>48204</v>
      </c>
      <c r="G49" s="206"/>
      <c r="H49" s="206">
        <v>48492</v>
      </c>
      <c r="I49" s="206"/>
      <c r="J49" s="206">
        <v>59217</v>
      </c>
      <c r="K49" s="206"/>
      <c r="L49" s="206">
        <v>60289</v>
      </c>
      <c r="M49" s="206"/>
      <c r="N49" s="206">
        <v>58655</v>
      </c>
      <c r="O49" s="206"/>
      <c r="P49" s="206">
        <v>54590</v>
      </c>
      <c r="Q49" s="206"/>
      <c r="R49" s="206">
        <v>50889</v>
      </c>
      <c r="S49" s="206"/>
      <c r="T49" s="206">
        <v>48558</v>
      </c>
      <c r="U49" s="206"/>
      <c r="V49" s="206">
        <v>48791</v>
      </c>
      <c r="W49" s="206">
        <v>49084</v>
      </c>
      <c r="X49" s="584">
        <v>48980</v>
      </c>
      <c r="Y49" s="584">
        <v>48454</v>
      </c>
      <c r="Z49" s="584">
        <v>47685</v>
      </c>
      <c r="AA49" s="214">
        <v>45460</v>
      </c>
      <c r="AB49" s="584">
        <v>43302</v>
      </c>
      <c r="AC49" s="203">
        <v>40938</v>
      </c>
      <c r="AD49" s="210">
        <v>40363</v>
      </c>
      <c r="AE49" s="210">
        <v>39782</v>
      </c>
      <c r="AF49" s="210">
        <v>39190</v>
      </c>
      <c r="AG49" s="210">
        <v>38490</v>
      </c>
      <c r="AH49" s="211">
        <v>37773</v>
      </c>
      <c r="AI49" s="212">
        <v>37121</v>
      </c>
      <c r="AJ49" s="213">
        <v>36569</v>
      </c>
      <c r="AK49" s="213">
        <v>35971</v>
      </c>
      <c r="AL49" s="213">
        <v>35366</v>
      </c>
      <c r="AM49" s="471">
        <v>34819</v>
      </c>
      <c r="AN49" s="208">
        <v>34150</v>
      </c>
      <c r="AO49" s="213">
        <v>33457</v>
      </c>
      <c r="AP49" s="213">
        <v>32682</v>
      </c>
      <c r="AQ49" s="213">
        <f>BI43</f>
        <v>32585</v>
      </c>
      <c r="AR49" s="467">
        <f t="shared" si="1"/>
        <v>-3165</v>
      </c>
      <c r="AS49" s="468">
        <f t="shared" si="2"/>
        <v>-2954</v>
      </c>
      <c r="AT49" s="467">
        <f t="shared" si="13"/>
        <v>-652</v>
      </c>
      <c r="AU49" s="467">
        <f t="shared" si="13"/>
        <v>-552</v>
      </c>
      <c r="AV49" s="467">
        <f t="shared" si="13"/>
        <v>-598</v>
      </c>
      <c r="AW49" s="467">
        <f t="shared" si="13"/>
        <v>-605</v>
      </c>
      <c r="AX49" s="467">
        <f t="shared" si="13"/>
        <v>-547</v>
      </c>
      <c r="AY49" s="467">
        <f t="shared" si="13"/>
        <v>-669</v>
      </c>
      <c r="AZ49" s="467">
        <f t="shared" si="13"/>
        <v>-693</v>
      </c>
      <c r="BA49" s="467">
        <f t="shared" si="4"/>
        <v>-872</v>
      </c>
      <c r="BB49" s="467">
        <f t="shared" si="8"/>
        <v>-97</v>
      </c>
      <c r="BC49" s="585"/>
      <c r="BD49" s="469">
        <v>47653</v>
      </c>
      <c r="BE49" s="581">
        <f t="shared" si="5"/>
        <v>-9880</v>
      </c>
      <c r="BF49" s="581">
        <f t="shared" si="6"/>
        <v>-12834</v>
      </c>
      <c r="BH49" s="596" t="s">
        <v>339</v>
      </c>
      <c r="BI49" s="593">
        <v>17970</v>
      </c>
    </row>
    <row r="50" spans="1:61" ht="12.75" customHeight="1">
      <c r="A50" s="588">
        <v>229</v>
      </c>
      <c r="B50" s="583" t="s">
        <v>62</v>
      </c>
      <c r="C50" s="206">
        <v>52127</v>
      </c>
      <c r="D50" s="206">
        <v>50832</v>
      </c>
      <c r="E50" s="206">
        <v>52142</v>
      </c>
      <c r="F50" s="206">
        <v>52893</v>
      </c>
      <c r="G50" s="206"/>
      <c r="H50" s="206">
        <v>54378</v>
      </c>
      <c r="I50" s="206"/>
      <c r="J50" s="206">
        <v>73379</v>
      </c>
      <c r="K50" s="206"/>
      <c r="L50" s="206">
        <v>72414</v>
      </c>
      <c r="M50" s="206"/>
      <c r="N50" s="206">
        <v>71619</v>
      </c>
      <c r="O50" s="206"/>
      <c r="P50" s="206">
        <v>70720</v>
      </c>
      <c r="Q50" s="206"/>
      <c r="R50" s="206">
        <v>71340</v>
      </c>
      <c r="S50" s="206"/>
      <c r="T50" s="206">
        <v>73058</v>
      </c>
      <c r="U50" s="206"/>
      <c r="V50" s="206">
        <v>78363</v>
      </c>
      <c r="W50" s="206">
        <v>81167</v>
      </c>
      <c r="X50" s="584">
        <v>82934</v>
      </c>
      <c r="Y50" s="584">
        <v>83045</v>
      </c>
      <c r="Z50" s="584">
        <v>83431</v>
      </c>
      <c r="AA50" s="214">
        <v>83207</v>
      </c>
      <c r="AB50" s="584">
        <v>81561</v>
      </c>
      <c r="AC50" s="203">
        <v>80518</v>
      </c>
      <c r="AD50" s="210">
        <v>80008</v>
      </c>
      <c r="AE50" s="210">
        <v>79519</v>
      </c>
      <c r="AF50" s="210">
        <v>78974</v>
      </c>
      <c r="AG50" s="210">
        <v>78436</v>
      </c>
      <c r="AH50" s="211">
        <v>77419</v>
      </c>
      <c r="AI50" s="212">
        <v>76890</v>
      </c>
      <c r="AJ50" s="217">
        <v>76282</v>
      </c>
      <c r="AK50" s="216">
        <v>75585</v>
      </c>
      <c r="AL50" s="216">
        <v>74926</v>
      </c>
      <c r="AM50" s="471">
        <v>74316</v>
      </c>
      <c r="AN50" s="208">
        <v>73491</v>
      </c>
      <c r="AO50" s="216">
        <v>72867</v>
      </c>
      <c r="AP50" s="216">
        <v>71939</v>
      </c>
      <c r="AQ50" s="216">
        <f>BI45</f>
        <v>71807</v>
      </c>
      <c r="AR50" s="467">
        <f t="shared" si="1"/>
        <v>-3099</v>
      </c>
      <c r="AS50" s="468">
        <f t="shared" si="2"/>
        <v>-3103</v>
      </c>
      <c r="AT50" s="467">
        <f t="shared" si="13"/>
        <v>-529</v>
      </c>
      <c r="AU50" s="467">
        <f t="shared" si="13"/>
        <v>-608</v>
      </c>
      <c r="AV50" s="467">
        <f t="shared" si="13"/>
        <v>-697</v>
      </c>
      <c r="AW50" s="467">
        <f t="shared" si="13"/>
        <v>-659</v>
      </c>
      <c r="AX50" s="467">
        <f t="shared" si="13"/>
        <v>-610</v>
      </c>
      <c r="AY50" s="467">
        <f t="shared" si="13"/>
        <v>-825</v>
      </c>
      <c r="AZ50" s="467">
        <f t="shared" si="13"/>
        <v>-624</v>
      </c>
      <c r="BA50" s="467">
        <f t="shared" si="4"/>
        <v>-1060</v>
      </c>
      <c r="BB50" s="467">
        <f t="shared" si="8"/>
        <v>-132</v>
      </c>
      <c r="BC50" s="585"/>
      <c r="BD50" s="469">
        <v>83008</v>
      </c>
      <c r="BE50" s="581">
        <f t="shared" si="5"/>
        <v>-5589</v>
      </c>
      <c r="BF50" s="581">
        <f t="shared" si="6"/>
        <v>-8692</v>
      </c>
      <c r="BH50" s="601" t="s">
        <v>1038</v>
      </c>
      <c r="BI50" s="590" t="s">
        <v>326</v>
      </c>
    </row>
    <row r="51" spans="1:61" ht="12.75" customHeight="1">
      <c r="A51" s="588">
        <v>464</v>
      </c>
      <c r="B51" s="583" t="s">
        <v>63</v>
      </c>
      <c r="C51" s="584">
        <v>9271</v>
      </c>
      <c r="D51" s="584">
        <v>9156</v>
      </c>
      <c r="E51" s="584">
        <v>9392</v>
      </c>
      <c r="F51" s="584">
        <v>9414</v>
      </c>
      <c r="G51" s="584"/>
      <c r="H51" s="584">
        <v>9832</v>
      </c>
      <c r="I51" s="584"/>
      <c r="J51" s="584">
        <v>14154</v>
      </c>
      <c r="K51" s="584"/>
      <c r="L51" s="584">
        <v>13599</v>
      </c>
      <c r="M51" s="584"/>
      <c r="N51" s="584">
        <v>13613</v>
      </c>
      <c r="O51" s="584"/>
      <c r="P51" s="584">
        <v>14296</v>
      </c>
      <c r="Q51" s="584"/>
      <c r="R51" s="584">
        <v>16545</v>
      </c>
      <c r="S51" s="584"/>
      <c r="T51" s="584">
        <v>20457</v>
      </c>
      <c r="U51" s="584"/>
      <c r="V51" s="584">
        <v>24751</v>
      </c>
      <c r="W51" s="584">
        <v>26686</v>
      </c>
      <c r="X51" s="584">
        <v>29663</v>
      </c>
      <c r="Y51" s="584">
        <v>30477</v>
      </c>
      <c r="Z51" s="207">
        <v>31634</v>
      </c>
      <c r="AA51" s="214">
        <v>31960</v>
      </c>
      <c r="AB51" s="584">
        <v>32555</v>
      </c>
      <c r="AC51" s="203">
        <v>33438</v>
      </c>
      <c r="AD51" s="210">
        <v>33632</v>
      </c>
      <c r="AE51" s="210">
        <v>33800</v>
      </c>
      <c r="AF51" s="210">
        <v>33732</v>
      </c>
      <c r="AG51" s="210">
        <v>33603</v>
      </c>
      <c r="AH51" s="211">
        <v>33690</v>
      </c>
      <c r="AI51" s="212">
        <v>33602</v>
      </c>
      <c r="AJ51" s="213">
        <v>33704</v>
      </c>
      <c r="AK51" s="213">
        <v>33660</v>
      </c>
      <c r="AL51" s="213">
        <v>33579</v>
      </c>
      <c r="AM51" s="471">
        <v>33477</v>
      </c>
      <c r="AN51" s="208">
        <v>33348</v>
      </c>
      <c r="AO51" s="213">
        <v>33187</v>
      </c>
      <c r="AP51" s="213">
        <v>33069</v>
      </c>
      <c r="AQ51" s="213">
        <f>BI58</f>
        <v>33032</v>
      </c>
      <c r="AR51" s="467">
        <f t="shared" si="1"/>
        <v>252</v>
      </c>
      <c r="AS51" s="468">
        <f t="shared" si="2"/>
        <v>-213</v>
      </c>
      <c r="AT51" s="467">
        <f t="shared" si="13"/>
        <v>-88</v>
      </c>
      <c r="AU51" s="467">
        <f t="shared" si="13"/>
        <v>102</v>
      </c>
      <c r="AV51" s="467">
        <f t="shared" si="13"/>
        <v>-44</v>
      </c>
      <c r="AW51" s="467">
        <f t="shared" si="13"/>
        <v>-81</v>
      </c>
      <c r="AX51" s="467">
        <f t="shared" si="13"/>
        <v>-102</v>
      </c>
      <c r="AY51" s="467">
        <f t="shared" si="13"/>
        <v>-129</v>
      </c>
      <c r="AZ51" s="467">
        <f t="shared" si="13"/>
        <v>-161</v>
      </c>
      <c r="BA51" s="467">
        <f t="shared" si="4"/>
        <v>-155</v>
      </c>
      <c r="BB51" s="467">
        <f t="shared" si="8"/>
        <v>-37</v>
      </c>
      <c r="BC51" s="585"/>
      <c r="BD51" s="469">
        <v>31424</v>
      </c>
      <c r="BE51" s="581">
        <f t="shared" si="5"/>
        <v>2266</v>
      </c>
      <c r="BF51" s="581">
        <f t="shared" si="6"/>
        <v>2053</v>
      </c>
      <c r="BH51" s="599" t="s">
        <v>47</v>
      </c>
      <c r="BI51" s="593">
        <v>29982</v>
      </c>
    </row>
    <row r="52" spans="1:61" ht="12.75" customHeight="1">
      <c r="A52" s="588">
        <v>481</v>
      </c>
      <c r="B52" s="583" t="s">
        <v>64</v>
      </c>
      <c r="C52" s="584">
        <v>14939</v>
      </c>
      <c r="D52" s="584">
        <v>15050</v>
      </c>
      <c r="E52" s="584">
        <v>15150</v>
      </c>
      <c r="F52" s="584">
        <v>15135</v>
      </c>
      <c r="G52" s="584"/>
      <c r="H52" s="584">
        <v>15442</v>
      </c>
      <c r="I52" s="584"/>
      <c r="J52" s="584">
        <v>20756</v>
      </c>
      <c r="K52" s="584"/>
      <c r="L52" s="584">
        <v>19959</v>
      </c>
      <c r="M52" s="584"/>
      <c r="N52" s="584">
        <v>19000</v>
      </c>
      <c r="O52" s="584"/>
      <c r="P52" s="584">
        <v>17798</v>
      </c>
      <c r="Q52" s="584"/>
      <c r="R52" s="584">
        <v>17153</v>
      </c>
      <c r="S52" s="584"/>
      <c r="T52" s="584">
        <v>16902</v>
      </c>
      <c r="U52" s="584"/>
      <c r="V52" s="584">
        <v>17448</v>
      </c>
      <c r="W52" s="584">
        <v>18388</v>
      </c>
      <c r="X52" s="584">
        <v>18900</v>
      </c>
      <c r="Y52" s="584">
        <v>18781</v>
      </c>
      <c r="Z52" s="207">
        <v>18849</v>
      </c>
      <c r="AA52" s="214">
        <v>18419</v>
      </c>
      <c r="AB52" s="584">
        <v>17603</v>
      </c>
      <c r="AC52" s="203">
        <v>16636</v>
      </c>
      <c r="AD52" s="210">
        <v>16338</v>
      </c>
      <c r="AE52" s="210">
        <v>16137</v>
      </c>
      <c r="AF52" s="210">
        <v>15806</v>
      </c>
      <c r="AG52" s="210">
        <v>15544</v>
      </c>
      <c r="AH52" s="211">
        <v>15224</v>
      </c>
      <c r="AI52" s="215">
        <v>14943</v>
      </c>
      <c r="AJ52" s="213">
        <v>14645</v>
      </c>
      <c r="AK52" s="213">
        <v>14351</v>
      </c>
      <c r="AL52" s="213">
        <v>14118</v>
      </c>
      <c r="AM52" s="471">
        <v>13879</v>
      </c>
      <c r="AN52" s="208">
        <v>13644</v>
      </c>
      <c r="AO52" s="213">
        <v>13422</v>
      </c>
      <c r="AP52" s="213">
        <v>13256</v>
      </c>
      <c r="AQ52" s="213">
        <f>BI60</f>
        <v>13190</v>
      </c>
      <c r="AR52" s="467">
        <f t="shared" si="1"/>
        <v>-1412</v>
      </c>
      <c r="AS52" s="468">
        <f t="shared" si="2"/>
        <v>-1345</v>
      </c>
      <c r="AT52" s="467">
        <f t="shared" si="13"/>
        <v>-281</v>
      </c>
      <c r="AU52" s="467">
        <f t="shared" si="13"/>
        <v>-298</v>
      </c>
      <c r="AV52" s="467">
        <f t="shared" si="13"/>
        <v>-294</v>
      </c>
      <c r="AW52" s="467">
        <f t="shared" si="13"/>
        <v>-233</v>
      </c>
      <c r="AX52" s="467">
        <f t="shared" si="13"/>
        <v>-239</v>
      </c>
      <c r="AY52" s="467">
        <f t="shared" si="13"/>
        <v>-235</v>
      </c>
      <c r="AZ52" s="467">
        <f t="shared" si="13"/>
        <v>-222</v>
      </c>
      <c r="BA52" s="467">
        <f t="shared" si="4"/>
        <v>-232</v>
      </c>
      <c r="BB52" s="467">
        <f t="shared" si="8"/>
        <v>-66</v>
      </c>
      <c r="BC52" s="585"/>
      <c r="BD52" s="469">
        <v>18844</v>
      </c>
      <c r="BE52" s="581">
        <f t="shared" si="5"/>
        <v>-3620</v>
      </c>
      <c r="BF52" s="581">
        <f t="shared" si="6"/>
        <v>-4965</v>
      </c>
      <c r="BH52" s="596" t="s">
        <v>48</v>
      </c>
      <c r="BI52" s="593">
        <v>33898</v>
      </c>
    </row>
    <row r="53" spans="1:61" ht="12.75" customHeight="1">
      <c r="A53" s="588">
        <v>501</v>
      </c>
      <c r="B53" s="583" t="s">
        <v>65</v>
      </c>
      <c r="C53" s="206">
        <v>31626</v>
      </c>
      <c r="D53" s="206">
        <v>31686</v>
      </c>
      <c r="E53" s="206">
        <v>31646</v>
      </c>
      <c r="F53" s="206">
        <v>31093</v>
      </c>
      <c r="G53" s="206"/>
      <c r="H53" s="206">
        <v>29879</v>
      </c>
      <c r="I53" s="206"/>
      <c r="J53" s="206">
        <v>38947</v>
      </c>
      <c r="K53" s="206"/>
      <c r="L53" s="206">
        <v>38352</v>
      </c>
      <c r="M53" s="206"/>
      <c r="N53" s="206">
        <v>35664</v>
      </c>
      <c r="O53" s="206"/>
      <c r="P53" s="206">
        <v>32455</v>
      </c>
      <c r="Q53" s="206"/>
      <c r="R53" s="206">
        <v>28921</v>
      </c>
      <c r="S53" s="206"/>
      <c r="T53" s="206">
        <v>26410</v>
      </c>
      <c r="U53" s="206"/>
      <c r="V53" s="206">
        <v>25600</v>
      </c>
      <c r="W53" s="206">
        <v>24874</v>
      </c>
      <c r="X53" s="584">
        <v>24516</v>
      </c>
      <c r="Y53" s="584">
        <v>23827</v>
      </c>
      <c r="Z53" s="584">
        <v>23341</v>
      </c>
      <c r="AA53" s="214">
        <v>22337</v>
      </c>
      <c r="AB53" s="584">
        <v>21012</v>
      </c>
      <c r="AC53" s="203">
        <v>19265</v>
      </c>
      <c r="AD53" s="210">
        <v>19038</v>
      </c>
      <c r="AE53" s="210">
        <v>18628</v>
      </c>
      <c r="AF53" s="210">
        <v>18263</v>
      </c>
      <c r="AG53" s="210">
        <v>17843</v>
      </c>
      <c r="AH53" s="211">
        <v>17510</v>
      </c>
      <c r="AI53" s="212">
        <v>17099</v>
      </c>
      <c r="AJ53" s="213">
        <v>16786</v>
      </c>
      <c r="AK53" s="213">
        <v>16458</v>
      </c>
      <c r="AL53" s="213">
        <v>16159</v>
      </c>
      <c r="AM53" s="471">
        <v>15863</v>
      </c>
      <c r="AN53" s="208">
        <v>15485</v>
      </c>
      <c r="AO53" s="213">
        <v>15117</v>
      </c>
      <c r="AP53" s="213">
        <v>14756</v>
      </c>
      <c r="AQ53" s="213">
        <f>BI62</f>
        <v>14687</v>
      </c>
      <c r="AR53" s="467">
        <f t="shared" si="1"/>
        <v>-1755</v>
      </c>
      <c r="AS53" s="468">
        <f t="shared" si="2"/>
        <v>-1647</v>
      </c>
      <c r="AT53" s="467">
        <f t="shared" si="13"/>
        <v>-411</v>
      </c>
      <c r="AU53" s="467">
        <f t="shared" si="13"/>
        <v>-313</v>
      </c>
      <c r="AV53" s="467">
        <f t="shared" si="13"/>
        <v>-328</v>
      </c>
      <c r="AW53" s="467">
        <f t="shared" si="13"/>
        <v>-299</v>
      </c>
      <c r="AX53" s="467">
        <f t="shared" si="13"/>
        <v>-296</v>
      </c>
      <c r="AY53" s="467">
        <f t="shared" si="13"/>
        <v>-378</v>
      </c>
      <c r="AZ53" s="467">
        <f t="shared" si="13"/>
        <v>-368</v>
      </c>
      <c r="BA53" s="467">
        <f t="shared" si="4"/>
        <v>-430</v>
      </c>
      <c r="BB53" s="467">
        <f t="shared" si="8"/>
        <v>-69</v>
      </c>
      <c r="BC53" s="585"/>
      <c r="BD53" s="469">
        <v>23209</v>
      </c>
      <c r="BE53" s="581">
        <f t="shared" si="5"/>
        <v>-5699</v>
      </c>
      <c r="BF53" s="581">
        <f t="shared" si="6"/>
        <v>-7346</v>
      </c>
      <c r="BH53" s="601" t="s">
        <v>1039</v>
      </c>
      <c r="BI53" s="590" t="s">
        <v>326</v>
      </c>
    </row>
    <row r="54" spans="1:61" ht="20.25" customHeight="1">
      <c r="A54" s="582"/>
      <c r="B54" s="602" t="s">
        <v>23</v>
      </c>
      <c r="C54" s="206">
        <v>234468</v>
      </c>
      <c r="D54" s="206">
        <v>232840</v>
      </c>
      <c r="E54" s="206">
        <v>235392</v>
      </c>
      <c r="F54" s="206">
        <v>234011</v>
      </c>
      <c r="G54" s="206"/>
      <c r="H54" s="206">
        <v>236378</v>
      </c>
      <c r="I54" s="206"/>
      <c r="J54" s="206">
        <v>266180</v>
      </c>
      <c r="K54" s="206"/>
      <c r="L54" s="206">
        <v>266849</v>
      </c>
      <c r="M54" s="206"/>
      <c r="N54" s="206">
        <v>264484</v>
      </c>
      <c r="O54" s="206"/>
      <c r="P54" s="206">
        <v>253020</v>
      </c>
      <c r="Q54" s="206"/>
      <c r="R54" s="206">
        <v>237611</v>
      </c>
      <c r="S54" s="206"/>
      <c r="T54" s="206">
        <v>222236</v>
      </c>
      <c r="U54" s="206"/>
      <c r="V54" s="206">
        <v>217816</v>
      </c>
      <c r="W54" s="206">
        <v>215485</v>
      </c>
      <c r="X54" s="206">
        <v>213805</v>
      </c>
      <c r="Y54" s="206">
        <v>208242</v>
      </c>
      <c r="Z54" s="207">
        <v>205842</v>
      </c>
      <c r="AA54" s="206">
        <v>200803</v>
      </c>
      <c r="AB54" s="206">
        <v>191211</v>
      </c>
      <c r="AC54" s="203">
        <v>180607</v>
      </c>
      <c r="AD54" s="204">
        <f>SUM(AD55:AD59)</f>
        <v>178494</v>
      </c>
      <c r="AE54" s="204">
        <f>SUM(AE55:AE59)</f>
        <v>176177</v>
      </c>
      <c r="AF54" s="204">
        <f>SUM(AF55:AF59)</f>
        <v>173744</v>
      </c>
      <c r="AG54" s="204">
        <f>SUM(AG55:AG59)</f>
        <v>171295</v>
      </c>
      <c r="AH54" s="203">
        <f t="shared" ref="AH54:AQ54" si="16">SUM(AH55:AH59)</f>
        <v>170232</v>
      </c>
      <c r="AI54" s="208">
        <f t="shared" si="16"/>
        <v>168124</v>
      </c>
      <c r="AJ54" s="208">
        <f t="shared" si="16"/>
        <v>165797</v>
      </c>
      <c r="AK54" s="208">
        <f t="shared" si="16"/>
        <v>163252</v>
      </c>
      <c r="AL54" s="208">
        <f t="shared" si="16"/>
        <v>160494</v>
      </c>
      <c r="AM54" s="466">
        <f t="shared" si="16"/>
        <v>157989</v>
      </c>
      <c r="AN54" s="208">
        <f t="shared" si="16"/>
        <v>155285</v>
      </c>
      <c r="AO54" s="208">
        <f t="shared" si="16"/>
        <v>152674</v>
      </c>
      <c r="AP54" s="208">
        <f t="shared" si="16"/>
        <v>149768</v>
      </c>
      <c r="AQ54" s="208">
        <f t="shared" si="16"/>
        <v>149277</v>
      </c>
      <c r="AR54" s="467">
        <f t="shared" si="1"/>
        <v>-10375</v>
      </c>
      <c r="AS54" s="468">
        <f t="shared" si="2"/>
        <v>-12243</v>
      </c>
      <c r="AT54" s="467">
        <f t="shared" si="13"/>
        <v>-2108</v>
      </c>
      <c r="AU54" s="467">
        <f t="shared" si="13"/>
        <v>-2327</v>
      </c>
      <c r="AV54" s="467">
        <f t="shared" si="13"/>
        <v>-2545</v>
      </c>
      <c r="AW54" s="467">
        <f t="shared" si="13"/>
        <v>-2758</v>
      </c>
      <c r="AX54" s="467">
        <f t="shared" si="13"/>
        <v>-2505</v>
      </c>
      <c r="AY54" s="467">
        <f t="shared" si="13"/>
        <v>-2704</v>
      </c>
      <c r="AZ54" s="467">
        <f t="shared" si="13"/>
        <v>-2611</v>
      </c>
      <c r="BA54" s="467">
        <f t="shared" si="4"/>
        <v>-3397</v>
      </c>
      <c r="BB54" s="467">
        <f t="shared" si="8"/>
        <v>-491</v>
      </c>
      <c r="BC54" s="585"/>
      <c r="BD54" s="469">
        <f>SUM(BD55:BD59)</f>
        <v>205877</v>
      </c>
      <c r="BE54" s="581">
        <f t="shared" si="5"/>
        <v>-35645</v>
      </c>
      <c r="BF54" s="581">
        <f t="shared" si="6"/>
        <v>-47888</v>
      </c>
      <c r="BH54" s="596" t="s">
        <v>56</v>
      </c>
      <c r="BI54" s="593">
        <v>10390</v>
      </c>
    </row>
    <row r="55" spans="1:61" ht="12.75" customHeight="1">
      <c r="A55" s="582">
        <v>209</v>
      </c>
      <c r="B55" s="602" t="s">
        <v>66</v>
      </c>
      <c r="C55" s="206">
        <v>90750</v>
      </c>
      <c r="D55" s="206">
        <v>91246</v>
      </c>
      <c r="E55" s="206">
        <v>91800</v>
      </c>
      <c r="F55" s="206">
        <v>92006</v>
      </c>
      <c r="G55" s="206"/>
      <c r="H55" s="206">
        <v>91546</v>
      </c>
      <c r="I55" s="206"/>
      <c r="J55" s="206">
        <v>103154</v>
      </c>
      <c r="K55" s="206"/>
      <c r="L55" s="206">
        <v>102838</v>
      </c>
      <c r="M55" s="206"/>
      <c r="N55" s="206">
        <v>102557</v>
      </c>
      <c r="O55" s="206"/>
      <c r="P55" s="206">
        <v>99572</v>
      </c>
      <c r="Q55" s="206"/>
      <c r="R55" s="206">
        <v>96599</v>
      </c>
      <c r="S55" s="206"/>
      <c r="T55" s="206">
        <v>94732</v>
      </c>
      <c r="U55" s="206"/>
      <c r="V55" s="206">
        <v>95687</v>
      </c>
      <c r="W55" s="206">
        <v>96448</v>
      </c>
      <c r="X55" s="584">
        <v>96086</v>
      </c>
      <c r="Y55" s="584">
        <v>94163</v>
      </c>
      <c r="Z55" s="584">
        <v>93859</v>
      </c>
      <c r="AA55" s="214">
        <v>92752</v>
      </c>
      <c r="AB55" s="584">
        <v>89208</v>
      </c>
      <c r="AC55" s="203">
        <v>85592</v>
      </c>
      <c r="AD55" s="210">
        <v>84876</v>
      </c>
      <c r="AE55" s="210">
        <v>84116</v>
      </c>
      <c r="AF55" s="210">
        <v>83338</v>
      </c>
      <c r="AG55" s="210">
        <v>82462</v>
      </c>
      <c r="AH55" s="211">
        <v>82250</v>
      </c>
      <c r="AI55" s="212">
        <v>81438</v>
      </c>
      <c r="AJ55" s="213">
        <v>80690</v>
      </c>
      <c r="AK55" s="213">
        <v>79571</v>
      </c>
      <c r="AL55" s="213">
        <v>78490</v>
      </c>
      <c r="AM55" s="471">
        <v>77489</v>
      </c>
      <c r="AN55" s="208">
        <v>76605</v>
      </c>
      <c r="AO55" s="213">
        <v>75500</v>
      </c>
      <c r="AP55" s="213">
        <v>74268</v>
      </c>
      <c r="AQ55" s="213">
        <f>BI26</f>
        <v>74066</v>
      </c>
      <c r="AR55" s="467">
        <f t="shared" si="1"/>
        <v>-3342</v>
      </c>
      <c r="AS55" s="468">
        <f t="shared" si="2"/>
        <v>-4761</v>
      </c>
      <c r="AT55" s="467">
        <f t="shared" si="13"/>
        <v>-812</v>
      </c>
      <c r="AU55" s="467">
        <f t="shared" si="13"/>
        <v>-748</v>
      </c>
      <c r="AV55" s="467">
        <f t="shared" si="13"/>
        <v>-1119</v>
      </c>
      <c r="AW55" s="467">
        <f t="shared" si="13"/>
        <v>-1081</v>
      </c>
      <c r="AX55" s="467">
        <f t="shared" si="13"/>
        <v>-1001</v>
      </c>
      <c r="AY55" s="467">
        <f t="shared" si="13"/>
        <v>-884</v>
      </c>
      <c r="AZ55" s="467">
        <f t="shared" si="13"/>
        <v>-1105</v>
      </c>
      <c r="BA55" s="467">
        <f t="shared" si="4"/>
        <v>-1434</v>
      </c>
      <c r="BB55" s="467">
        <f t="shared" si="8"/>
        <v>-202</v>
      </c>
      <c r="BC55" s="585"/>
      <c r="BD55" s="469">
        <v>93844</v>
      </c>
      <c r="BE55" s="581">
        <f t="shared" si="5"/>
        <v>-11594</v>
      </c>
      <c r="BF55" s="581">
        <f t="shared" si="6"/>
        <v>-16355</v>
      </c>
      <c r="BH55" s="596" t="s">
        <v>57</v>
      </c>
      <c r="BI55" s="593">
        <v>19054</v>
      </c>
    </row>
    <row r="56" spans="1:61" ht="12.75" customHeight="1">
      <c r="A56" s="588">
        <v>222</v>
      </c>
      <c r="B56" s="583" t="s">
        <v>67</v>
      </c>
      <c r="C56" s="206">
        <v>43271</v>
      </c>
      <c r="D56" s="206">
        <v>42465</v>
      </c>
      <c r="E56" s="206">
        <v>43449</v>
      </c>
      <c r="F56" s="206">
        <v>43190</v>
      </c>
      <c r="G56" s="206"/>
      <c r="H56" s="206">
        <v>45203</v>
      </c>
      <c r="I56" s="206"/>
      <c r="J56" s="206">
        <v>49057</v>
      </c>
      <c r="K56" s="206"/>
      <c r="L56" s="206">
        <v>49190</v>
      </c>
      <c r="M56" s="206"/>
      <c r="N56" s="206">
        <v>48578</v>
      </c>
      <c r="O56" s="206"/>
      <c r="P56" s="206">
        <v>44884</v>
      </c>
      <c r="Q56" s="206"/>
      <c r="R56" s="206">
        <v>40740</v>
      </c>
      <c r="S56" s="206"/>
      <c r="T56" s="206">
        <v>36716</v>
      </c>
      <c r="U56" s="206"/>
      <c r="V56" s="206">
        <v>34919</v>
      </c>
      <c r="W56" s="206">
        <v>33979</v>
      </c>
      <c r="X56" s="584">
        <v>33595</v>
      </c>
      <c r="Y56" s="584">
        <v>32092</v>
      </c>
      <c r="Z56" s="584">
        <v>31290</v>
      </c>
      <c r="AA56" s="214">
        <v>30110</v>
      </c>
      <c r="AB56" s="584">
        <v>28306</v>
      </c>
      <c r="AC56" s="203">
        <v>26501</v>
      </c>
      <c r="AD56" s="210">
        <v>26053</v>
      </c>
      <c r="AE56" s="210">
        <v>25499</v>
      </c>
      <c r="AF56" s="210">
        <v>24988</v>
      </c>
      <c r="AG56" s="210">
        <v>24567</v>
      </c>
      <c r="AH56" s="211">
        <v>24288</v>
      </c>
      <c r="AI56" s="212">
        <v>23952</v>
      </c>
      <c r="AJ56" s="213">
        <v>23491</v>
      </c>
      <c r="AK56" s="213">
        <v>23008</v>
      </c>
      <c r="AL56" s="213">
        <v>22490</v>
      </c>
      <c r="AM56" s="471">
        <v>22129</v>
      </c>
      <c r="AN56" s="208">
        <v>21683</v>
      </c>
      <c r="AO56" s="213">
        <v>21289</v>
      </c>
      <c r="AP56" s="213">
        <v>20821</v>
      </c>
      <c r="AQ56" s="213">
        <f>BI38</f>
        <v>20720</v>
      </c>
      <c r="AR56" s="467">
        <f t="shared" si="1"/>
        <v>-2213</v>
      </c>
      <c r="AS56" s="468">
        <f t="shared" si="2"/>
        <v>-2159</v>
      </c>
      <c r="AT56" s="467">
        <f t="shared" si="13"/>
        <v>-336</v>
      </c>
      <c r="AU56" s="467">
        <f t="shared" si="13"/>
        <v>-461</v>
      </c>
      <c r="AV56" s="467">
        <f t="shared" si="13"/>
        <v>-483</v>
      </c>
      <c r="AW56" s="467">
        <f t="shared" si="13"/>
        <v>-518</v>
      </c>
      <c r="AX56" s="467">
        <f t="shared" si="13"/>
        <v>-361</v>
      </c>
      <c r="AY56" s="467">
        <f t="shared" si="13"/>
        <v>-446</v>
      </c>
      <c r="AZ56" s="467">
        <f t="shared" si="13"/>
        <v>-394</v>
      </c>
      <c r="BA56" s="467">
        <f t="shared" si="4"/>
        <v>-569</v>
      </c>
      <c r="BB56" s="467">
        <f t="shared" si="8"/>
        <v>-101</v>
      </c>
      <c r="BC56" s="585"/>
      <c r="BD56" s="469">
        <v>31319</v>
      </c>
      <c r="BE56" s="581">
        <f t="shared" si="5"/>
        <v>-7031</v>
      </c>
      <c r="BF56" s="581">
        <f t="shared" si="6"/>
        <v>-9190</v>
      </c>
      <c r="BH56" s="596" t="s">
        <v>340</v>
      </c>
      <c r="BI56" s="593">
        <v>9873</v>
      </c>
    </row>
    <row r="57" spans="1:61" ht="12.75" customHeight="1">
      <c r="A57" s="588">
        <v>225</v>
      </c>
      <c r="B57" s="583" t="s">
        <v>68</v>
      </c>
      <c r="C57" s="206">
        <v>41657</v>
      </c>
      <c r="D57" s="206">
        <v>41053</v>
      </c>
      <c r="E57" s="206">
        <v>42524</v>
      </c>
      <c r="F57" s="206">
        <v>42173</v>
      </c>
      <c r="G57" s="206"/>
      <c r="H57" s="206">
        <v>42442</v>
      </c>
      <c r="I57" s="206"/>
      <c r="J57" s="206">
        <v>49448</v>
      </c>
      <c r="K57" s="206"/>
      <c r="L57" s="206">
        <v>49619</v>
      </c>
      <c r="M57" s="206"/>
      <c r="N57" s="206">
        <v>49225</v>
      </c>
      <c r="O57" s="206"/>
      <c r="P57" s="206">
        <v>47118</v>
      </c>
      <c r="Q57" s="206"/>
      <c r="R57" s="206">
        <v>43637</v>
      </c>
      <c r="S57" s="206"/>
      <c r="T57" s="206">
        <v>39506</v>
      </c>
      <c r="U57" s="206"/>
      <c r="V57" s="206">
        <v>37763</v>
      </c>
      <c r="W57" s="206">
        <v>36850</v>
      </c>
      <c r="X57" s="584">
        <v>37149</v>
      </c>
      <c r="Y57" s="584">
        <v>36625</v>
      </c>
      <c r="Z57" s="584">
        <v>36766</v>
      </c>
      <c r="AA57" s="214">
        <v>36069</v>
      </c>
      <c r="AB57" s="584">
        <v>34791</v>
      </c>
      <c r="AC57" s="203">
        <v>32814</v>
      </c>
      <c r="AD57" s="210">
        <v>32491</v>
      </c>
      <c r="AE57" s="210">
        <v>32118</v>
      </c>
      <c r="AF57" s="210">
        <v>31622</v>
      </c>
      <c r="AG57" s="210">
        <v>31144</v>
      </c>
      <c r="AH57" s="211">
        <v>30805</v>
      </c>
      <c r="AI57" s="212">
        <v>30551</v>
      </c>
      <c r="AJ57" s="213">
        <v>30162</v>
      </c>
      <c r="AK57" s="213">
        <v>29823</v>
      </c>
      <c r="AL57" s="213">
        <v>29411</v>
      </c>
      <c r="AM57" s="471">
        <v>28989</v>
      </c>
      <c r="AN57" s="208">
        <v>28417</v>
      </c>
      <c r="AO57" s="213">
        <v>27968</v>
      </c>
      <c r="AP57" s="213">
        <v>27474</v>
      </c>
      <c r="AQ57" s="213">
        <f>BI41</f>
        <v>27396</v>
      </c>
      <c r="AR57" s="467">
        <f t="shared" si="1"/>
        <v>-2009</v>
      </c>
      <c r="AS57" s="468">
        <f t="shared" si="2"/>
        <v>-1816</v>
      </c>
      <c r="AT57" s="467">
        <f t="shared" si="13"/>
        <v>-254</v>
      </c>
      <c r="AU57" s="467">
        <f t="shared" si="13"/>
        <v>-389</v>
      </c>
      <c r="AV57" s="467">
        <f t="shared" si="13"/>
        <v>-339</v>
      </c>
      <c r="AW57" s="467">
        <f t="shared" si="13"/>
        <v>-412</v>
      </c>
      <c r="AX57" s="467">
        <f t="shared" si="13"/>
        <v>-422</v>
      </c>
      <c r="AY57" s="467">
        <f t="shared" si="13"/>
        <v>-572</v>
      </c>
      <c r="AZ57" s="467">
        <f t="shared" si="13"/>
        <v>-449</v>
      </c>
      <c r="BA57" s="467">
        <f t="shared" si="4"/>
        <v>-572</v>
      </c>
      <c r="BB57" s="467">
        <f t="shared" si="8"/>
        <v>-78</v>
      </c>
      <c r="BC57" s="585"/>
      <c r="BD57" s="469">
        <v>36479</v>
      </c>
      <c r="BE57" s="581">
        <f t="shared" si="5"/>
        <v>-5674</v>
      </c>
      <c r="BF57" s="581">
        <f t="shared" si="6"/>
        <v>-7490</v>
      </c>
      <c r="BH57" s="601" t="s">
        <v>1040</v>
      </c>
      <c r="BI57" s="590" t="s">
        <v>326</v>
      </c>
    </row>
    <row r="58" spans="1:61" ht="12.75" customHeight="1">
      <c r="A58" s="588">
        <v>585</v>
      </c>
      <c r="B58" s="583" t="s">
        <v>69</v>
      </c>
      <c r="C58" s="206">
        <v>31838</v>
      </c>
      <c r="D58" s="206">
        <v>31607</v>
      </c>
      <c r="E58" s="206">
        <v>31646</v>
      </c>
      <c r="F58" s="206">
        <v>31292</v>
      </c>
      <c r="G58" s="206"/>
      <c r="H58" s="206">
        <v>31627</v>
      </c>
      <c r="I58" s="206"/>
      <c r="J58" s="206">
        <v>34890</v>
      </c>
      <c r="K58" s="206"/>
      <c r="L58" s="206">
        <v>35414</v>
      </c>
      <c r="M58" s="206"/>
      <c r="N58" s="206">
        <v>34855</v>
      </c>
      <c r="O58" s="206"/>
      <c r="P58" s="206">
        <v>33745</v>
      </c>
      <c r="Q58" s="206"/>
      <c r="R58" s="206">
        <v>31096</v>
      </c>
      <c r="S58" s="206"/>
      <c r="T58" s="206">
        <v>28321</v>
      </c>
      <c r="U58" s="206"/>
      <c r="V58" s="206">
        <v>27571</v>
      </c>
      <c r="W58" s="206">
        <v>26694</v>
      </c>
      <c r="X58" s="584">
        <v>25964</v>
      </c>
      <c r="Y58" s="584">
        <v>25136</v>
      </c>
      <c r="Z58" s="584">
        <v>24298</v>
      </c>
      <c r="AA58" s="214">
        <v>23271</v>
      </c>
      <c r="AB58" s="584">
        <v>21439</v>
      </c>
      <c r="AC58" s="203">
        <v>19696</v>
      </c>
      <c r="AD58" s="210">
        <v>19342</v>
      </c>
      <c r="AE58" s="210">
        <v>18961</v>
      </c>
      <c r="AF58" s="210">
        <v>18603</v>
      </c>
      <c r="AG58" s="210">
        <v>18220</v>
      </c>
      <c r="AH58" s="211">
        <v>18070</v>
      </c>
      <c r="AI58" s="212">
        <v>17676</v>
      </c>
      <c r="AJ58" s="213">
        <v>17221</v>
      </c>
      <c r="AK58" s="213">
        <v>16899</v>
      </c>
      <c r="AL58" s="213">
        <v>16450</v>
      </c>
      <c r="AM58" s="471">
        <v>16064</v>
      </c>
      <c r="AN58" s="208">
        <v>15576</v>
      </c>
      <c r="AO58" s="213">
        <v>15171</v>
      </c>
      <c r="AP58" s="213">
        <v>14745</v>
      </c>
      <c r="AQ58" s="213">
        <f>BI64</f>
        <v>14711</v>
      </c>
      <c r="AR58" s="467">
        <f t="shared" si="1"/>
        <v>-1626</v>
      </c>
      <c r="AS58" s="468">
        <f t="shared" si="2"/>
        <v>-2006</v>
      </c>
      <c r="AT58" s="467">
        <f t="shared" si="13"/>
        <v>-394</v>
      </c>
      <c r="AU58" s="467">
        <f t="shared" si="13"/>
        <v>-455</v>
      </c>
      <c r="AV58" s="467">
        <f t="shared" si="13"/>
        <v>-322</v>
      </c>
      <c r="AW58" s="467">
        <f t="shared" si="13"/>
        <v>-449</v>
      </c>
      <c r="AX58" s="467">
        <f t="shared" si="13"/>
        <v>-386</v>
      </c>
      <c r="AY58" s="467">
        <f t="shared" si="13"/>
        <v>-488</v>
      </c>
      <c r="AZ58" s="467">
        <f t="shared" si="13"/>
        <v>-405</v>
      </c>
      <c r="BA58" s="467">
        <f t="shared" si="4"/>
        <v>-460</v>
      </c>
      <c r="BB58" s="467">
        <f t="shared" si="8"/>
        <v>-34</v>
      </c>
      <c r="BC58" s="585"/>
      <c r="BD58" s="469">
        <v>24496</v>
      </c>
      <c r="BE58" s="581">
        <f t="shared" si="5"/>
        <v>-6426</v>
      </c>
      <c r="BF58" s="581">
        <f t="shared" si="6"/>
        <v>-8432</v>
      </c>
      <c r="BH58" s="596" t="s">
        <v>63</v>
      </c>
      <c r="BI58" s="593">
        <v>33032</v>
      </c>
    </row>
    <row r="59" spans="1:61" ht="12.75" customHeight="1">
      <c r="A59" s="588">
        <v>586</v>
      </c>
      <c r="B59" s="583" t="s">
        <v>70</v>
      </c>
      <c r="C59" s="206">
        <v>26952</v>
      </c>
      <c r="D59" s="206">
        <v>26469</v>
      </c>
      <c r="E59" s="206">
        <v>25973</v>
      </c>
      <c r="F59" s="206">
        <v>25350</v>
      </c>
      <c r="G59" s="206"/>
      <c r="H59" s="206">
        <v>25560</v>
      </c>
      <c r="I59" s="206"/>
      <c r="J59" s="206">
        <v>29631</v>
      </c>
      <c r="K59" s="206"/>
      <c r="L59" s="206">
        <v>29788</v>
      </c>
      <c r="M59" s="206"/>
      <c r="N59" s="206">
        <v>29269</v>
      </c>
      <c r="O59" s="206"/>
      <c r="P59" s="206">
        <v>27701</v>
      </c>
      <c r="Q59" s="206"/>
      <c r="R59" s="206">
        <v>25539</v>
      </c>
      <c r="S59" s="206"/>
      <c r="T59" s="206">
        <v>22961</v>
      </c>
      <c r="U59" s="206"/>
      <c r="V59" s="206">
        <v>21876</v>
      </c>
      <c r="W59" s="206">
        <v>21514</v>
      </c>
      <c r="X59" s="584">
        <v>21011</v>
      </c>
      <c r="Y59" s="584">
        <v>20226</v>
      </c>
      <c r="Z59" s="584">
        <v>19629</v>
      </c>
      <c r="AA59" s="214">
        <v>18601</v>
      </c>
      <c r="AB59" s="584">
        <v>17467</v>
      </c>
      <c r="AC59" s="203">
        <v>16004</v>
      </c>
      <c r="AD59" s="210">
        <v>15732</v>
      </c>
      <c r="AE59" s="210">
        <v>15483</v>
      </c>
      <c r="AF59" s="210">
        <v>15193</v>
      </c>
      <c r="AG59" s="210">
        <v>14902</v>
      </c>
      <c r="AH59" s="211">
        <v>14819</v>
      </c>
      <c r="AI59" s="212">
        <v>14507</v>
      </c>
      <c r="AJ59" s="213">
        <v>14233</v>
      </c>
      <c r="AK59" s="213">
        <v>13951</v>
      </c>
      <c r="AL59" s="213">
        <v>13653</v>
      </c>
      <c r="AM59" s="471">
        <v>13318</v>
      </c>
      <c r="AN59" s="208">
        <v>13004</v>
      </c>
      <c r="AO59" s="213">
        <v>12746</v>
      </c>
      <c r="AP59" s="213">
        <v>12460</v>
      </c>
      <c r="AQ59" s="213">
        <f>BI65</f>
        <v>12384</v>
      </c>
      <c r="AR59" s="467">
        <f t="shared" si="1"/>
        <v>-1185</v>
      </c>
      <c r="AS59" s="468">
        <f t="shared" si="2"/>
        <v>-1501</v>
      </c>
      <c r="AT59" s="467">
        <f t="shared" si="13"/>
        <v>-312</v>
      </c>
      <c r="AU59" s="467">
        <f t="shared" si="13"/>
        <v>-274</v>
      </c>
      <c r="AV59" s="467">
        <f t="shared" si="13"/>
        <v>-282</v>
      </c>
      <c r="AW59" s="467">
        <f t="shared" si="13"/>
        <v>-298</v>
      </c>
      <c r="AX59" s="467">
        <f t="shared" si="13"/>
        <v>-335</v>
      </c>
      <c r="AY59" s="467">
        <f t="shared" si="13"/>
        <v>-314</v>
      </c>
      <c r="AZ59" s="467">
        <f t="shared" si="13"/>
        <v>-258</v>
      </c>
      <c r="BA59" s="467">
        <f t="shared" si="4"/>
        <v>-362</v>
      </c>
      <c r="BB59" s="467">
        <f t="shared" si="8"/>
        <v>-76</v>
      </c>
      <c r="BC59" s="585"/>
      <c r="BD59" s="469">
        <v>19739</v>
      </c>
      <c r="BE59" s="581">
        <f t="shared" si="5"/>
        <v>-4920</v>
      </c>
      <c r="BF59" s="581">
        <f t="shared" si="6"/>
        <v>-6421</v>
      </c>
      <c r="BH59" s="601" t="s">
        <v>1041</v>
      </c>
      <c r="BI59" s="590" t="s">
        <v>326</v>
      </c>
    </row>
    <row r="60" spans="1:61" ht="20.25" customHeight="1">
      <c r="A60" s="582"/>
      <c r="B60" s="603" t="s">
        <v>24</v>
      </c>
      <c r="C60" s="206">
        <v>120884</v>
      </c>
      <c r="D60" s="206">
        <v>120546</v>
      </c>
      <c r="E60" s="206">
        <v>122255</v>
      </c>
      <c r="F60" s="206">
        <v>119242</v>
      </c>
      <c r="G60" s="206"/>
      <c r="H60" s="206">
        <v>117090</v>
      </c>
      <c r="I60" s="206"/>
      <c r="J60" s="206">
        <v>146337</v>
      </c>
      <c r="K60" s="206"/>
      <c r="L60" s="206">
        <v>144682</v>
      </c>
      <c r="M60" s="206"/>
      <c r="N60" s="206">
        <v>141144</v>
      </c>
      <c r="O60" s="206"/>
      <c r="P60" s="206">
        <v>133259</v>
      </c>
      <c r="Q60" s="206"/>
      <c r="R60" s="206">
        <v>123223</v>
      </c>
      <c r="S60" s="206"/>
      <c r="T60" s="206">
        <v>115869</v>
      </c>
      <c r="U60" s="206"/>
      <c r="V60" s="206">
        <v>114427</v>
      </c>
      <c r="W60" s="206">
        <v>114667</v>
      </c>
      <c r="X60" s="206">
        <v>115247</v>
      </c>
      <c r="Y60" s="206">
        <v>115461</v>
      </c>
      <c r="Z60" s="207">
        <v>118740</v>
      </c>
      <c r="AA60" s="206">
        <v>119187</v>
      </c>
      <c r="AB60" s="206">
        <v>116055</v>
      </c>
      <c r="AC60" s="203">
        <v>111020</v>
      </c>
      <c r="AD60" s="204">
        <f>AD61+AD62</f>
        <v>110185</v>
      </c>
      <c r="AE60" s="204">
        <f>AE61+AE62</f>
        <v>109173</v>
      </c>
      <c r="AF60" s="204">
        <f>AF61+AF62</f>
        <v>108034</v>
      </c>
      <c r="AG60" s="204">
        <f>AG61+AG62</f>
        <v>106812</v>
      </c>
      <c r="AH60" s="203">
        <f t="shared" ref="AH60:AQ60" si="17">AH61+AH62</f>
        <v>106150</v>
      </c>
      <c r="AI60" s="208">
        <f t="shared" si="17"/>
        <v>105236</v>
      </c>
      <c r="AJ60" s="208">
        <f t="shared" si="17"/>
        <v>104219</v>
      </c>
      <c r="AK60" s="208">
        <f t="shared" si="17"/>
        <v>103270</v>
      </c>
      <c r="AL60" s="208">
        <f t="shared" si="17"/>
        <v>102246</v>
      </c>
      <c r="AM60" s="466">
        <f t="shared" si="17"/>
        <v>101082</v>
      </c>
      <c r="AN60" s="208">
        <f t="shared" si="17"/>
        <v>99744</v>
      </c>
      <c r="AO60" s="208">
        <f t="shared" si="17"/>
        <v>98700</v>
      </c>
      <c r="AP60" s="208">
        <f t="shared" si="17"/>
        <v>97547</v>
      </c>
      <c r="AQ60" s="208">
        <f t="shared" si="17"/>
        <v>97374</v>
      </c>
      <c r="AR60" s="467">
        <f t="shared" si="1"/>
        <v>-4870</v>
      </c>
      <c r="AS60" s="468">
        <f t="shared" si="2"/>
        <v>-5068</v>
      </c>
      <c r="AT60" s="467">
        <f t="shared" si="13"/>
        <v>-914</v>
      </c>
      <c r="AU60" s="467">
        <f t="shared" si="13"/>
        <v>-1017</v>
      </c>
      <c r="AV60" s="467">
        <f t="shared" si="13"/>
        <v>-949</v>
      </c>
      <c r="AW60" s="467">
        <f t="shared" si="13"/>
        <v>-1024</v>
      </c>
      <c r="AX60" s="467">
        <f t="shared" si="13"/>
        <v>-1164</v>
      </c>
      <c r="AY60" s="467">
        <f t="shared" si="13"/>
        <v>-1338</v>
      </c>
      <c r="AZ60" s="467">
        <f t="shared" si="13"/>
        <v>-1044</v>
      </c>
      <c r="BA60" s="467">
        <f t="shared" si="4"/>
        <v>-1326</v>
      </c>
      <c r="BB60" s="467">
        <f t="shared" si="8"/>
        <v>-173</v>
      </c>
      <c r="BC60" s="585"/>
      <c r="BD60" s="469">
        <f>BD61+BD62</f>
        <v>118306</v>
      </c>
      <c r="BE60" s="581">
        <f t="shared" si="5"/>
        <v>-12156</v>
      </c>
      <c r="BF60" s="581">
        <f t="shared" si="6"/>
        <v>-17224</v>
      </c>
      <c r="BH60" s="599" t="s">
        <v>64</v>
      </c>
      <c r="BI60" s="593">
        <v>13190</v>
      </c>
    </row>
    <row r="61" spans="1:61" ht="12.75" customHeight="1">
      <c r="A61" s="588">
        <v>221</v>
      </c>
      <c r="B61" s="583" t="s">
        <v>323</v>
      </c>
      <c r="C61" s="206">
        <v>49523</v>
      </c>
      <c r="D61" s="206">
        <v>49046</v>
      </c>
      <c r="E61" s="206">
        <v>49969</v>
      </c>
      <c r="F61" s="206">
        <v>48748</v>
      </c>
      <c r="G61" s="206"/>
      <c r="H61" s="206">
        <v>46814</v>
      </c>
      <c r="I61" s="206"/>
      <c r="J61" s="206">
        <v>58355</v>
      </c>
      <c r="K61" s="206"/>
      <c r="L61" s="206">
        <v>57083</v>
      </c>
      <c r="M61" s="206"/>
      <c r="N61" s="206">
        <v>55181</v>
      </c>
      <c r="O61" s="206"/>
      <c r="P61" s="206">
        <v>51611</v>
      </c>
      <c r="Q61" s="206"/>
      <c r="R61" s="206">
        <v>47346</v>
      </c>
      <c r="S61" s="206"/>
      <c r="T61" s="206">
        <v>43428</v>
      </c>
      <c r="U61" s="206"/>
      <c r="V61" s="206">
        <v>42026</v>
      </c>
      <c r="W61" s="206">
        <v>41685</v>
      </c>
      <c r="X61" s="584">
        <v>41144</v>
      </c>
      <c r="Y61" s="584">
        <v>41802</v>
      </c>
      <c r="Z61" s="584">
        <v>44752</v>
      </c>
      <c r="AA61" s="214">
        <v>46325</v>
      </c>
      <c r="AB61" s="584">
        <v>45245</v>
      </c>
      <c r="AC61" s="203">
        <v>43263</v>
      </c>
      <c r="AD61" s="210">
        <v>42937</v>
      </c>
      <c r="AE61" s="210">
        <v>42648</v>
      </c>
      <c r="AF61" s="210">
        <v>42202</v>
      </c>
      <c r="AG61" s="210">
        <v>41729</v>
      </c>
      <c r="AH61" s="211">
        <v>41490</v>
      </c>
      <c r="AI61" s="212">
        <v>41203</v>
      </c>
      <c r="AJ61" s="213">
        <v>40796</v>
      </c>
      <c r="AK61" s="213">
        <v>40452</v>
      </c>
      <c r="AL61" s="213">
        <v>40034</v>
      </c>
      <c r="AM61" s="471">
        <v>39611</v>
      </c>
      <c r="AN61" s="208">
        <v>39070</v>
      </c>
      <c r="AO61" s="213">
        <v>38677</v>
      </c>
      <c r="AP61" s="213">
        <v>38346</v>
      </c>
      <c r="AQ61" s="213">
        <f>BI37</f>
        <v>38331</v>
      </c>
      <c r="AR61" s="467">
        <f t="shared" si="1"/>
        <v>-1773</v>
      </c>
      <c r="AS61" s="468">
        <f t="shared" si="2"/>
        <v>-1879</v>
      </c>
      <c r="AT61" s="467">
        <f t="shared" si="13"/>
        <v>-287</v>
      </c>
      <c r="AU61" s="467">
        <f t="shared" si="13"/>
        <v>-407</v>
      </c>
      <c r="AV61" s="467">
        <f t="shared" si="13"/>
        <v>-344</v>
      </c>
      <c r="AW61" s="467">
        <f t="shared" si="13"/>
        <v>-418</v>
      </c>
      <c r="AX61" s="467">
        <f t="shared" si="13"/>
        <v>-423</v>
      </c>
      <c r="AY61" s="467">
        <f t="shared" si="13"/>
        <v>-541</v>
      </c>
      <c r="AZ61" s="467">
        <f t="shared" si="13"/>
        <v>-393</v>
      </c>
      <c r="BA61" s="467">
        <f t="shared" si="4"/>
        <v>-346</v>
      </c>
      <c r="BB61" s="467">
        <f t="shared" si="8"/>
        <v>-15</v>
      </c>
      <c r="BC61" s="585"/>
      <c r="BD61" s="469">
        <v>44076</v>
      </c>
      <c r="BE61" s="581">
        <f t="shared" si="5"/>
        <v>-2586</v>
      </c>
      <c r="BF61" s="581">
        <f t="shared" si="6"/>
        <v>-4465</v>
      </c>
      <c r="BH61" s="601" t="s">
        <v>1042</v>
      </c>
      <c r="BI61" s="590" t="s">
        <v>326</v>
      </c>
    </row>
    <row r="62" spans="1:61" ht="12.75" customHeight="1">
      <c r="A62" s="588">
        <v>223</v>
      </c>
      <c r="B62" s="583" t="s">
        <v>71</v>
      </c>
      <c r="C62" s="206">
        <v>71361</v>
      </c>
      <c r="D62" s="206">
        <v>71500</v>
      </c>
      <c r="E62" s="206">
        <v>72286</v>
      </c>
      <c r="F62" s="206">
        <v>70494</v>
      </c>
      <c r="G62" s="206"/>
      <c r="H62" s="206">
        <v>70276</v>
      </c>
      <c r="I62" s="206"/>
      <c r="J62" s="206">
        <v>87982</v>
      </c>
      <c r="K62" s="206"/>
      <c r="L62" s="206">
        <v>87599</v>
      </c>
      <c r="M62" s="206"/>
      <c r="N62" s="206">
        <v>85963</v>
      </c>
      <c r="O62" s="206"/>
      <c r="P62" s="206">
        <v>81648</v>
      </c>
      <c r="Q62" s="206"/>
      <c r="R62" s="206">
        <v>75877</v>
      </c>
      <c r="S62" s="206"/>
      <c r="T62" s="206">
        <v>72441</v>
      </c>
      <c r="U62" s="206"/>
      <c r="V62" s="206">
        <v>72401</v>
      </c>
      <c r="W62" s="206">
        <v>72982</v>
      </c>
      <c r="X62" s="584">
        <v>74103</v>
      </c>
      <c r="Y62" s="584">
        <v>73659</v>
      </c>
      <c r="Z62" s="584">
        <v>73988</v>
      </c>
      <c r="AA62" s="214">
        <v>72862</v>
      </c>
      <c r="AB62" s="584">
        <v>70810</v>
      </c>
      <c r="AC62" s="203">
        <v>67757</v>
      </c>
      <c r="AD62" s="210">
        <v>67248</v>
      </c>
      <c r="AE62" s="210">
        <v>66525</v>
      </c>
      <c r="AF62" s="210">
        <v>65832</v>
      </c>
      <c r="AG62" s="210">
        <v>65083</v>
      </c>
      <c r="AH62" s="211">
        <v>64660</v>
      </c>
      <c r="AI62" s="212">
        <v>64033</v>
      </c>
      <c r="AJ62" s="213">
        <v>63423</v>
      </c>
      <c r="AK62" s="213">
        <v>62818</v>
      </c>
      <c r="AL62" s="213">
        <v>62212</v>
      </c>
      <c r="AM62" s="471">
        <v>61471</v>
      </c>
      <c r="AN62" s="208">
        <v>60674</v>
      </c>
      <c r="AO62" s="213">
        <v>60023</v>
      </c>
      <c r="AP62" s="213">
        <v>59201</v>
      </c>
      <c r="AQ62" s="213">
        <f>BI39</f>
        <v>59043</v>
      </c>
      <c r="AR62" s="467">
        <f t="shared" si="1"/>
        <v>-3097</v>
      </c>
      <c r="AS62" s="468">
        <f t="shared" si="2"/>
        <v>-3189</v>
      </c>
      <c r="AT62" s="467">
        <f t="shared" si="13"/>
        <v>-627</v>
      </c>
      <c r="AU62" s="467">
        <f t="shared" si="13"/>
        <v>-610</v>
      </c>
      <c r="AV62" s="467">
        <f t="shared" si="13"/>
        <v>-605</v>
      </c>
      <c r="AW62" s="467">
        <f t="shared" si="13"/>
        <v>-606</v>
      </c>
      <c r="AX62" s="467">
        <f t="shared" si="13"/>
        <v>-741</v>
      </c>
      <c r="AY62" s="467">
        <f t="shared" si="13"/>
        <v>-797</v>
      </c>
      <c r="AZ62" s="467">
        <f t="shared" si="13"/>
        <v>-651</v>
      </c>
      <c r="BA62" s="467">
        <f t="shared" si="4"/>
        <v>-980</v>
      </c>
      <c r="BB62" s="467">
        <f t="shared" si="8"/>
        <v>-158</v>
      </c>
      <c r="BC62" s="585"/>
      <c r="BD62" s="469">
        <v>74230</v>
      </c>
      <c r="BE62" s="581">
        <f t="shared" si="5"/>
        <v>-9570</v>
      </c>
      <c r="BF62" s="581">
        <f t="shared" si="6"/>
        <v>-12759</v>
      </c>
      <c r="BH62" s="596" t="s">
        <v>185</v>
      </c>
      <c r="BI62" s="593">
        <v>14687</v>
      </c>
    </row>
    <row r="63" spans="1:61" ht="20.25" customHeight="1">
      <c r="A63" s="582"/>
      <c r="B63" s="604" t="s">
        <v>25</v>
      </c>
      <c r="C63" s="206">
        <v>186217</v>
      </c>
      <c r="D63" s="206">
        <v>190286</v>
      </c>
      <c r="E63" s="206">
        <v>188499</v>
      </c>
      <c r="F63" s="206">
        <v>190040</v>
      </c>
      <c r="G63" s="206"/>
      <c r="H63" s="206">
        <v>185095</v>
      </c>
      <c r="I63" s="206"/>
      <c r="J63" s="206">
        <v>226890</v>
      </c>
      <c r="K63" s="206"/>
      <c r="L63" s="206">
        <v>226280</v>
      </c>
      <c r="M63" s="206"/>
      <c r="N63" s="206">
        <v>214908</v>
      </c>
      <c r="O63" s="206"/>
      <c r="P63" s="206">
        <v>198808</v>
      </c>
      <c r="Q63" s="206"/>
      <c r="R63" s="206">
        <v>185473</v>
      </c>
      <c r="S63" s="206"/>
      <c r="T63" s="206">
        <v>175918</v>
      </c>
      <c r="U63" s="206"/>
      <c r="V63" s="206">
        <v>172133</v>
      </c>
      <c r="W63" s="206">
        <v>170220</v>
      </c>
      <c r="X63" s="206">
        <v>169044</v>
      </c>
      <c r="Y63" s="206">
        <v>166218</v>
      </c>
      <c r="Z63" s="207">
        <v>162738</v>
      </c>
      <c r="AA63" s="206">
        <v>159111</v>
      </c>
      <c r="AB63" s="206">
        <v>151391</v>
      </c>
      <c r="AC63" s="203">
        <v>143547</v>
      </c>
      <c r="AD63" s="204">
        <f>SUM(AD64:AD66)</f>
        <v>141816</v>
      </c>
      <c r="AE63" s="204">
        <f>SUM(AE64:AE66)</f>
        <v>140195</v>
      </c>
      <c r="AF63" s="204">
        <f>SUM(AF64:AF66)</f>
        <v>138341</v>
      </c>
      <c r="AG63" s="204">
        <f>SUM(AG64:AG66)</f>
        <v>136848</v>
      </c>
      <c r="AH63" s="203">
        <f t="shared" ref="AH63:AQ63" si="18">SUM(AH64:AH66)</f>
        <v>135147</v>
      </c>
      <c r="AI63" s="208">
        <f t="shared" si="18"/>
        <v>133719</v>
      </c>
      <c r="AJ63" s="208">
        <f t="shared" si="18"/>
        <v>132325</v>
      </c>
      <c r="AK63" s="208">
        <f t="shared" si="18"/>
        <v>130455</v>
      </c>
      <c r="AL63" s="208">
        <f t="shared" si="18"/>
        <v>128838</v>
      </c>
      <c r="AM63" s="466">
        <f t="shared" si="18"/>
        <v>127340</v>
      </c>
      <c r="AN63" s="208">
        <f t="shared" si="18"/>
        <v>126045</v>
      </c>
      <c r="AO63" s="208">
        <f t="shared" si="18"/>
        <v>124564</v>
      </c>
      <c r="AP63" s="208">
        <f t="shared" si="18"/>
        <v>122868</v>
      </c>
      <c r="AQ63" s="208">
        <f t="shared" si="18"/>
        <v>122617</v>
      </c>
      <c r="AR63" s="467">
        <f t="shared" si="1"/>
        <v>-8400</v>
      </c>
      <c r="AS63" s="468">
        <f t="shared" si="2"/>
        <v>-7807</v>
      </c>
      <c r="AT63" s="467">
        <f t="shared" si="13"/>
        <v>-1428</v>
      </c>
      <c r="AU63" s="467">
        <f t="shared" si="13"/>
        <v>-1394</v>
      </c>
      <c r="AV63" s="467">
        <f t="shared" si="13"/>
        <v>-1870</v>
      </c>
      <c r="AW63" s="467">
        <f t="shared" si="13"/>
        <v>-1617</v>
      </c>
      <c r="AX63" s="467">
        <f t="shared" si="13"/>
        <v>-1498</v>
      </c>
      <c r="AY63" s="467">
        <f t="shared" si="13"/>
        <v>-1295</v>
      </c>
      <c r="AZ63" s="467">
        <f t="shared" si="13"/>
        <v>-1481</v>
      </c>
      <c r="BA63" s="467">
        <f t="shared" si="4"/>
        <v>-1947</v>
      </c>
      <c r="BB63" s="467">
        <f t="shared" si="8"/>
        <v>-251</v>
      </c>
      <c r="BC63" s="585"/>
      <c r="BD63" s="469">
        <f>SUM(BD64:BD66)</f>
        <v>163540</v>
      </c>
      <c r="BE63" s="581">
        <f t="shared" si="5"/>
        <v>-28393</v>
      </c>
      <c r="BF63" s="581">
        <f t="shared" si="6"/>
        <v>-36200</v>
      </c>
      <c r="BH63" s="601" t="s">
        <v>1043</v>
      </c>
      <c r="BI63" s="590" t="s">
        <v>326</v>
      </c>
    </row>
    <row r="64" spans="1:61" ht="12.75" customHeight="1">
      <c r="A64" s="582">
        <v>205</v>
      </c>
      <c r="B64" s="604" t="s">
        <v>72</v>
      </c>
      <c r="C64" s="206">
        <v>59029</v>
      </c>
      <c r="D64" s="206">
        <v>61093</v>
      </c>
      <c r="E64" s="206">
        <v>59592</v>
      </c>
      <c r="F64" s="206">
        <v>59815</v>
      </c>
      <c r="G64" s="206"/>
      <c r="H64" s="206">
        <v>56906</v>
      </c>
      <c r="I64" s="206"/>
      <c r="J64" s="206">
        <v>69463</v>
      </c>
      <c r="K64" s="206"/>
      <c r="L64" s="206">
        <v>69825</v>
      </c>
      <c r="M64" s="206"/>
      <c r="N64" s="206">
        <v>66148</v>
      </c>
      <c r="O64" s="206"/>
      <c r="P64" s="206">
        <v>62632</v>
      </c>
      <c r="Q64" s="206"/>
      <c r="R64" s="206">
        <v>58974</v>
      </c>
      <c r="S64" s="206"/>
      <c r="T64" s="206">
        <v>56171</v>
      </c>
      <c r="U64" s="206"/>
      <c r="V64" s="206">
        <v>55022</v>
      </c>
      <c r="W64" s="206">
        <v>54826</v>
      </c>
      <c r="X64" s="584">
        <v>55048</v>
      </c>
      <c r="Y64" s="584">
        <v>54049</v>
      </c>
      <c r="Z64" s="584">
        <v>52839</v>
      </c>
      <c r="AA64" s="214">
        <v>52248</v>
      </c>
      <c r="AB64" s="206">
        <v>50030</v>
      </c>
      <c r="AC64" s="203">
        <v>47254</v>
      </c>
      <c r="AD64" s="210">
        <v>46625</v>
      </c>
      <c r="AE64" s="210">
        <v>46087</v>
      </c>
      <c r="AF64" s="210">
        <v>45371</v>
      </c>
      <c r="AG64" s="210">
        <v>44849</v>
      </c>
      <c r="AH64" s="211">
        <v>44258</v>
      </c>
      <c r="AI64" s="212">
        <v>43725</v>
      </c>
      <c r="AJ64" s="213">
        <v>43211</v>
      </c>
      <c r="AK64" s="213">
        <v>42507</v>
      </c>
      <c r="AL64" s="213">
        <v>41849</v>
      </c>
      <c r="AM64" s="471">
        <v>41236</v>
      </c>
      <c r="AN64" s="208">
        <v>40763</v>
      </c>
      <c r="AO64" s="213">
        <v>40325</v>
      </c>
      <c r="AP64" s="213">
        <v>39785</v>
      </c>
      <c r="AQ64" s="213">
        <f>BI22</f>
        <v>39726</v>
      </c>
      <c r="AR64" s="467">
        <f t="shared" si="1"/>
        <v>-2996</v>
      </c>
      <c r="AS64" s="468">
        <f t="shared" si="2"/>
        <v>-3022</v>
      </c>
      <c r="AT64" s="467">
        <f t="shared" si="13"/>
        <v>-533</v>
      </c>
      <c r="AU64" s="467">
        <f t="shared" si="13"/>
        <v>-514</v>
      </c>
      <c r="AV64" s="467">
        <f t="shared" si="13"/>
        <v>-704</v>
      </c>
      <c r="AW64" s="467">
        <f t="shared" si="13"/>
        <v>-658</v>
      </c>
      <c r="AX64" s="467">
        <f t="shared" si="13"/>
        <v>-613</v>
      </c>
      <c r="AY64" s="467">
        <f t="shared" si="13"/>
        <v>-473</v>
      </c>
      <c r="AZ64" s="467">
        <f t="shared" si="13"/>
        <v>-438</v>
      </c>
      <c r="BA64" s="467">
        <f t="shared" si="4"/>
        <v>-599</v>
      </c>
      <c r="BB64" s="467">
        <f t="shared" si="8"/>
        <v>-59</v>
      </c>
      <c r="BC64" s="585"/>
      <c r="BD64" s="469">
        <v>53049</v>
      </c>
      <c r="BE64" s="581">
        <f t="shared" si="5"/>
        <v>-8791</v>
      </c>
      <c r="BF64" s="581">
        <f t="shared" si="6"/>
        <v>-11813</v>
      </c>
      <c r="BH64" s="596" t="s">
        <v>341</v>
      </c>
      <c r="BI64" s="593">
        <v>14711</v>
      </c>
    </row>
    <row r="65" spans="1:61" ht="12.75" customHeight="1">
      <c r="A65" s="588">
        <v>224</v>
      </c>
      <c r="B65" s="583" t="s">
        <v>73</v>
      </c>
      <c r="C65" s="206">
        <v>57240</v>
      </c>
      <c r="D65" s="206">
        <v>58706</v>
      </c>
      <c r="E65" s="206">
        <v>59240</v>
      </c>
      <c r="F65" s="206">
        <v>60729</v>
      </c>
      <c r="G65" s="206"/>
      <c r="H65" s="206">
        <v>60263</v>
      </c>
      <c r="I65" s="206"/>
      <c r="J65" s="206">
        <v>72644</v>
      </c>
      <c r="K65" s="206"/>
      <c r="L65" s="206">
        <v>73581</v>
      </c>
      <c r="M65" s="206"/>
      <c r="N65" s="206">
        <v>70687</v>
      </c>
      <c r="O65" s="206"/>
      <c r="P65" s="206">
        <v>64789</v>
      </c>
      <c r="Q65" s="206"/>
      <c r="R65" s="206">
        <v>60194</v>
      </c>
      <c r="S65" s="206"/>
      <c r="T65" s="206">
        <v>58072</v>
      </c>
      <c r="U65" s="206"/>
      <c r="V65" s="206">
        <v>57813</v>
      </c>
      <c r="W65" s="206">
        <v>57744</v>
      </c>
      <c r="X65" s="584">
        <v>57690</v>
      </c>
      <c r="Y65" s="584">
        <v>57526</v>
      </c>
      <c r="Z65" s="584">
        <v>56664</v>
      </c>
      <c r="AA65" s="214">
        <v>54979</v>
      </c>
      <c r="AB65" s="584">
        <v>52283</v>
      </c>
      <c r="AC65" s="203">
        <v>49834</v>
      </c>
      <c r="AD65" s="210">
        <v>49337</v>
      </c>
      <c r="AE65" s="210">
        <v>48852</v>
      </c>
      <c r="AF65" s="210">
        <v>48272</v>
      </c>
      <c r="AG65" s="210">
        <v>47827</v>
      </c>
      <c r="AH65" s="211">
        <v>46912</v>
      </c>
      <c r="AI65" s="212">
        <v>46388</v>
      </c>
      <c r="AJ65" s="213">
        <v>45820</v>
      </c>
      <c r="AK65" s="213">
        <v>45230</v>
      </c>
      <c r="AL65" s="213">
        <v>44690</v>
      </c>
      <c r="AM65" s="471">
        <v>44137</v>
      </c>
      <c r="AN65" s="208">
        <v>43643</v>
      </c>
      <c r="AO65" s="213">
        <v>42932</v>
      </c>
      <c r="AP65" s="213">
        <v>42206</v>
      </c>
      <c r="AQ65" s="213">
        <f>BI40</f>
        <v>42099</v>
      </c>
      <c r="AR65" s="467">
        <f t="shared" si="1"/>
        <v>-2922</v>
      </c>
      <c r="AS65" s="468">
        <f t="shared" si="2"/>
        <v>-2775</v>
      </c>
      <c r="AT65" s="467">
        <f t="shared" si="13"/>
        <v>-524</v>
      </c>
      <c r="AU65" s="467">
        <f t="shared" si="13"/>
        <v>-568</v>
      </c>
      <c r="AV65" s="467">
        <f t="shared" si="13"/>
        <v>-590</v>
      </c>
      <c r="AW65" s="467">
        <f t="shared" si="13"/>
        <v>-540</v>
      </c>
      <c r="AX65" s="467">
        <f t="shared" si="13"/>
        <v>-553</v>
      </c>
      <c r="AY65" s="467">
        <f t="shared" si="13"/>
        <v>-494</v>
      </c>
      <c r="AZ65" s="467">
        <f t="shared" si="13"/>
        <v>-711</v>
      </c>
      <c r="BA65" s="467">
        <f t="shared" si="4"/>
        <v>-833</v>
      </c>
      <c r="BB65" s="467">
        <f t="shared" si="8"/>
        <v>-107</v>
      </c>
      <c r="BC65" s="585"/>
      <c r="BD65" s="469">
        <v>56845</v>
      </c>
      <c r="BE65" s="581">
        <f t="shared" si="5"/>
        <v>-9933</v>
      </c>
      <c r="BF65" s="581">
        <f t="shared" si="6"/>
        <v>-12708</v>
      </c>
      <c r="BH65" s="596" t="s">
        <v>342</v>
      </c>
      <c r="BI65" s="593">
        <v>12384</v>
      </c>
    </row>
    <row r="66" spans="1:61" ht="12.75" customHeight="1">
      <c r="A66" s="588">
        <v>226</v>
      </c>
      <c r="B66" s="583" t="s">
        <v>74</v>
      </c>
      <c r="C66" s="206">
        <v>69948</v>
      </c>
      <c r="D66" s="206">
        <v>70487</v>
      </c>
      <c r="E66" s="206">
        <v>69667</v>
      </c>
      <c r="F66" s="206">
        <v>69496</v>
      </c>
      <c r="G66" s="206"/>
      <c r="H66" s="206">
        <v>67926</v>
      </c>
      <c r="I66" s="206"/>
      <c r="J66" s="206">
        <v>84783</v>
      </c>
      <c r="K66" s="206"/>
      <c r="L66" s="206">
        <v>82874</v>
      </c>
      <c r="M66" s="206"/>
      <c r="N66" s="206">
        <v>78073</v>
      </c>
      <c r="O66" s="206"/>
      <c r="P66" s="206">
        <v>71387</v>
      </c>
      <c r="Q66" s="206"/>
      <c r="R66" s="206">
        <v>66305</v>
      </c>
      <c r="S66" s="206"/>
      <c r="T66" s="206">
        <v>61675</v>
      </c>
      <c r="U66" s="206"/>
      <c r="V66" s="206">
        <v>59298</v>
      </c>
      <c r="W66" s="206">
        <v>57650</v>
      </c>
      <c r="X66" s="584">
        <v>56306</v>
      </c>
      <c r="Y66" s="584">
        <v>54643</v>
      </c>
      <c r="Z66" s="584">
        <v>53235</v>
      </c>
      <c r="AA66" s="214">
        <v>51884</v>
      </c>
      <c r="AB66" s="584">
        <v>49078</v>
      </c>
      <c r="AC66" s="203">
        <v>46459</v>
      </c>
      <c r="AD66" s="210">
        <v>45854</v>
      </c>
      <c r="AE66" s="210">
        <v>45256</v>
      </c>
      <c r="AF66" s="210">
        <v>44698</v>
      </c>
      <c r="AG66" s="210">
        <v>44172</v>
      </c>
      <c r="AH66" s="211">
        <v>43977</v>
      </c>
      <c r="AI66" s="212">
        <v>43606</v>
      </c>
      <c r="AJ66" s="213">
        <v>43294</v>
      </c>
      <c r="AK66" s="213">
        <v>42718</v>
      </c>
      <c r="AL66" s="213">
        <v>42299</v>
      </c>
      <c r="AM66" s="471">
        <v>41967</v>
      </c>
      <c r="AN66" s="208">
        <v>41639</v>
      </c>
      <c r="AO66" s="213">
        <v>41307</v>
      </c>
      <c r="AP66" s="213">
        <v>40877</v>
      </c>
      <c r="AQ66" s="213">
        <f>BI42</f>
        <v>40792</v>
      </c>
      <c r="AR66" s="467">
        <f t="shared" si="1"/>
        <v>-2482</v>
      </c>
      <c r="AS66" s="468">
        <f t="shared" si="2"/>
        <v>-2010</v>
      </c>
      <c r="AT66" s="467">
        <f t="shared" si="13"/>
        <v>-371</v>
      </c>
      <c r="AU66" s="467">
        <f t="shared" si="13"/>
        <v>-312</v>
      </c>
      <c r="AV66" s="467">
        <f t="shared" si="13"/>
        <v>-576</v>
      </c>
      <c r="AW66" s="467">
        <f t="shared" si="13"/>
        <v>-419</v>
      </c>
      <c r="AX66" s="467">
        <f t="shared" si="13"/>
        <v>-332</v>
      </c>
      <c r="AY66" s="467">
        <f t="shared" si="13"/>
        <v>-328</v>
      </c>
      <c r="AZ66" s="467">
        <f t="shared" si="13"/>
        <v>-332</v>
      </c>
      <c r="BA66" s="467">
        <f t="shared" si="4"/>
        <v>-515</v>
      </c>
      <c r="BB66" s="467">
        <f t="shared" si="8"/>
        <v>-85</v>
      </c>
      <c r="BC66" s="585"/>
      <c r="BD66" s="469">
        <v>53646</v>
      </c>
      <c r="BE66" s="581">
        <f t="shared" si="5"/>
        <v>-9669</v>
      </c>
      <c r="BF66" s="581">
        <f t="shared" si="6"/>
        <v>-11679</v>
      </c>
    </row>
    <row r="67" spans="1:61" ht="12" customHeight="1">
      <c r="A67" s="605"/>
      <c r="B67" s="606" t="s">
        <v>383</v>
      </c>
      <c r="C67" s="607">
        <f>C8+SUM(C19:C21)+SUM(C23:C25)+C29+C36+SUM(C64:C66)</f>
        <v>1223096</v>
      </c>
      <c r="D67" s="607">
        <f t="shared" ref="D67:AQ67" si="19">D8+SUM(D19:D21)+SUM(D23:D25)+D29+D36+SUM(D64:D66)</f>
        <v>1362761</v>
      </c>
      <c r="E67" s="607">
        <f t="shared" si="19"/>
        <v>1519794</v>
      </c>
      <c r="F67" s="607">
        <f t="shared" si="19"/>
        <v>1773768</v>
      </c>
      <c r="G67" s="607" t="s">
        <v>144</v>
      </c>
      <c r="H67" s="607">
        <f t="shared" si="19"/>
        <v>2020139</v>
      </c>
      <c r="I67" s="607" t="s">
        <v>144</v>
      </c>
      <c r="J67" s="607">
        <f t="shared" si="19"/>
        <v>1619108</v>
      </c>
      <c r="K67" s="607" t="s">
        <v>144</v>
      </c>
      <c r="L67" s="607">
        <f t="shared" si="19"/>
        <v>1838560</v>
      </c>
      <c r="M67" s="607" t="s">
        <v>144</v>
      </c>
      <c r="N67" s="607">
        <f t="shared" si="19"/>
        <v>2125568</v>
      </c>
      <c r="O67" s="607" t="s">
        <v>144</v>
      </c>
      <c r="P67" s="607">
        <f t="shared" si="19"/>
        <v>2410102</v>
      </c>
      <c r="Q67" s="607" t="s">
        <v>144</v>
      </c>
      <c r="R67" s="607">
        <f t="shared" si="19"/>
        <v>2783332</v>
      </c>
      <c r="S67" s="607" t="s">
        <v>144</v>
      </c>
      <c r="T67" s="607">
        <f t="shared" si="19"/>
        <v>3090197</v>
      </c>
      <c r="U67" s="607" t="s">
        <v>144</v>
      </c>
      <c r="V67" s="607">
        <f t="shared" si="19"/>
        <v>3304380</v>
      </c>
      <c r="W67" s="607">
        <f t="shared" si="19"/>
        <v>3378190</v>
      </c>
      <c r="X67" s="607">
        <f t="shared" si="19"/>
        <v>3456766</v>
      </c>
      <c r="Y67" s="607">
        <f t="shared" si="19"/>
        <v>3541476</v>
      </c>
      <c r="Z67" s="607">
        <f t="shared" si="19"/>
        <v>3450219</v>
      </c>
      <c r="AA67" s="607">
        <f t="shared" si="19"/>
        <v>3578827</v>
      </c>
      <c r="AB67" s="607">
        <f t="shared" si="19"/>
        <v>3640526</v>
      </c>
      <c r="AC67" s="608">
        <f t="shared" si="19"/>
        <v>3667591</v>
      </c>
      <c r="AD67" s="607">
        <f t="shared" si="19"/>
        <v>3666918</v>
      </c>
      <c r="AE67" s="607">
        <f t="shared" si="19"/>
        <v>3663925</v>
      </c>
      <c r="AF67" s="607">
        <f t="shared" si="19"/>
        <v>3659571</v>
      </c>
      <c r="AG67" s="607">
        <f t="shared" si="19"/>
        <v>3655287</v>
      </c>
      <c r="AH67" s="608">
        <f t="shared" si="19"/>
        <v>3656930</v>
      </c>
      <c r="AI67" s="218">
        <f t="shared" si="19"/>
        <v>3657679</v>
      </c>
      <c r="AJ67" s="218">
        <f t="shared" si="19"/>
        <v>3656949</v>
      </c>
      <c r="AK67" s="218">
        <f t="shared" si="19"/>
        <v>3655368</v>
      </c>
      <c r="AL67" s="218">
        <f t="shared" si="19"/>
        <v>3652927</v>
      </c>
      <c r="AM67" s="473">
        <f t="shared" si="19"/>
        <v>3647380</v>
      </c>
      <c r="AN67" s="218">
        <f t="shared" si="19"/>
        <v>3632178</v>
      </c>
      <c r="AO67" s="218">
        <f t="shared" si="19"/>
        <v>3619270</v>
      </c>
      <c r="AP67" s="218">
        <v>3601814</v>
      </c>
      <c r="AQ67" s="218">
        <f t="shared" si="19"/>
        <v>3598749</v>
      </c>
      <c r="AR67" s="474">
        <f t="shared" si="1"/>
        <v>-10661</v>
      </c>
      <c r="AS67" s="475">
        <f t="shared" si="2"/>
        <v>-9550</v>
      </c>
      <c r="AT67" s="474">
        <f t="shared" si="13"/>
        <v>749</v>
      </c>
      <c r="AU67" s="474">
        <f t="shared" si="13"/>
        <v>-730</v>
      </c>
      <c r="AV67" s="474">
        <f t="shared" si="13"/>
        <v>-1581</v>
      </c>
      <c r="AW67" s="474">
        <f t="shared" si="13"/>
        <v>-2441</v>
      </c>
      <c r="AX67" s="474">
        <f t="shared" si="13"/>
        <v>-5547</v>
      </c>
      <c r="AY67" s="474">
        <f t="shared" si="13"/>
        <v>-15202</v>
      </c>
      <c r="AZ67" s="474">
        <f t="shared" si="13"/>
        <v>-12908</v>
      </c>
      <c r="BA67" s="474">
        <f t="shared" si="4"/>
        <v>-20521</v>
      </c>
      <c r="BB67" s="474">
        <f t="shared" si="8"/>
        <v>-3065</v>
      </c>
      <c r="BC67" s="585"/>
      <c r="BD67" s="609">
        <f>BD8+SUM(BD19:BD21)+SUM(BD23:BD25)+BD29+BD36+SUM(BD64:BD66)</f>
        <v>3596836</v>
      </c>
      <c r="BE67" s="610">
        <f t="shared" si="5"/>
        <v>60094</v>
      </c>
      <c r="BF67" s="610">
        <f t="shared" si="6"/>
        <v>50544</v>
      </c>
    </row>
    <row r="68" spans="1:61" ht="12" customHeight="1">
      <c r="A68" s="528" t="s">
        <v>384</v>
      </c>
      <c r="B68" s="574"/>
      <c r="C68" s="584"/>
      <c r="D68" s="584"/>
      <c r="E68" s="584"/>
      <c r="F68" s="584"/>
      <c r="G68" s="584"/>
      <c r="H68" s="584"/>
      <c r="I68" s="584"/>
      <c r="J68" s="584"/>
      <c r="K68" s="584"/>
      <c r="L68" s="584"/>
      <c r="M68" s="584"/>
      <c r="N68" s="584"/>
      <c r="O68" s="584"/>
      <c r="P68" s="584"/>
      <c r="Q68" s="584"/>
      <c r="R68" s="584"/>
      <c r="S68" s="584"/>
      <c r="T68" s="584"/>
      <c r="U68" s="584"/>
      <c r="V68" s="584"/>
      <c r="W68" s="584"/>
      <c r="X68" s="584"/>
      <c r="Y68" s="584"/>
      <c r="Z68" s="584"/>
      <c r="AA68" s="214"/>
      <c r="AB68" s="584"/>
      <c r="AC68" s="204"/>
      <c r="BD68" s="204"/>
    </row>
    <row r="69" spans="1:61" ht="12" customHeight="1">
      <c r="A69" s="528" t="s">
        <v>385</v>
      </c>
      <c r="X69" s="584"/>
      <c r="AB69" s="584"/>
    </row>
    <row r="70" spans="1:61" ht="18" customHeight="1">
      <c r="A70" s="528" t="s">
        <v>386</v>
      </c>
      <c r="X70" s="584"/>
      <c r="AB70" s="584"/>
    </row>
    <row r="71" spans="1:61" ht="12" customHeight="1">
      <c r="A71" s="528" t="s">
        <v>387</v>
      </c>
      <c r="X71" s="584"/>
      <c r="AA71" s="611"/>
      <c r="AB71" s="584"/>
    </row>
    <row r="72" spans="1:61" ht="12" customHeight="1">
      <c r="A72" s="528" t="s">
        <v>388</v>
      </c>
    </row>
    <row r="74" spans="1:61">
      <c r="C74" s="528" t="s">
        <v>760</v>
      </c>
    </row>
  </sheetData>
  <mergeCells count="35">
    <mergeCell ref="Q5:R5"/>
    <mergeCell ref="S5:T5"/>
    <mergeCell ref="U5:V5"/>
    <mergeCell ref="A5:B5"/>
    <mergeCell ref="G5:H5"/>
    <mergeCell ref="I5:J5"/>
    <mergeCell ref="K5:L5"/>
    <mergeCell ref="M5:N5"/>
    <mergeCell ref="O5:P5"/>
    <mergeCell ref="U3:V3"/>
    <mergeCell ref="A4:B4"/>
    <mergeCell ref="G4:H4"/>
    <mergeCell ref="I4:J4"/>
    <mergeCell ref="K4:L4"/>
    <mergeCell ref="M4:N4"/>
    <mergeCell ref="O4:P4"/>
    <mergeCell ref="Q4:R4"/>
    <mergeCell ref="S4:T4"/>
    <mergeCell ref="U4:V4"/>
    <mergeCell ref="S2:T2"/>
    <mergeCell ref="U2:V2"/>
    <mergeCell ref="A3:B3"/>
    <mergeCell ref="G3:H3"/>
    <mergeCell ref="I3:J3"/>
    <mergeCell ref="K3:L3"/>
    <mergeCell ref="M3:N3"/>
    <mergeCell ref="O3:P3"/>
    <mergeCell ref="Q3:R3"/>
    <mergeCell ref="S3:T3"/>
    <mergeCell ref="G2:H2"/>
    <mergeCell ref="I2:J2"/>
    <mergeCell ref="K2:L2"/>
    <mergeCell ref="M2:N2"/>
    <mergeCell ref="O2:P2"/>
    <mergeCell ref="Q2:R2"/>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AJ73"/>
  <sheetViews>
    <sheetView topLeftCell="B1" workbookViewId="0">
      <pane xSplit="1" ySplit="2" topLeftCell="C3" activePane="bottomRight" state="frozen"/>
      <selection activeCell="B1" sqref="B1"/>
      <selection pane="topRight" activeCell="C1" sqref="C1"/>
      <selection pane="bottomLeft" activeCell="B3" sqref="B3"/>
      <selection pane="bottomRight" activeCell="G1" sqref="G1"/>
    </sheetView>
  </sheetViews>
  <sheetFormatPr defaultColWidth="11.875" defaultRowHeight="13.5"/>
  <cols>
    <col min="1" max="1" width="5.5" style="316" customWidth="1"/>
    <col min="2" max="2" width="11.875" style="316" customWidth="1"/>
    <col min="3" max="3" width="10.125" style="322" customWidth="1"/>
    <col min="4" max="12" width="10.125" style="317" customWidth="1"/>
    <col min="13" max="13" width="5.5" style="317" customWidth="1"/>
    <col min="14" max="14" width="12.75" style="316" customWidth="1"/>
    <col min="15" max="23" width="10.125" style="316" customWidth="1"/>
    <col min="24" max="24" width="10.125" style="316" hidden="1" customWidth="1"/>
    <col min="25" max="25" width="3.75" style="316" customWidth="1"/>
    <col min="26" max="26" width="12.625" style="316" customWidth="1"/>
    <col min="27" max="32" width="10.125" style="316" customWidth="1"/>
    <col min="33" max="35" width="11.875" style="316"/>
    <col min="36" max="36" width="0" style="316" hidden="1" customWidth="1"/>
    <col min="37" max="16384" width="11.875" style="316"/>
  </cols>
  <sheetData>
    <row r="1" spans="1:36" s="314" customFormat="1">
      <c r="B1" s="337" t="s">
        <v>1012</v>
      </c>
      <c r="C1" s="312"/>
      <c r="D1" s="313"/>
      <c r="E1" s="313"/>
      <c r="H1" s="313"/>
      <c r="I1" s="313"/>
      <c r="J1" s="313"/>
      <c r="K1" s="1330" t="s">
        <v>434</v>
      </c>
      <c r="L1" s="313"/>
      <c r="M1" s="340"/>
      <c r="N1" s="307" t="s">
        <v>1013</v>
      </c>
      <c r="O1" s="116"/>
      <c r="P1" s="116"/>
      <c r="Q1" s="116"/>
      <c r="T1" s="116"/>
      <c r="U1" s="116"/>
      <c r="V1" s="1330" t="s">
        <v>434</v>
      </c>
      <c r="W1" s="116"/>
      <c r="X1" s="116"/>
      <c r="Z1" s="338" t="s">
        <v>438</v>
      </c>
      <c r="AH1" s="1330" t="s">
        <v>1</v>
      </c>
    </row>
    <row r="2" spans="1:36" s="314" customFormat="1">
      <c r="B2" s="1329" t="s">
        <v>422</v>
      </c>
      <c r="C2" s="1252" t="s">
        <v>1349</v>
      </c>
      <c r="D2" s="1253" t="s">
        <v>1350</v>
      </c>
      <c r="E2" s="1253" t="s">
        <v>1351</v>
      </c>
      <c r="F2" s="1254" t="s">
        <v>1352</v>
      </c>
      <c r="G2" s="1255" t="s">
        <v>1353</v>
      </c>
      <c r="H2" s="512" t="s">
        <v>1354</v>
      </c>
      <c r="I2" s="988" t="s">
        <v>1355</v>
      </c>
      <c r="J2" s="306" t="s">
        <v>1356</v>
      </c>
      <c r="K2" s="1091" t="s">
        <v>1357</v>
      </c>
      <c r="L2" s="1256">
        <v>45292</v>
      </c>
      <c r="M2" s="341"/>
      <c r="N2" s="308" t="s">
        <v>409</v>
      </c>
      <c r="O2" s="1252" t="s">
        <v>1349</v>
      </c>
      <c r="P2" s="1253" t="s">
        <v>1350</v>
      </c>
      <c r="Q2" s="1253" t="s">
        <v>1351</v>
      </c>
      <c r="R2" s="1254" t="s">
        <v>1352</v>
      </c>
      <c r="S2" s="1255" t="s">
        <v>1353</v>
      </c>
      <c r="T2" s="512" t="s">
        <v>1354</v>
      </c>
      <c r="U2" s="988" t="s">
        <v>1355</v>
      </c>
      <c r="V2" s="306" t="s">
        <v>1356</v>
      </c>
      <c r="W2" s="1256" t="s">
        <v>1357</v>
      </c>
      <c r="X2" s="989">
        <v>45292</v>
      </c>
      <c r="Z2" s="494" t="s">
        <v>422</v>
      </c>
      <c r="AA2" s="1257" t="s">
        <v>752</v>
      </c>
      <c r="AB2" s="1258" t="s">
        <v>753</v>
      </c>
      <c r="AC2" s="1259" t="s">
        <v>754</v>
      </c>
      <c r="AD2" s="1258" t="s">
        <v>755</v>
      </c>
      <c r="AE2" s="1260" t="s">
        <v>756</v>
      </c>
      <c r="AF2" s="1260" t="s">
        <v>837</v>
      </c>
      <c r="AG2" s="461" t="s">
        <v>1047</v>
      </c>
      <c r="AH2" s="462" t="s">
        <v>1048</v>
      </c>
      <c r="AI2" s="462" t="s">
        <v>1049</v>
      </c>
      <c r="AJ2" s="461" t="s">
        <v>1050</v>
      </c>
    </row>
    <row r="3" spans="1:36" s="315" customFormat="1">
      <c r="A3" s="316"/>
      <c r="B3" s="344" t="s">
        <v>423</v>
      </c>
      <c r="C3" s="327">
        <v>5547610</v>
      </c>
      <c r="D3" s="328">
        <v>5534282</v>
      </c>
      <c r="E3" s="328">
        <v>5524250</v>
      </c>
      <c r="F3" s="339">
        <v>5512392</v>
      </c>
      <c r="G3" s="513">
        <v>5498505</v>
      </c>
      <c r="H3" s="1326">
        <v>5482694</v>
      </c>
      <c r="I3" s="1327">
        <v>5460756</v>
      </c>
      <c r="J3" s="513">
        <v>5425842</v>
      </c>
      <c r="K3" s="1328">
        <v>5397046</v>
      </c>
      <c r="L3" s="513">
        <v>5364074</v>
      </c>
      <c r="M3" s="342"/>
      <c r="N3" s="309" t="s">
        <v>435</v>
      </c>
      <c r="O3" s="305">
        <v>5638338</v>
      </c>
      <c r="P3" s="303">
        <v>5621087</v>
      </c>
      <c r="Q3" s="303">
        <v>5606545</v>
      </c>
      <c r="R3" s="303">
        <v>5589708</v>
      </c>
      <c r="S3" s="303">
        <v>5570618</v>
      </c>
      <c r="T3" s="615">
        <v>5549567</v>
      </c>
      <c r="U3" s="987">
        <v>5523627</v>
      </c>
      <c r="V3" s="615">
        <v>5488605</v>
      </c>
      <c r="W3" s="615">
        <v>5459867</v>
      </c>
      <c r="X3" s="990"/>
      <c r="Z3" s="495" t="s">
        <v>423</v>
      </c>
      <c r="AA3" s="356">
        <f t="shared" ref="AA3:AA34" si="0">O3-C3</f>
        <v>90728</v>
      </c>
      <c r="AB3" s="364">
        <f t="shared" ref="AB3:AB34" si="1">P3-D3</f>
        <v>86805</v>
      </c>
      <c r="AC3" s="358">
        <f t="shared" ref="AC3:AC34" si="2">Q3-E3</f>
        <v>82295</v>
      </c>
      <c r="AD3" s="364">
        <f t="shared" ref="AD3:AD34" si="3">R3-F3</f>
        <v>77316</v>
      </c>
      <c r="AE3" s="364">
        <f t="shared" ref="AE3:AE34" si="4">S3-G3</f>
        <v>72113</v>
      </c>
      <c r="AF3" s="364">
        <f t="shared" ref="AF3:AF34" si="5">T3-H3</f>
        <v>66873</v>
      </c>
      <c r="AG3" s="364">
        <f t="shared" ref="AG3:AG53" si="6">U3-I3</f>
        <v>62871</v>
      </c>
      <c r="AH3" s="364">
        <f t="shared" ref="AH3:AH53" si="7">V3-J3</f>
        <v>62763</v>
      </c>
      <c r="AI3" s="364">
        <f t="shared" ref="AI3:AI53" si="8">W3-K3</f>
        <v>62821</v>
      </c>
      <c r="AJ3" s="364"/>
    </row>
    <row r="4" spans="1:36">
      <c r="A4" s="318">
        <v>100</v>
      </c>
      <c r="B4" s="347" t="s">
        <v>26</v>
      </c>
      <c r="C4" s="348">
        <v>1539249</v>
      </c>
      <c r="D4" s="349">
        <v>1537893</v>
      </c>
      <c r="E4" s="349">
        <v>1537291</v>
      </c>
      <c r="F4" s="349">
        <v>1535523</v>
      </c>
      <c r="G4" s="514">
        <v>1532173</v>
      </c>
      <c r="H4" s="515">
        <v>1529509</v>
      </c>
      <c r="I4" s="638">
        <v>1524104</v>
      </c>
      <c r="J4" s="514">
        <v>1515014</v>
      </c>
      <c r="K4" s="639">
        <v>1508208</v>
      </c>
      <c r="L4" s="514">
        <v>1497802</v>
      </c>
      <c r="M4" s="343"/>
      <c r="N4" s="309" t="s">
        <v>26</v>
      </c>
      <c r="O4" s="303">
        <v>1550831</v>
      </c>
      <c r="P4" s="304">
        <v>1547850</v>
      </c>
      <c r="Q4" s="304">
        <v>1546255</v>
      </c>
      <c r="R4" s="304">
        <v>1542935</v>
      </c>
      <c r="S4" s="304">
        <v>1538025</v>
      </c>
      <c r="T4" s="613">
        <v>1533588</v>
      </c>
      <c r="U4" s="986">
        <v>1526835</v>
      </c>
      <c r="V4" s="613">
        <v>1517627</v>
      </c>
      <c r="W4" s="613">
        <v>1510917</v>
      </c>
      <c r="X4" s="991"/>
      <c r="Z4" s="496" t="s">
        <v>26</v>
      </c>
      <c r="AA4" s="362">
        <f t="shared" si="0"/>
        <v>11582</v>
      </c>
      <c r="AB4" s="365">
        <f t="shared" si="1"/>
        <v>9957</v>
      </c>
      <c r="AC4" s="363">
        <f t="shared" si="2"/>
        <v>8964</v>
      </c>
      <c r="AD4" s="365">
        <f t="shared" si="3"/>
        <v>7412</v>
      </c>
      <c r="AE4" s="365">
        <f t="shared" si="4"/>
        <v>5852</v>
      </c>
      <c r="AF4" s="365">
        <f t="shared" si="5"/>
        <v>4079</v>
      </c>
      <c r="AG4" s="365">
        <f t="shared" si="6"/>
        <v>2731</v>
      </c>
      <c r="AH4" s="365">
        <f t="shared" si="7"/>
        <v>2613</v>
      </c>
      <c r="AI4" s="365">
        <f t="shared" si="8"/>
        <v>2709</v>
      </c>
      <c r="AJ4" s="365"/>
    </row>
    <row r="5" spans="1:36">
      <c r="A5" s="318">
        <v>101</v>
      </c>
      <c r="B5" s="345" t="s">
        <v>382</v>
      </c>
      <c r="C5" s="327">
        <v>213140</v>
      </c>
      <c r="D5" s="328">
        <v>213879</v>
      </c>
      <c r="E5" s="328">
        <v>213787</v>
      </c>
      <c r="F5" s="328">
        <v>214051</v>
      </c>
      <c r="G5" s="515">
        <v>214003</v>
      </c>
      <c r="H5" s="515">
        <v>214268</v>
      </c>
      <c r="I5" s="635">
        <v>213352</v>
      </c>
      <c r="J5" s="515">
        <v>212518</v>
      </c>
      <c r="K5" s="612">
        <v>211725</v>
      </c>
      <c r="L5" s="515">
        <v>210339</v>
      </c>
      <c r="M5" s="343"/>
      <c r="N5" s="345" t="s">
        <v>382</v>
      </c>
      <c r="O5" s="302">
        <v>213281</v>
      </c>
      <c r="P5" s="302">
        <v>213938</v>
      </c>
      <c r="Q5" s="302">
        <v>213959</v>
      </c>
      <c r="R5" s="302">
        <v>214270</v>
      </c>
      <c r="S5" s="302">
        <v>214345</v>
      </c>
      <c r="T5" s="614">
        <v>214545</v>
      </c>
      <c r="U5" s="985">
        <v>213641</v>
      </c>
      <c r="V5" s="614">
        <v>212785</v>
      </c>
      <c r="W5" s="614">
        <v>212005</v>
      </c>
      <c r="X5" s="992"/>
      <c r="Z5" s="497" t="s">
        <v>382</v>
      </c>
      <c r="AA5" s="356">
        <f t="shared" si="0"/>
        <v>141</v>
      </c>
      <c r="AB5" s="364">
        <f t="shared" si="1"/>
        <v>59</v>
      </c>
      <c r="AC5" s="358">
        <f t="shared" si="2"/>
        <v>172</v>
      </c>
      <c r="AD5" s="364">
        <f t="shared" si="3"/>
        <v>219</v>
      </c>
      <c r="AE5" s="364">
        <f t="shared" si="4"/>
        <v>342</v>
      </c>
      <c r="AF5" s="364">
        <f t="shared" si="5"/>
        <v>277</v>
      </c>
      <c r="AG5" s="364">
        <f t="shared" si="6"/>
        <v>289</v>
      </c>
      <c r="AH5" s="364">
        <f t="shared" si="7"/>
        <v>267</v>
      </c>
      <c r="AI5" s="364">
        <f t="shared" si="8"/>
        <v>280</v>
      </c>
      <c r="AJ5" s="364"/>
    </row>
    <row r="6" spans="1:36">
      <c r="A6" s="318">
        <v>102</v>
      </c>
      <c r="B6" s="345" t="s">
        <v>28</v>
      </c>
      <c r="C6" s="327">
        <v>136064</v>
      </c>
      <c r="D6" s="328">
        <v>136353</v>
      </c>
      <c r="E6" s="328">
        <v>136851</v>
      </c>
      <c r="F6" s="328">
        <v>137278</v>
      </c>
      <c r="G6" s="515">
        <v>137047</v>
      </c>
      <c r="H6" s="515">
        <v>137257</v>
      </c>
      <c r="I6" s="635">
        <v>136743</v>
      </c>
      <c r="J6" s="515">
        <v>136445</v>
      </c>
      <c r="K6" s="612">
        <v>136430</v>
      </c>
      <c r="L6" s="515">
        <v>135883</v>
      </c>
      <c r="M6" s="343"/>
      <c r="N6" s="354" t="s">
        <v>28</v>
      </c>
      <c r="O6" s="303">
        <v>132560</v>
      </c>
      <c r="P6" s="303">
        <v>132721</v>
      </c>
      <c r="Q6" s="303">
        <v>133214</v>
      </c>
      <c r="R6" s="303">
        <v>133584</v>
      </c>
      <c r="S6" s="303">
        <v>133309</v>
      </c>
      <c r="T6" s="613">
        <v>133474</v>
      </c>
      <c r="U6" s="986">
        <v>132905</v>
      </c>
      <c r="V6" s="613">
        <v>132580</v>
      </c>
      <c r="W6" s="613">
        <v>132572</v>
      </c>
      <c r="X6" s="991"/>
      <c r="Z6" s="498" t="s">
        <v>28</v>
      </c>
      <c r="AA6" s="351">
        <v>0</v>
      </c>
      <c r="AB6" s="352">
        <v>0</v>
      </c>
      <c r="AC6" s="353">
        <v>0</v>
      </c>
      <c r="AD6" s="352">
        <v>0</v>
      </c>
      <c r="AE6" s="352">
        <v>0</v>
      </c>
      <c r="AF6" s="352">
        <v>0</v>
      </c>
      <c r="AG6" s="352">
        <v>0</v>
      </c>
      <c r="AH6" s="352">
        <v>0</v>
      </c>
      <c r="AI6" s="352">
        <v>0</v>
      </c>
      <c r="AJ6" s="352"/>
    </row>
    <row r="7" spans="1:36">
      <c r="A7" s="318">
        <v>105</v>
      </c>
      <c r="B7" s="345" t="s">
        <v>30</v>
      </c>
      <c r="C7" s="327">
        <v>106707</v>
      </c>
      <c r="D7" s="328">
        <v>107225</v>
      </c>
      <c r="E7" s="328">
        <v>107561</v>
      </c>
      <c r="F7" s="328">
        <v>108096</v>
      </c>
      <c r="G7" s="515">
        <v>108691</v>
      </c>
      <c r="H7" s="515">
        <v>109171</v>
      </c>
      <c r="I7" s="635">
        <v>109274</v>
      </c>
      <c r="J7" s="515">
        <v>108806</v>
      </c>
      <c r="K7" s="612">
        <v>109702</v>
      </c>
      <c r="L7" s="515">
        <v>109627</v>
      </c>
      <c r="M7" s="343"/>
      <c r="N7" s="345" t="s">
        <v>30</v>
      </c>
      <c r="O7" s="303">
        <v>108923</v>
      </c>
      <c r="P7" s="303">
        <v>109201</v>
      </c>
      <c r="Q7" s="303">
        <v>109127</v>
      </c>
      <c r="R7" s="303">
        <v>109234</v>
      </c>
      <c r="S7" s="303">
        <v>109396</v>
      </c>
      <c r="T7" s="613">
        <v>109411</v>
      </c>
      <c r="U7" s="986">
        <v>109214</v>
      </c>
      <c r="V7" s="613">
        <v>108725</v>
      </c>
      <c r="W7" s="613">
        <v>109645</v>
      </c>
      <c r="X7" s="991"/>
      <c r="Z7" s="497" t="s">
        <v>30</v>
      </c>
      <c r="AA7" s="359">
        <f t="shared" si="0"/>
        <v>2216</v>
      </c>
      <c r="AB7" s="366">
        <f t="shared" si="1"/>
        <v>1976</v>
      </c>
      <c r="AC7" s="357">
        <f t="shared" si="2"/>
        <v>1566</v>
      </c>
      <c r="AD7" s="366">
        <f t="shared" si="3"/>
        <v>1138</v>
      </c>
      <c r="AE7" s="366">
        <f t="shared" si="4"/>
        <v>705</v>
      </c>
      <c r="AF7" s="366">
        <f t="shared" si="5"/>
        <v>240</v>
      </c>
      <c r="AG7" s="352">
        <v>0</v>
      </c>
      <c r="AH7" s="352">
        <v>0</v>
      </c>
      <c r="AI7" s="352">
        <v>0</v>
      </c>
      <c r="AJ7" s="366"/>
    </row>
    <row r="8" spans="1:36">
      <c r="A8" s="318">
        <v>106</v>
      </c>
      <c r="B8" s="345" t="s">
        <v>32</v>
      </c>
      <c r="C8" s="327">
        <v>98577</v>
      </c>
      <c r="D8" s="328">
        <v>97720</v>
      </c>
      <c r="E8" s="328">
        <v>97187</v>
      </c>
      <c r="F8" s="328">
        <v>96599</v>
      </c>
      <c r="G8" s="515">
        <v>95965</v>
      </c>
      <c r="H8" s="515">
        <v>95527</v>
      </c>
      <c r="I8" s="635">
        <v>94697</v>
      </c>
      <c r="J8" s="515">
        <v>93968</v>
      </c>
      <c r="K8" s="612">
        <v>93588</v>
      </c>
      <c r="L8" s="515">
        <v>92913</v>
      </c>
      <c r="M8" s="343"/>
      <c r="N8" s="345" t="s">
        <v>32</v>
      </c>
      <c r="O8" s="303">
        <v>101632</v>
      </c>
      <c r="P8" s="303">
        <v>100607</v>
      </c>
      <c r="Q8" s="303">
        <v>100057</v>
      </c>
      <c r="R8" s="303">
        <v>99348</v>
      </c>
      <c r="S8" s="303">
        <v>98596</v>
      </c>
      <c r="T8" s="613">
        <v>98051</v>
      </c>
      <c r="U8" s="986">
        <v>97125</v>
      </c>
      <c r="V8" s="613">
        <v>96400</v>
      </c>
      <c r="W8" s="613">
        <v>96019</v>
      </c>
      <c r="X8" s="991"/>
      <c r="Z8" s="497" t="s">
        <v>32</v>
      </c>
      <c r="AA8" s="359">
        <f t="shared" si="0"/>
        <v>3055</v>
      </c>
      <c r="AB8" s="366">
        <f t="shared" si="1"/>
        <v>2887</v>
      </c>
      <c r="AC8" s="357">
        <f t="shared" si="2"/>
        <v>2870</v>
      </c>
      <c r="AD8" s="366">
        <f t="shared" si="3"/>
        <v>2749</v>
      </c>
      <c r="AE8" s="366">
        <f t="shared" si="4"/>
        <v>2631</v>
      </c>
      <c r="AF8" s="366">
        <f t="shared" si="5"/>
        <v>2524</v>
      </c>
      <c r="AG8" s="366">
        <f t="shared" si="6"/>
        <v>2428</v>
      </c>
      <c r="AH8" s="366">
        <f t="shared" si="7"/>
        <v>2432</v>
      </c>
      <c r="AI8" s="366">
        <f t="shared" si="8"/>
        <v>2431</v>
      </c>
      <c r="AJ8" s="366"/>
    </row>
    <row r="9" spans="1:36">
      <c r="A9" s="318">
        <v>107</v>
      </c>
      <c r="B9" s="345" t="s">
        <v>33</v>
      </c>
      <c r="C9" s="327">
        <v>163551</v>
      </c>
      <c r="D9" s="328">
        <v>162217</v>
      </c>
      <c r="E9" s="328">
        <v>161264</v>
      </c>
      <c r="F9" s="328">
        <v>160475</v>
      </c>
      <c r="G9" s="515">
        <v>159696</v>
      </c>
      <c r="H9" s="515">
        <v>158990</v>
      </c>
      <c r="I9" s="635">
        <v>158611</v>
      </c>
      <c r="J9" s="515">
        <v>157631</v>
      </c>
      <c r="K9" s="612">
        <v>156368</v>
      </c>
      <c r="L9" s="515">
        <v>154689</v>
      </c>
      <c r="M9" s="343"/>
      <c r="N9" s="345" t="s">
        <v>33</v>
      </c>
      <c r="O9" s="303">
        <v>166348</v>
      </c>
      <c r="P9" s="303">
        <v>164942</v>
      </c>
      <c r="Q9" s="303">
        <v>163844</v>
      </c>
      <c r="R9" s="303">
        <v>162850</v>
      </c>
      <c r="S9" s="303">
        <v>161844</v>
      </c>
      <c r="T9" s="613">
        <v>160900</v>
      </c>
      <c r="U9" s="986">
        <v>160361</v>
      </c>
      <c r="V9" s="613">
        <v>159377</v>
      </c>
      <c r="W9" s="613">
        <v>158105</v>
      </c>
      <c r="X9" s="991"/>
      <c r="Z9" s="497" t="s">
        <v>33</v>
      </c>
      <c r="AA9" s="359">
        <f t="shared" si="0"/>
        <v>2797</v>
      </c>
      <c r="AB9" s="366">
        <f t="shared" si="1"/>
        <v>2725</v>
      </c>
      <c r="AC9" s="357">
        <f t="shared" si="2"/>
        <v>2580</v>
      </c>
      <c r="AD9" s="366">
        <f t="shared" si="3"/>
        <v>2375</v>
      </c>
      <c r="AE9" s="366">
        <f t="shared" si="4"/>
        <v>2148</v>
      </c>
      <c r="AF9" s="366">
        <f t="shared" si="5"/>
        <v>1910</v>
      </c>
      <c r="AG9" s="366">
        <f t="shared" si="6"/>
        <v>1750</v>
      </c>
      <c r="AH9" s="366">
        <f t="shared" si="7"/>
        <v>1746</v>
      </c>
      <c r="AI9" s="366">
        <f t="shared" si="8"/>
        <v>1737</v>
      </c>
      <c r="AJ9" s="366"/>
    </row>
    <row r="10" spans="1:36">
      <c r="A10" s="318">
        <v>108</v>
      </c>
      <c r="B10" s="345" t="s">
        <v>34</v>
      </c>
      <c r="C10" s="327">
        <v>219553</v>
      </c>
      <c r="D10" s="328">
        <v>219599</v>
      </c>
      <c r="E10" s="328">
        <v>219145</v>
      </c>
      <c r="F10" s="328">
        <v>218467</v>
      </c>
      <c r="G10" s="515">
        <v>217445</v>
      </c>
      <c r="H10" s="515">
        <v>216427</v>
      </c>
      <c r="I10" s="635">
        <v>214897</v>
      </c>
      <c r="J10" s="515">
        <v>212732</v>
      </c>
      <c r="K10" s="612">
        <v>210174</v>
      </c>
      <c r="L10" s="515">
        <v>207908</v>
      </c>
      <c r="M10" s="343"/>
      <c r="N10" s="345" t="s">
        <v>34</v>
      </c>
      <c r="O10" s="303">
        <v>224729</v>
      </c>
      <c r="P10" s="303">
        <v>224652</v>
      </c>
      <c r="Q10" s="303">
        <v>224217</v>
      </c>
      <c r="R10" s="303">
        <v>223496</v>
      </c>
      <c r="S10" s="303">
        <v>222373</v>
      </c>
      <c r="T10" s="613">
        <v>221309</v>
      </c>
      <c r="U10" s="986">
        <v>219694</v>
      </c>
      <c r="V10" s="613">
        <v>217523</v>
      </c>
      <c r="W10" s="613">
        <v>214978</v>
      </c>
      <c r="X10" s="991"/>
      <c r="Z10" s="497" t="s">
        <v>34</v>
      </c>
      <c r="AA10" s="359">
        <f t="shared" si="0"/>
        <v>5176</v>
      </c>
      <c r="AB10" s="366">
        <f t="shared" si="1"/>
        <v>5053</v>
      </c>
      <c r="AC10" s="357">
        <f t="shared" si="2"/>
        <v>5072</v>
      </c>
      <c r="AD10" s="366">
        <f t="shared" si="3"/>
        <v>5029</v>
      </c>
      <c r="AE10" s="366">
        <f t="shared" si="4"/>
        <v>4928</v>
      </c>
      <c r="AF10" s="366">
        <f t="shared" si="5"/>
        <v>4882</v>
      </c>
      <c r="AG10" s="366">
        <f t="shared" si="6"/>
        <v>4797</v>
      </c>
      <c r="AH10" s="366">
        <f t="shared" si="7"/>
        <v>4791</v>
      </c>
      <c r="AI10" s="366">
        <f t="shared" si="8"/>
        <v>4804</v>
      </c>
      <c r="AJ10" s="366"/>
    </row>
    <row r="11" spans="1:36">
      <c r="A11" s="318">
        <v>109</v>
      </c>
      <c r="B11" s="345" t="s">
        <v>31</v>
      </c>
      <c r="C11" s="327">
        <v>221625</v>
      </c>
      <c r="D11" s="328">
        <v>219494</v>
      </c>
      <c r="E11" s="328">
        <v>217652</v>
      </c>
      <c r="F11" s="328">
        <v>215675</v>
      </c>
      <c r="G11" s="515">
        <v>213436</v>
      </c>
      <c r="H11" s="515">
        <v>211658</v>
      </c>
      <c r="I11" s="635">
        <v>210288</v>
      </c>
      <c r="J11" s="515">
        <v>209201</v>
      </c>
      <c r="K11" s="612">
        <v>207701</v>
      </c>
      <c r="L11" s="515">
        <v>205625</v>
      </c>
      <c r="M11" s="343"/>
      <c r="N11" s="345" t="s">
        <v>31</v>
      </c>
      <c r="O11" s="303">
        <v>225677</v>
      </c>
      <c r="P11" s="303">
        <v>223625</v>
      </c>
      <c r="Q11" s="303">
        <v>221887</v>
      </c>
      <c r="R11" s="303">
        <v>219966</v>
      </c>
      <c r="S11" s="303">
        <v>217833</v>
      </c>
      <c r="T11" s="613">
        <v>216066</v>
      </c>
      <c r="U11" s="986">
        <v>214703</v>
      </c>
      <c r="V11" s="613">
        <v>213630</v>
      </c>
      <c r="W11" s="613">
        <v>212127</v>
      </c>
      <c r="X11" s="991"/>
      <c r="Z11" s="497" t="s">
        <v>31</v>
      </c>
      <c r="AA11" s="359">
        <f t="shared" si="0"/>
        <v>4052</v>
      </c>
      <c r="AB11" s="366">
        <f t="shared" si="1"/>
        <v>4131</v>
      </c>
      <c r="AC11" s="357">
        <f t="shared" si="2"/>
        <v>4235</v>
      </c>
      <c r="AD11" s="366">
        <f t="shared" si="3"/>
        <v>4291</v>
      </c>
      <c r="AE11" s="366">
        <f t="shared" si="4"/>
        <v>4397</v>
      </c>
      <c r="AF11" s="366">
        <f t="shared" si="5"/>
        <v>4408</v>
      </c>
      <c r="AG11" s="366">
        <f t="shared" si="6"/>
        <v>4415</v>
      </c>
      <c r="AH11" s="366">
        <f t="shared" si="7"/>
        <v>4429</v>
      </c>
      <c r="AI11" s="366">
        <f t="shared" si="8"/>
        <v>4426</v>
      </c>
      <c r="AJ11" s="366"/>
    </row>
    <row r="12" spans="1:36">
      <c r="A12" s="318">
        <v>110</v>
      </c>
      <c r="B12" s="345" t="s">
        <v>424</v>
      </c>
      <c r="C12" s="327">
        <v>133307</v>
      </c>
      <c r="D12" s="328">
        <v>135741</v>
      </c>
      <c r="E12" s="328">
        <v>139022</v>
      </c>
      <c r="F12" s="328">
        <v>141590</v>
      </c>
      <c r="G12" s="515">
        <v>143998</v>
      </c>
      <c r="H12" s="515">
        <v>145990</v>
      </c>
      <c r="I12" s="635">
        <v>147745</v>
      </c>
      <c r="J12" s="515">
        <v>147358</v>
      </c>
      <c r="K12" s="612">
        <v>148100</v>
      </c>
      <c r="L12" s="515">
        <v>148964</v>
      </c>
      <c r="M12" s="343"/>
      <c r="N12" s="354" t="s">
        <v>424</v>
      </c>
      <c r="O12" s="303">
        <v>129102</v>
      </c>
      <c r="P12" s="303">
        <v>130659</v>
      </c>
      <c r="Q12" s="303">
        <v>133258</v>
      </c>
      <c r="R12" s="303">
        <v>135010</v>
      </c>
      <c r="S12" s="303">
        <v>136596</v>
      </c>
      <c r="T12" s="613">
        <v>137782</v>
      </c>
      <c r="U12" s="986">
        <v>138898</v>
      </c>
      <c r="V12" s="613">
        <v>138464</v>
      </c>
      <c r="W12" s="613">
        <v>139208</v>
      </c>
      <c r="X12" s="991"/>
      <c r="Z12" s="498" t="s">
        <v>424</v>
      </c>
      <c r="AA12" s="351">
        <v>0</v>
      </c>
      <c r="AB12" s="352">
        <v>0</v>
      </c>
      <c r="AC12" s="353">
        <v>0</v>
      </c>
      <c r="AD12" s="352">
        <v>0</v>
      </c>
      <c r="AE12" s="352">
        <v>0</v>
      </c>
      <c r="AF12" s="352">
        <v>0</v>
      </c>
      <c r="AG12" s="352">
        <v>0</v>
      </c>
      <c r="AH12" s="352">
        <v>0</v>
      </c>
      <c r="AI12" s="352">
        <v>0</v>
      </c>
      <c r="AJ12" s="352"/>
    </row>
    <row r="13" spans="1:36">
      <c r="A13" s="318">
        <v>111</v>
      </c>
      <c r="B13" s="350" t="s">
        <v>425</v>
      </c>
      <c r="C13" s="329">
        <v>246725</v>
      </c>
      <c r="D13" s="330">
        <v>245665</v>
      </c>
      <c r="E13" s="330">
        <v>244822</v>
      </c>
      <c r="F13" s="330">
        <v>243292</v>
      </c>
      <c r="G13" s="516">
        <v>241892</v>
      </c>
      <c r="H13" s="515">
        <v>240221</v>
      </c>
      <c r="I13" s="636">
        <v>238497</v>
      </c>
      <c r="J13" s="516">
        <v>236355</v>
      </c>
      <c r="K13" s="637">
        <v>234420</v>
      </c>
      <c r="L13" s="516">
        <v>231854</v>
      </c>
      <c r="M13" s="343"/>
      <c r="N13" s="350" t="s">
        <v>425</v>
      </c>
      <c r="O13" s="305">
        <v>248579</v>
      </c>
      <c r="P13" s="305">
        <v>247505</v>
      </c>
      <c r="Q13" s="305">
        <v>246692</v>
      </c>
      <c r="R13" s="305">
        <v>245177</v>
      </c>
      <c r="S13" s="305">
        <v>243733</v>
      </c>
      <c r="T13" s="615">
        <v>242050</v>
      </c>
      <c r="U13" s="987">
        <v>240294</v>
      </c>
      <c r="V13" s="615">
        <v>238143</v>
      </c>
      <c r="W13" s="615">
        <v>236258</v>
      </c>
      <c r="X13" s="993"/>
      <c r="Z13" s="499" t="s">
        <v>425</v>
      </c>
      <c r="AA13" s="360">
        <f t="shared" si="0"/>
        <v>1854</v>
      </c>
      <c r="AB13" s="367">
        <f t="shared" si="1"/>
        <v>1840</v>
      </c>
      <c r="AC13" s="361">
        <f t="shared" si="2"/>
        <v>1870</v>
      </c>
      <c r="AD13" s="367">
        <f t="shared" si="3"/>
        <v>1885</v>
      </c>
      <c r="AE13" s="367">
        <f t="shared" si="4"/>
        <v>1841</v>
      </c>
      <c r="AF13" s="367">
        <f t="shared" si="5"/>
        <v>1829</v>
      </c>
      <c r="AG13" s="367">
        <f t="shared" si="6"/>
        <v>1797</v>
      </c>
      <c r="AH13" s="367">
        <f t="shared" si="7"/>
        <v>1788</v>
      </c>
      <c r="AI13" s="367">
        <f t="shared" si="8"/>
        <v>1838</v>
      </c>
      <c r="AJ13" s="367"/>
    </row>
    <row r="14" spans="1:36" s="317" customFormat="1">
      <c r="A14" s="317">
        <v>201</v>
      </c>
      <c r="B14" s="344" t="s">
        <v>329</v>
      </c>
      <c r="C14" s="327">
        <v>536816</v>
      </c>
      <c r="D14" s="328">
        <v>535704</v>
      </c>
      <c r="E14" s="328">
        <v>534565</v>
      </c>
      <c r="F14" s="328">
        <v>533413</v>
      </c>
      <c r="G14" s="515">
        <v>532386</v>
      </c>
      <c r="H14" s="514">
        <v>531627</v>
      </c>
      <c r="I14" s="635">
        <v>530042</v>
      </c>
      <c r="J14" s="515">
        <v>526792</v>
      </c>
      <c r="K14" s="612">
        <v>524374</v>
      </c>
      <c r="L14" s="515">
        <v>521799</v>
      </c>
      <c r="M14" s="343"/>
      <c r="N14" s="310" t="s">
        <v>329</v>
      </c>
      <c r="O14" s="303">
        <v>543083</v>
      </c>
      <c r="P14" s="303">
        <v>541497</v>
      </c>
      <c r="Q14" s="303">
        <v>540000</v>
      </c>
      <c r="R14" s="303">
        <v>538488</v>
      </c>
      <c r="S14" s="303">
        <v>537101</v>
      </c>
      <c r="T14" s="613">
        <v>535982</v>
      </c>
      <c r="U14" s="986">
        <v>534127</v>
      </c>
      <c r="V14" s="613">
        <v>530877</v>
      </c>
      <c r="W14" s="613">
        <v>528459</v>
      </c>
      <c r="X14" s="991"/>
      <c r="Z14" s="495" t="s">
        <v>329</v>
      </c>
      <c r="AA14" s="359">
        <f t="shared" si="0"/>
        <v>6267</v>
      </c>
      <c r="AB14" s="366">
        <f t="shared" si="1"/>
        <v>5793</v>
      </c>
      <c r="AC14" s="357">
        <f t="shared" si="2"/>
        <v>5435</v>
      </c>
      <c r="AD14" s="366">
        <f t="shared" si="3"/>
        <v>5075</v>
      </c>
      <c r="AE14" s="366">
        <f t="shared" si="4"/>
        <v>4715</v>
      </c>
      <c r="AF14" s="366">
        <f t="shared" si="5"/>
        <v>4355</v>
      </c>
      <c r="AG14" s="366">
        <f t="shared" si="6"/>
        <v>4085</v>
      </c>
      <c r="AH14" s="366">
        <f t="shared" si="7"/>
        <v>4085</v>
      </c>
      <c r="AI14" s="366">
        <f t="shared" si="8"/>
        <v>4085</v>
      </c>
      <c r="AJ14" s="366"/>
    </row>
    <row r="15" spans="1:36">
      <c r="A15" s="316">
        <v>202</v>
      </c>
      <c r="B15" s="344" t="s">
        <v>36</v>
      </c>
      <c r="C15" s="327">
        <v>452480</v>
      </c>
      <c r="D15" s="328">
        <v>452605</v>
      </c>
      <c r="E15" s="328">
        <v>453490</v>
      </c>
      <c r="F15" s="328">
        <v>454740</v>
      </c>
      <c r="G15" s="515">
        <v>456848</v>
      </c>
      <c r="H15" s="515">
        <v>458590</v>
      </c>
      <c r="I15" s="635">
        <v>459394</v>
      </c>
      <c r="J15" s="515">
        <v>456722</v>
      </c>
      <c r="K15" s="612">
        <v>455469</v>
      </c>
      <c r="L15" s="515">
        <v>454620</v>
      </c>
      <c r="M15" s="343"/>
      <c r="N15" s="310" t="s">
        <v>36</v>
      </c>
      <c r="O15" s="303">
        <v>465236</v>
      </c>
      <c r="P15" s="303">
        <v>463940</v>
      </c>
      <c r="Q15" s="303">
        <v>463160</v>
      </c>
      <c r="R15" s="303">
        <v>462744</v>
      </c>
      <c r="S15" s="303">
        <v>463186</v>
      </c>
      <c r="T15" s="613">
        <v>463262</v>
      </c>
      <c r="U15" s="986">
        <v>462820</v>
      </c>
      <c r="V15" s="613">
        <v>460148</v>
      </c>
      <c r="W15" s="613">
        <v>458895</v>
      </c>
      <c r="X15" s="991"/>
      <c r="Z15" s="495" t="s">
        <v>36</v>
      </c>
      <c r="AA15" s="359">
        <f t="shared" si="0"/>
        <v>12756</v>
      </c>
      <c r="AB15" s="366">
        <f t="shared" si="1"/>
        <v>11335</v>
      </c>
      <c r="AC15" s="357">
        <f t="shared" si="2"/>
        <v>9670</v>
      </c>
      <c r="AD15" s="366">
        <f t="shared" si="3"/>
        <v>8004</v>
      </c>
      <c r="AE15" s="366">
        <f t="shared" si="4"/>
        <v>6338</v>
      </c>
      <c r="AF15" s="366">
        <f t="shared" si="5"/>
        <v>4672</v>
      </c>
      <c r="AG15" s="366">
        <f t="shared" si="6"/>
        <v>3426</v>
      </c>
      <c r="AH15" s="366">
        <f t="shared" si="7"/>
        <v>3426</v>
      </c>
      <c r="AI15" s="366">
        <f t="shared" si="8"/>
        <v>3426</v>
      </c>
      <c r="AJ15" s="366"/>
    </row>
    <row r="16" spans="1:36">
      <c r="A16" s="316">
        <v>203</v>
      </c>
      <c r="B16" s="344" t="s">
        <v>44</v>
      </c>
      <c r="C16" s="327">
        <v>292752</v>
      </c>
      <c r="D16" s="328">
        <v>293630</v>
      </c>
      <c r="E16" s="328">
        <v>295145</v>
      </c>
      <c r="F16" s="328">
        <v>298292</v>
      </c>
      <c r="G16" s="515">
        <v>301005</v>
      </c>
      <c r="H16" s="515">
        <v>302594</v>
      </c>
      <c r="I16" s="635">
        <v>303598</v>
      </c>
      <c r="J16" s="515">
        <v>304119</v>
      </c>
      <c r="K16" s="612">
        <v>304674</v>
      </c>
      <c r="L16" s="515">
        <v>306030</v>
      </c>
      <c r="M16" s="343"/>
      <c r="N16" s="310" t="s">
        <v>44</v>
      </c>
      <c r="O16" s="303">
        <v>297547</v>
      </c>
      <c r="P16" s="303">
        <v>298059</v>
      </c>
      <c r="Q16" s="303">
        <v>298799</v>
      </c>
      <c r="R16" s="303">
        <v>301182</v>
      </c>
      <c r="S16" s="303">
        <v>303129</v>
      </c>
      <c r="T16" s="613">
        <v>303961</v>
      </c>
      <c r="U16" s="986">
        <v>304382</v>
      </c>
      <c r="V16" s="613">
        <v>304906</v>
      </c>
      <c r="W16" s="613">
        <v>305404</v>
      </c>
      <c r="X16" s="991"/>
      <c r="Z16" s="495" t="s">
        <v>44</v>
      </c>
      <c r="AA16" s="359">
        <f t="shared" si="0"/>
        <v>4795</v>
      </c>
      <c r="AB16" s="366">
        <f t="shared" si="1"/>
        <v>4429</v>
      </c>
      <c r="AC16" s="357">
        <f t="shared" si="2"/>
        <v>3654</v>
      </c>
      <c r="AD16" s="366">
        <f t="shared" si="3"/>
        <v>2890</v>
      </c>
      <c r="AE16" s="366">
        <f t="shared" si="4"/>
        <v>2124</v>
      </c>
      <c r="AF16" s="366">
        <f t="shared" si="5"/>
        <v>1367</v>
      </c>
      <c r="AG16" s="366">
        <f t="shared" si="6"/>
        <v>784</v>
      </c>
      <c r="AH16" s="366">
        <f t="shared" si="7"/>
        <v>787</v>
      </c>
      <c r="AI16" s="366">
        <f t="shared" si="8"/>
        <v>730</v>
      </c>
      <c r="AJ16" s="366"/>
    </row>
    <row r="17" spans="1:36">
      <c r="A17" s="316">
        <v>204</v>
      </c>
      <c r="B17" s="344" t="s">
        <v>37</v>
      </c>
      <c r="C17" s="327">
        <v>486626</v>
      </c>
      <c r="D17" s="328">
        <v>487861</v>
      </c>
      <c r="E17" s="328">
        <v>488414</v>
      </c>
      <c r="F17" s="328">
        <v>487507</v>
      </c>
      <c r="G17" s="515">
        <v>487127</v>
      </c>
      <c r="H17" s="515">
        <v>485951</v>
      </c>
      <c r="I17" s="635">
        <v>485537</v>
      </c>
      <c r="J17" s="515">
        <v>484727</v>
      </c>
      <c r="K17" s="612">
        <v>484130</v>
      </c>
      <c r="L17" s="515">
        <v>483929</v>
      </c>
      <c r="M17" s="343"/>
      <c r="N17" s="310" t="s">
        <v>37</v>
      </c>
      <c r="O17" s="303">
        <v>483455</v>
      </c>
      <c r="P17" s="303">
        <v>484892</v>
      </c>
      <c r="Q17" s="303">
        <v>485788</v>
      </c>
      <c r="R17" s="303">
        <v>485225</v>
      </c>
      <c r="S17" s="303">
        <v>485189</v>
      </c>
      <c r="T17" s="613">
        <v>484357</v>
      </c>
      <c r="U17" s="986">
        <v>484204</v>
      </c>
      <c r="V17" s="613">
        <v>483394</v>
      </c>
      <c r="W17" s="613">
        <v>482796</v>
      </c>
      <c r="X17" s="991"/>
      <c r="Z17" s="500" t="s">
        <v>37</v>
      </c>
      <c r="AA17" s="351">
        <v>0</v>
      </c>
      <c r="AB17" s="352">
        <v>0</v>
      </c>
      <c r="AC17" s="353">
        <v>0</v>
      </c>
      <c r="AD17" s="352">
        <v>0</v>
      </c>
      <c r="AE17" s="352">
        <v>0</v>
      </c>
      <c r="AF17" s="352">
        <v>0</v>
      </c>
      <c r="AG17" s="352">
        <v>0</v>
      </c>
      <c r="AH17" s="352">
        <v>0</v>
      </c>
      <c r="AI17" s="352">
        <v>0</v>
      </c>
      <c r="AJ17" s="352"/>
    </row>
    <row r="18" spans="1:36">
      <c r="A18" s="316">
        <v>205</v>
      </c>
      <c r="B18" s="344" t="s">
        <v>190</v>
      </c>
      <c r="C18" s="327">
        <v>44759</v>
      </c>
      <c r="D18" s="328">
        <v>44157</v>
      </c>
      <c r="E18" s="328">
        <v>43651</v>
      </c>
      <c r="F18" s="328">
        <v>43094</v>
      </c>
      <c r="G18" s="515">
        <v>42370</v>
      </c>
      <c r="H18" s="515">
        <v>41683</v>
      </c>
      <c r="I18" s="635">
        <v>41171</v>
      </c>
      <c r="J18" s="515">
        <v>40692</v>
      </c>
      <c r="K18" s="612">
        <v>40217</v>
      </c>
      <c r="L18" s="515">
        <v>39726</v>
      </c>
      <c r="M18" s="343"/>
      <c r="N18" s="310" t="s">
        <v>190</v>
      </c>
      <c r="O18" s="303">
        <v>46524</v>
      </c>
      <c r="P18" s="303">
        <v>45910</v>
      </c>
      <c r="Q18" s="303">
        <v>45375</v>
      </c>
      <c r="R18" s="303">
        <v>44796</v>
      </c>
      <c r="S18" s="303">
        <v>44034</v>
      </c>
      <c r="T18" s="613">
        <v>43316</v>
      </c>
      <c r="U18" s="986">
        <v>42781</v>
      </c>
      <c r="V18" s="613">
        <v>42307</v>
      </c>
      <c r="W18" s="613">
        <v>41826</v>
      </c>
      <c r="X18" s="991"/>
      <c r="Z18" s="495" t="s">
        <v>190</v>
      </c>
      <c r="AA18" s="359">
        <f t="shared" si="0"/>
        <v>1765</v>
      </c>
      <c r="AB18" s="366">
        <f t="shared" si="1"/>
        <v>1753</v>
      </c>
      <c r="AC18" s="357">
        <f t="shared" si="2"/>
        <v>1724</v>
      </c>
      <c r="AD18" s="366">
        <f t="shared" si="3"/>
        <v>1702</v>
      </c>
      <c r="AE18" s="366">
        <f t="shared" si="4"/>
        <v>1664</v>
      </c>
      <c r="AF18" s="366">
        <f t="shared" si="5"/>
        <v>1633</v>
      </c>
      <c r="AG18" s="366">
        <f t="shared" si="6"/>
        <v>1610</v>
      </c>
      <c r="AH18" s="366">
        <f t="shared" si="7"/>
        <v>1615</v>
      </c>
      <c r="AI18" s="366">
        <f t="shared" si="8"/>
        <v>1609</v>
      </c>
      <c r="AJ18" s="366"/>
    </row>
    <row r="19" spans="1:36">
      <c r="A19" s="316">
        <v>206</v>
      </c>
      <c r="B19" s="344" t="s">
        <v>38</v>
      </c>
      <c r="C19" s="327">
        <v>95650</v>
      </c>
      <c r="D19" s="328">
        <v>95466</v>
      </c>
      <c r="E19" s="328">
        <v>94911</v>
      </c>
      <c r="F19" s="328">
        <v>94939</v>
      </c>
      <c r="G19" s="515">
        <v>94570</v>
      </c>
      <c r="H19" s="515">
        <v>94267</v>
      </c>
      <c r="I19" s="635">
        <v>94063</v>
      </c>
      <c r="J19" s="515">
        <v>93877</v>
      </c>
      <c r="K19" s="612">
        <v>93825</v>
      </c>
      <c r="L19" s="515">
        <v>93227</v>
      </c>
      <c r="M19" s="343"/>
      <c r="N19" s="310" t="s">
        <v>38</v>
      </c>
      <c r="O19" s="303">
        <v>97096</v>
      </c>
      <c r="P19" s="303">
        <v>96748</v>
      </c>
      <c r="Q19" s="303">
        <v>96246</v>
      </c>
      <c r="R19" s="303">
        <v>96373</v>
      </c>
      <c r="S19" s="303">
        <v>96020</v>
      </c>
      <c r="T19" s="613">
        <v>95775</v>
      </c>
      <c r="U19" s="986">
        <v>95616</v>
      </c>
      <c r="V19" s="613">
        <v>95430</v>
      </c>
      <c r="W19" s="613">
        <v>95378</v>
      </c>
      <c r="X19" s="991"/>
      <c r="Z19" s="495" t="s">
        <v>38</v>
      </c>
      <c r="AA19" s="359">
        <f t="shared" si="0"/>
        <v>1446</v>
      </c>
      <c r="AB19" s="366">
        <f t="shared" si="1"/>
        <v>1282</v>
      </c>
      <c r="AC19" s="357">
        <f t="shared" si="2"/>
        <v>1335</v>
      </c>
      <c r="AD19" s="366">
        <f t="shared" si="3"/>
        <v>1434</v>
      </c>
      <c r="AE19" s="366">
        <f t="shared" si="4"/>
        <v>1450</v>
      </c>
      <c r="AF19" s="366">
        <f t="shared" si="5"/>
        <v>1508</v>
      </c>
      <c r="AG19" s="366">
        <f t="shared" si="6"/>
        <v>1553</v>
      </c>
      <c r="AH19" s="366">
        <f t="shared" si="7"/>
        <v>1553</v>
      </c>
      <c r="AI19" s="366">
        <f t="shared" si="8"/>
        <v>1553</v>
      </c>
      <c r="AJ19" s="366"/>
    </row>
    <row r="20" spans="1:36">
      <c r="A20" s="316">
        <v>207</v>
      </c>
      <c r="B20" s="344" t="s">
        <v>39</v>
      </c>
      <c r="C20" s="327">
        <v>197033</v>
      </c>
      <c r="D20" s="328">
        <v>196995</v>
      </c>
      <c r="E20" s="328">
        <v>196726</v>
      </c>
      <c r="F20" s="328">
        <v>196957</v>
      </c>
      <c r="G20" s="515">
        <v>197928</v>
      </c>
      <c r="H20" s="515">
        <v>198109</v>
      </c>
      <c r="I20" s="635">
        <v>198007</v>
      </c>
      <c r="J20" s="515">
        <v>197476</v>
      </c>
      <c r="K20" s="612">
        <v>197037</v>
      </c>
      <c r="L20" s="515">
        <v>195881</v>
      </c>
      <c r="M20" s="343"/>
      <c r="N20" s="310" t="s">
        <v>39</v>
      </c>
      <c r="O20" s="303">
        <v>201912</v>
      </c>
      <c r="P20" s="303">
        <v>202037</v>
      </c>
      <c r="Q20" s="303">
        <v>201865</v>
      </c>
      <c r="R20" s="303">
        <v>202193</v>
      </c>
      <c r="S20" s="303">
        <v>203261</v>
      </c>
      <c r="T20" s="613">
        <v>203539</v>
      </c>
      <c r="U20" s="986">
        <v>203509</v>
      </c>
      <c r="V20" s="613">
        <v>202978</v>
      </c>
      <c r="W20" s="613">
        <v>202539</v>
      </c>
      <c r="X20" s="991"/>
      <c r="Z20" s="495" t="s">
        <v>39</v>
      </c>
      <c r="AA20" s="359">
        <f t="shared" si="0"/>
        <v>4879</v>
      </c>
      <c r="AB20" s="366">
        <f t="shared" si="1"/>
        <v>5042</v>
      </c>
      <c r="AC20" s="357">
        <f t="shared" si="2"/>
        <v>5139</v>
      </c>
      <c r="AD20" s="366">
        <f t="shared" si="3"/>
        <v>5236</v>
      </c>
      <c r="AE20" s="366">
        <f t="shared" si="4"/>
        <v>5333</v>
      </c>
      <c r="AF20" s="366">
        <f t="shared" si="5"/>
        <v>5430</v>
      </c>
      <c r="AG20" s="366">
        <f t="shared" si="6"/>
        <v>5502</v>
      </c>
      <c r="AH20" s="366">
        <f t="shared" si="7"/>
        <v>5502</v>
      </c>
      <c r="AI20" s="366">
        <f t="shared" si="8"/>
        <v>5502</v>
      </c>
      <c r="AJ20" s="366"/>
    </row>
    <row r="21" spans="1:36">
      <c r="A21" s="316">
        <v>208</v>
      </c>
      <c r="B21" s="344" t="s">
        <v>59</v>
      </c>
      <c r="C21" s="327">
        <v>30272</v>
      </c>
      <c r="D21" s="328">
        <v>30082</v>
      </c>
      <c r="E21" s="328">
        <v>29857</v>
      </c>
      <c r="F21" s="328">
        <v>29666</v>
      </c>
      <c r="G21" s="515">
        <v>29191</v>
      </c>
      <c r="H21" s="515">
        <v>28706</v>
      </c>
      <c r="I21" s="635">
        <v>28268</v>
      </c>
      <c r="J21" s="515">
        <v>27874</v>
      </c>
      <c r="K21" s="612">
        <v>27438</v>
      </c>
      <c r="L21" s="515">
        <v>26932</v>
      </c>
      <c r="M21" s="343"/>
      <c r="N21" s="310" t="s">
        <v>59</v>
      </c>
      <c r="O21" s="303">
        <v>30660</v>
      </c>
      <c r="P21" s="303">
        <v>30453</v>
      </c>
      <c r="Q21" s="303">
        <v>30264</v>
      </c>
      <c r="R21" s="303">
        <v>30107</v>
      </c>
      <c r="S21" s="303">
        <v>29666</v>
      </c>
      <c r="T21" s="613">
        <v>29215</v>
      </c>
      <c r="U21" s="986">
        <v>28804</v>
      </c>
      <c r="V21" s="613">
        <v>28410</v>
      </c>
      <c r="W21" s="613">
        <v>27974</v>
      </c>
      <c r="X21" s="991"/>
      <c r="Z21" s="495" t="s">
        <v>59</v>
      </c>
      <c r="AA21" s="359">
        <f t="shared" si="0"/>
        <v>388</v>
      </c>
      <c r="AB21" s="366">
        <f t="shared" si="1"/>
        <v>371</v>
      </c>
      <c r="AC21" s="357">
        <f t="shared" si="2"/>
        <v>407</v>
      </c>
      <c r="AD21" s="366">
        <f t="shared" si="3"/>
        <v>441</v>
      </c>
      <c r="AE21" s="366">
        <f t="shared" si="4"/>
        <v>475</v>
      </c>
      <c r="AF21" s="366">
        <f t="shared" si="5"/>
        <v>509</v>
      </c>
      <c r="AG21" s="366">
        <f t="shared" si="6"/>
        <v>536</v>
      </c>
      <c r="AH21" s="366">
        <f t="shared" si="7"/>
        <v>536</v>
      </c>
      <c r="AI21" s="366">
        <f t="shared" si="8"/>
        <v>536</v>
      </c>
      <c r="AJ21" s="366"/>
    </row>
    <row r="22" spans="1:36">
      <c r="A22" s="316">
        <v>209</v>
      </c>
      <c r="B22" s="344" t="s">
        <v>186</v>
      </c>
      <c r="C22" s="327">
        <v>82892</v>
      </c>
      <c r="D22" s="328">
        <v>82079</v>
      </c>
      <c r="E22" s="328">
        <v>81242</v>
      </c>
      <c r="F22" s="328">
        <v>80526</v>
      </c>
      <c r="G22" s="515">
        <v>79438</v>
      </c>
      <c r="H22" s="515">
        <v>78395</v>
      </c>
      <c r="I22" s="635">
        <v>77385</v>
      </c>
      <c r="J22" s="515">
        <v>76352</v>
      </c>
      <c r="K22" s="612">
        <v>75245</v>
      </c>
      <c r="L22" s="515">
        <v>74066</v>
      </c>
      <c r="M22" s="343"/>
      <c r="N22" s="310" t="s">
        <v>186</v>
      </c>
      <c r="O22" s="303">
        <v>85749</v>
      </c>
      <c r="P22" s="303">
        <v>84823</v>
      </c>
      <c r="Q22" s="303">
        <v>83936</v>
      </c>
      <c r="R22" s="303">
        <v>83174</v>
      </c>
      <c r="S22" s="303">
        <v>82037</v>
      </c>
      <c r="T22" s="613">
        <v>80942</v>
      </c>
      <c r="U22" s="986">
        <v>79897</v>
      </c>
      <c r="V22" s="613">
        <v>78870</v>
      </c>
      <c r="W22" s="613">
        <v>77758</v>
      </c>
      <c r="X22" s="991"/>
      <c r="Z22" s="495" t="s">
        <v>186</v>
      </c>
      <c r="AA22" s="359">
        <f t="shared" si="0"/>
        <v>2857</v>
      </c>
      <c r="AB22" s="366">
        <f t="shared" si="1"/>
        <v>2744</v>
      </c>
      <c r="AC22" s="357">
        <f t="shared" si="2"/>
        <v>2694</v>
      </c>
      <c r="AD22" s="366">
        <f t="shared" si="3"/>
        <v>2648</v>
      </c>
      <c r="AE22" s="366">
        <f t="shared" si="4"/>
        <v>2599</v>
      </c>
      <c r="AF22" s="366">
        <f t="shared" si="5"/>
        <v>2547</v>
      </c>
      <c r="AG22" s="366">
        <f t="shared" si="6"/>
        <v>2512</v>
      </c>
      <c r="AH22" s="366">
        <f t="shared" si="7"/>
        <v>2518</v>
      </c>
      <c r="AI22" s="366">
        <f t="shared" si="8"/>
        <v>2513</v>
      </c>
      <c r="AJ22" s="366"/>
    </row>
    <row r="23" spans="1:36">
      <c r="A23" s="316">
        <v>210</v>
      </c>
      <c r="B23" s="344" t="s">
        <v>45</v>
      </c>
      <c r="C23" s="327">
        <v>268173</v>
      </c>
      <c r="D23" s="328">
        <v>267351</v>
      </c>
      <c r="E23" s="328">
        <v>266304</v>
      </c>
      <c r="F23" s="328">
        <v>264881</v>
      </c>
      <c r="G23" s="515">
        <v>263413</v>
      </c>
      <c r="H23" s="515">
        <v>262028</v>
      </c>
      <c r="I23" s="635">
        <v>260771</v>
      </c>
      <c r="J23" s="515">
        <v>259298</v>
      </c>
      <c r="K23" s="612">
        <v>257521</v>
      </c>
      <c r="L23" s="515">
        <v>256328</v>
      </c>
      <c r="M23" s="343"/>
      <c r="N23" s="310" t="s">
        <v>45</v>
      </c>
      <c r="O23" s="303">
        <v>270589</v>
      </c>
      <c r="P23" s="303">
        <v>269555</v>
      </c>
      <c r="Q23" s="303">
        <v>268541</v>
      </c>
      <c r="R23" s="303">
        <v>267151</v>
      </c>
      <c r="S23" s="303">
        <v>265716</v>
      </c>
      <c r="T23" s="613">
        <v>264364</v>
      </c>
      <c r="U23" s="986">
        <v>263134</v>
      </c>
      <c r="V23" s="613">
        <v>261661</v>
      </c>
      <c r="W23" s="613">
        <v>259884</v>
      </c>
      <c r="X23" s="991"/>
      <c r="Z23" s="495" t="s">
        <v>45</v>
      </c>
      <c r="AA23" s="359">
        <f t="shared" si="0"/>
        <v>2416</v>
      </c>
      <c r="AB23" s="366">
        <f t="shared" si="1"/>
        <v>2204</v>
      </c>
      <c r="AC23" s="357">
        <f t="shared" si="2"/>
        <v>2237</v>
      </c>
      <c r="AD23" s="366">
        <f t="shared" si="3"/>
        <v>2270</v>
      </c>
      <c r="AE23" s="366">
        <f t="shared" si="4"/>
        <v>2303</v>
      </c>
      <c r="AF23" s="366">
        <f t="shared" si="5"/>
        <v>2336</v>
      </c>
      <c r="AG23" s="366">
        <f t="shared" si="6"/>
        <v>2363</v>
      </c>
      <c r="AH23" s="366">
        <f t="shared" si="7"/>
        <v>2363</v>
      </c>
      <c r="AI23" s="366">
        <f t="shared" si="8"/>
        <v>2363</v>
      </c>
      <c r="AJ23" s="366"/>
    </row>
    <row r="24" spans="1:36">
      <c r="A24" s="316">
        <v>212</v>
      </c>
      <c r="B24" s="344" t="s">
        <v>60</v>
      </c>
      <c r="C24" s="327">
        <v>48846</v>
      </c>
      <c r="D24" s="328">
        <v>48496</v>
      </c>
      <c r="E24" s="328">
        <v>47996</v>
      </c>
      <c r="F24" s="328">
        <v>47380</v>
      </c>
      <c r="G24" s="515">
        <v>46807</v>
      </c>
      <c r="H24" s="515">
        <v>46400</v>
      </c>
      <c r="I24" s="635">
        <v>45732</v>
      </c>
      <c r="J24" s="515">
        <v>45078</v>
      </c>
      <c r="K24" s="612">
        <v>44479</v>
      </c>
      <c r="L24" s="515">
        <v>43855</v>
      </c>
      <c r="M24" s="343"/>
      <c r="N24" s="310" t="s">
        <v>60</v>
      </c>
      <c r="O24" s="303">
        <v>49944</v>
      </c>
      <c r="P24" s="303">
        <v>49616</v>
      </c>
      <c r="Q24" s="303">
        <v>49090</v>
      </c>
      <c r="R24" s="303">
        <v>48440</v>
      </c>
      <c r="S24" s="303">
        <v>47839</v>
      </c>
      <c r="T24" s="613">
        <v>47391</v>
      </c>
      <c r="U24" s="986">
        <v>46693</v>
      </c>
      <c r="V24" s="613">
        <v>46039</v>
      </c>
      <c r="W24" s="613">
        <v>45440</v>
      </c>
      <c r="X24" s="991"/>
      <c r="Z24" s="495" t="s">
        <v>60</v>
      </c>
      <c r="AA24" s="359">
        <f t="shared" si="0"/>
        <v>1098</v>
      </c>
      <c r="AB24" s="366">
        <f t="shared" si="1"/>
        <v>1120</v>
      </c>
      <c r="AC24" s="357">
        <f t="shared" si="2"/>
        <v>1094</v>
      </c>
      <c r="AD24" s="366">
        <f t="shared" si="3"/>
        <v>1060</v>
      </c>
      <c r="AE24" s="366">
        <f t="shared" si="4"/>
        <v>1032</v>
      </c>
      <c r="AF24" s="366">
        <f t="shared" si="5"/>
        <v>991</v>
      </c>
      <c r="AG24" s="366">
        <f t="shared" si="6"/>
        <v>961</v>
      </c>
      <c r="AH24" s="366">
        <f t="shared" si="7"/>
        <v>961</v>
      </c>
      <c r="AI24" s="366">
        <f t="shared" si="8"/>
        <v>961</v>
      </c>
      <c r="AJ24" s="366"/>
    </row>
    <row r="25" spans="1:36">
      <c r="A25" s="316">
        <v>213</v>
      </c>
      <c r="B25" s="344" t="s">
        <v>179</v>
      </c>
      <c r="C25" s="327">
        <v>41193</v>
      </c>
      <c r="D25" s="328">
        <v>40775</v>
      </c>
      <c r="E25" s="328">
        <v>40347</v>
      </c>
      <c r="F25" s="328">
        <v>39866</v>
      </c>
      <c r="G25" s="515">
        <v>39552</v>
      </c>
      <c r="H25" s="515">
        <v>39093</v>
      </c>
      <c r="I25" s="635">
        <v>38545</v>
      </c>
      <c r="J25" s="515">
        <v>37877</v>
      </c>
      <c r="K25" s="612">
        <v>37390</v>
      </c>
      <c r="L25" s="515">
        <v>36859</v>
      </c>
      <c r="M25" s="343"/>
      <c r="N25" s="310" t="s">
        <v>179</v>
      </c>
      <c r="O25" s="303">
        <v>42520</v>
      </c>
      <c r="P25" s="303">
        <v>42082</v>
      </c>
      <c r="Q25" s="303">
        <v>41654</v>
      </c>
      <c r="R25" s="303">
        <v>41177</v>
      </c>
      <c r="S25" s="303">
        <v>40867</v>
      </c>
      <c r="T25" s="613">
        <v>40412</v>
      </c>
      <c r="U25" s="986">
        <v>39871</v>
      </c>
      <c r="V25" s="613">
        <v>39203</v>
      </c>
      <c r="W25" s="613">
        <v>38716</v>
      </c>
      <c r="X25" s="991"/>
      <c r="Z25" s="495" t="s">
        <v>179</v>
      </c>
      <c r="AA25" s="359">
        <f t="shared" si="0"/>
        <v>1327</v>
      </c>
      <c r="AB25" s="366">
        <f t="shared" si="1"/>
        <v>1307</v>
      </c>
      <c r="AC25" s="357">
        <f t="shared" si="2"/>
        <v>1307</v>
      </c>
      <c r="AD25" s="366">
        <f t="shared" si="3"/>
        <v>1311</v>
      </c>
      <c r="AE25" s="366">
        <f t="shared" si="4"/>
        <v>1315</v>
      </c>
      <c r="AF25" s="366">
        <f t="shared" si="5"/>
        <v>1319</v>
      </c>
      <c r="AG25" s="366">
        <f t="shared" si="6"/>
        <v>1326</v>
      </c>
      <c r="AH25" s="366">
        <f t="shared" si="7"/>
        <v>1326</v>
      </c>
      <c r="AI25" s="366">
        <f t="shared" si="8"/>
        <v>1326</v>
      </c>
      <c r="AJ25" s="366"/>
    </row>
    <row r="26" spans="1:36">
      <c r="A26" s="316">
        <v>214</v>
      </c>
      <c r="B26" s="344" t="s">
        <v>40</v>
      </c>
      <c r="C26" s="327">
        <v>225411</v>
      </c>
      <c r="D26" s="328">
        <v>225061</v>
      </c>
      <c r="E26" s="328">
        <v>225855</v>
      </c>
      <c r="F26" s="328">
        <v>226554</v>
      </c>
      <c r="G26" s="515">
        <v>226540</v>
      </c>
      <c r="H26" s="515">
        <v>226778</v>
      </c>
      <c r="I26" s="635">
        <v>226574</v>
      </c>
      <c r="J26" s="515">
        <v>225239</v>
      </c>
      <c r="K26" s="612">
        <v>223862</v>
      </c>
      <c r="L26" s="515">
        <v>221994</v>
      </c>
      <c r="M26" s="343"/>
      <c r="N26" s="310" t="s">
        <v>40</v>
      </c>
      <c r="O26" s="303">
        <v>234003</v>
      </c>
      <c r="P26" s="303">
        <v>233962</v>
      </c>
      <c r="Q26" s="303">
        <v>234349</v>
      </c>
      <c r="R26" s="303">
        <v>234662</v>
      </c>
      <c r="S26" s="303">
        <v>234209</v>
      </c>
      <c r="T26" s="613">
        <v>234044</v>
      </c>
      <c r="U26" s="986">
        <v>233499</v>
      </c>
      <c r="V26" s="613">
        <v>232171</v>
      </c>
      <c r="W26" s="613">
        <v>230788</v>
      </c>
      <c r="X26" s="991"/>
      <c r="Z26" s="495" t="s">
        <v>40</v>
      </c>
      <c r="AA26" s="359">
        <f t="shared" si="0"/>
        <v>8592</v>
      </c>
      <c r="AB26" s="366">
        <f t="shared" si="1"/>
        <v>8901</v>
      </c>
      <c r="AC26" s="357">
        <f t="shared" si="2"/>
        <v>8494</v>
      </c>
      <c r="AD26" s="366">
        <f t="shared" si="3"/>
        <v>8108</v>
      </c>
      <c r="AE26" s="366">
        <f t="shared" si="4"/>
        <v>7669</v>
      </c>
      <c r="AF26" s="366">
        <f t="shared" si="5"/>
        <v>7266</v>
      </c>
      <c r="AG26" s="366">
        <f t="shared" si="6"/>
        <v>6925</v>
      </c>
      <c r="AH26" s="366">
        <f t="shared" si="7"/>
        <v>6932</v>
      </c>
      <c r="AI26" s="366">
        <f t="shared" si="8"/>
        <v>6926</v>
      </c>
      <c r="AJ26" s="366"/>
    </row>
    <row r="27" spans="1:36">
      <c r="A27" s="316">
        <v>215</v>
      </c>
      <c r="B27" s="344" t="s">
        <v>180</v>
      </c>
      <c r="C27" s="327">
        <v>77721</v>
      </c>
      <c r="D27" s="328">
        <v>77173</v>
      </c>
      <c r="E27" s="328">
        <v>76850</v>
      </c>
      <c r="F27" s="328">
        <v>76615</v>
      </c>
      <c r="G27" s="515">
        <v>76228</v>
      </c>
      <c r="H27" s="515">
        <v>75747</v>
      </c>
      <c r="I27" s="635">
        <v>75189</v>
      </c>
      <c r="J27" s="515">
        <v>74195</v>
      </c>
      <c r="K27" s="612">
        <v>73496</v>
      </c>
      <c r="L27" s="515">
        <v>72652</v>
      </c>
      <c r="M27" s="343"/>
      <c r="N27" s="310" t="s">
        <v>180</v>
      </c>
      <c r="O27" s="303">
        <v>79763</v>
      </c>
      <c r="P27" s="303">
        <v>79282</v>
      </c>
      <c r="Q27" s="303">
        <v>78803</v>
      </c>
      <c r="R27" s="303">
        <v>78414</v>
      </c>
      <c r="S27" s="303">
        <v>77873</v>
      </c>
      <c r="T27" s="613">
        <v>77238</v>
      </c>
      <c r="U27" s="986">
        <v>76565</v>
      </c>
      <c r="V27" s="613">
        <v>75571</v>
      </c>
      <c r="W27" s="613">
        <v>74872</v>
      </c>
      <c r="X27" s="991"/>
      <c r="Z27" s="495" t="s">
        <v>180</v>
      </c>
      <c r="AA27" s="359">
        <f t="shared" si="0"/>
        <v>2042</v>
      </c>
      <c r="AB27" s="366">
        <f t="shared" si="1"/>
        <v>2109</v>
      </c>
      <c r="AC27" s="357">
        <f t="shared" si="2"/>
        <v>1953</v>
      </c>
      <c r="AD27" s="366">
        <f t="shared" si="3"/>
        <v>1799</v>
      </c>
      <c r="AE27" s="366">
        <f t="shared" si="4"/>
        <v>1645</v>
      </c>
      <c r="AF27" s="366">
        <f t="shared" si="5"/>
        <v>1491</v>
      </c>
      <c r="AG27" s="366">
        <f t="shared" si="6"/>
        <v>1376</v>
      </c>
      <c r="AH27" s="366">
        <f t="shared" si="7"/>
        <v>1376</v>
      </c>
      <c r="AI27" s="366">
        <f t="shared" si="8"/>
        <v>1376</v>
      </c>
      <c r="AJ27" s="366"/>
    </row>
    <row r="28" spans="1:36">
      <c r="A28" s="316">
        <v>216</v>
      </c>
      <c r="B28" s="344" t="s">
        <v>46</v>
      </c>
      <c r="C28" s="327">
        <v>91325</v>
      </c>
      <c r="D28" s="328">
        <v>90928</v>
      </c>
      <c r="E28" s="328">
        <v>90385</v>
      </c>
      <c r="F28" s="328">
        <v>89680</v>
      </c>
      <c r="G28" s="515">
        <v>88864</v>
      </c>
      <c r="H28" s="515">
        <v>88212</v>
      </c>
      <c r="I28" s="635">
        <v>87552</v>
      </c>
      <c r="J28" s="515">
        <v>86758</v>
      </c>
      <c r="K28" s="612">
        <v>85956</v>
      </c>
      <c r="L28" s="515">
        <v>85150</v>
      </c>
      <c r="M28" s="343"/>
      <c r="N28" s="310" t="s">
        <v>46</v>
      </c>
      <c r="O28" s="303">
        <v>93769</v>
      </c>
      <c r="P28" s="303">
        <v>93356</v>
      </c>
      <c r="Q28" s="303">
        <v>92770</v>
      </c>
      <c r="R28" s="303">
        <v>92020</v>
      </c>
      <c r="S28" s="303">
        <v>91159</v>
      </c>
      <c r="T28" s="613">
        <v>90461</v>
      </c>
      <c r="U28" s="986">
        <v>89762</v>
      </c>
      <c r="V28" s="613">
        <v>88968</v>
      </c>
      <c r="W28" s="613">
        <v>88166</v>
      </c>
      <c r="X28" s="991"/>
      <c r="Z28" s="495" t="s">
        <v>46</v>
      </c>
      <c r="AA28" s="359">
        <f t="shared" si="0"/>
        <v>2444</v>
      </c>
      <c r="AB28" s="366">
        <f t="shared" si="1"/>
        <v>2428</v>
      </c>
      <c r="AC28" s="357">
        <f t="shared" si="2"/>
        <v>2385</v>
      </c>
      <c r="AD28" s="366">
        <f t="shared" si="3"/>
        <v>2340</v>
      </c>
      <c r="AE28" s="366">
        <f t="shared" si="4"/>
        <v>2295</v>
      </c>
      <c r="AF28" s="366">
        <f t="shared" si="5"/>
        <v>2249</v>
      </c>
      <c r="AG28" s="366">
        <f t="shared" si="6"/>
        <v>2210</v>
      </c>
      <c r="AH28" s="366">
        <f t="shared" si="7"/>
        <v>2210</v>
      </c>
      <c r="AI28" s="366">
        <f t="shared" si="8"/>
        <v>2210</v>
      </c>
      <c r="AJ28" s="366"/>
    </row>
    <row r="29" spans="1:36">
      <c r="A29" s="316">
        <v>217</v>
      </c>
      <c r="B29" s="344" t="s">
        <v>41</v>
      </c>
      <c r="C29" s="327">
        <v>156629</v>
      </c>
      <c r="D29" s="328">
        <v>156230</v>
      </c>
      <c r="E29" s="328">
        <v>155710</v>
      </c>
      <c r="F29" s="328">
        <v>154883</v>
      </c>
      <c r="G29" s="515">
        <v>153981</v>
      </c>
      <c r="H29" s="515">
        <v>153378</v>
      </c>
      <c r="I29" s="635">
        <v>152130</v>
      </c>
      <c r="J29" s="515">
        <v>151752</v>
      </c>
      <c r="K29" s="612">
        <v>151024</v>
      </c>
      <c r="L29" s="515">
        <v>149997</v>
      </c>
      <c r="M29" s="343"/>
      <c r="N29" s="310" t="s">
        <v>41</v>
      </c>
      <c r="O29" s="303">
        <v>160676</v>
      </c>
      <c r="P29" s="303">
        <v>160154</v>
      </c>
      <c r="Q29" s="303">
        <v>159668</v>
      </c>
      <c r="R29" s="303">
        <v>158873</v>
      </c>
      <c r="S29" s="303">
        <v>158003</v>
      </c>
      <c r="T29" s="613">
        <v>157432</v>
      </c>
      <c r="U29" s="986">
        <v>156204</v>
      </c>
      <c r="V29" s="613">
        <v>155826</v>
      </c>
      <c r="W29" s="613">
        <v>155098</v>
      </c>
      <c r="X29" s="991"/>
      <c r="Z29" s="495" t="s">
        <v>41</v>
      </c>
      <c r="AA29" s="359">
        <f t="shared" si="0"/>
        <v>4047</v>
      </c>
      <c r="AB29" s="366">
        <f t="shared" si="1"/>
        <v>3924</v>
      </c>
      <c r="AC29" s="357">
        <f t="shared" si="2"/>
        <v>3958</v>
      </c>
      <c r="AD29" s="366">
        <f t="shared" si="3"/>
        <v>3990</v>
      </c>
      <c r="AE29" s="366">
        <f t="shared" si="4"/>
        <v>4022</v>
      </c>
      <c r="AF29" s="366">
        <f t="shared" si="5"/>
        <v>4054</v>
      </c>
      <c r="AG29" s="366">
        <f t="shared" si="6"/>
        <v>4074</v>
      </c>
      <c r="AH29" s="366">
        <f t="shared" si="7"/>
        <v>4074</v>
      </c>
      <c r="AI29" s="366">
        <f t="shared" si="8"/>
        <v>4074</v>
      </c>
      <c r="AJ29" s="366"/>
    </row>
    <row r="30" spans="1:36">
      <c r="A30" s="316">
        <v>218</v>
      </c>
      <c r="B30" s="344" t="s">
        <v>51</v>
      </c>
      <c r="C30" s="327">
        <v>48941</v>
      </c>
      <c r="D30" s="328">
        <v>48562</v>
      </c>
      <c r="E30" s="328">
        <v>48358</v>
      </c>
      <c r="F30" s="328">
        <v>48231</v>
      </c>
      <c r="G30" s="515">
        <v>48062</v>
      </c>
      <c r="H30" s="515">
        <v>47826</v>
      </c>
      <c r="I30" s="635">
        <v>47497</v>
      </c>
      <c r="J30" s="515">
        <v>47184</v>
      </c>
      <c r="K30" s="612">
        <v>46802</v>
      </c>
      <c r="L30" s="515">
        <v>46517</v>
      </c>
      <c r="M30" s="343"/>
      <c r="N30" s="310" t="s">
        <v>51</v>
      </c>
      <c r="O30" s="303">
        <v>49707</v>
      </c>
      <c r="P30" s="303">
        <v>49319</v>
      </c>
      <c r="Q30" s="303">
        <v>49083</v>
      </c>
      <c r="R30" s="303">
        <v>48941</v>
      </c>
      <c r="S30" s="303">
        <v>48742</v>
      </c>
      <c r="T30" s="613">
        <v>48486</v>
      </c>
      <c r="U30" s="986">
        <v>48146</v>
      </c>
      <c r="V30" s="613">
        <v>47833</v>
      </c>
      <c r="W30" s="613">
        <v>47451</v>
      </c>
      <c r="X30" s="991"/>
      <c r="Z30" s="495" t="s">
        <v>51</v>
      </c>
      <c r="AA30" s="359">
        <f t="shared" si="0"/>
        <v>766</v>
      </c>
      <c r="AB30" s="366">
        <f t="shared" si="1"/>
        <v>757</v>
      </c>
      <c r="AC30" s="357">
        <f t="shared" si="2"/>
        <v>725</v>
      </c>
      <c r="AD30" s="366">
        <f t="shared" si="3"/>
        <v>710</v>
      </c>
      <c r="AE30" s="366">
        <f t="shared" si="4"/>
        <v>680</v>
      </c>
      <c r="AF30" s="366">
        <f t="shared" si="5"/>
        <v>660</v>
      </c>
      <c r="AG30" s="366">
        <f t="shared" si="6"/>
        <v>649</v>
      </c>
      <c r="AH30" s="366">
        <f t="shared" si="7"/>
        <v>649</v>
      </c>
      <c r="AI30" s="366">
        <f t="shared" si="8"/>
        <v>649</v>
      </c>
      <c r="AJ30" s="366"/>
    </row>
    <row r="31" spans="1:36">
      <c r="A31" s="316">
        <v>219</v>
      </c>
      <c r="B31" s="344" t="s">
        <v>42</v>
      </c>
      <c r="C31" s="327">
        <v>113374</v>
      </c>
      <c r="D31" s="328">
        <v>112589</v>
      </c>
      <c r="E31" s="328">
        <v>112307</v>
      </c>
      <c r="F31" s="328">
        <v>111906</v>
      </c>
      <c r="G31" s="515">
        <v>111169</v>
      </c>
      <c r="H31" s="515">
        <v>110216</v>
      </c>
      <c r="I31" s="635">
        <v>109075</v>
      </c>
      <c r="J31" s="515">
        <v>107925</v>
      </c>
      <c r="K31" s="612">
        <v>106605</v>
      </c>
      <c r="L31" s="515">
        <v>105432</v>
      </c>
      <c r="M31" s="343"/>
      <c r="N31" s="310" t="s">
        <v>42</v>
      </c>
      <c r="O31" s="303">
        <v>114628</v>
      </c>
      <c r="P31" s="303">
        <v>113996</v>
      </c>
      <c r="Q31" s="303">
        <v>113794</v>
      </c>
      <c r="R31" s="303">
        <v>113473</v>
      </c>
      <c r="S31" s="303">
        <v>112806</v>
      </c>
      <c r="T31" s="613">
        <v>111934</v>
      </c>
      <c r="U31" s="986">
        <v>110863</v>
      </c>
      <c r="V31" s="613">
        <v>109696</v>
      </c>
      <c r="W31" s="613">
        <v>108387</v>
      </c>
      <c r="X31" s="991"/>
      <c r="Z31" s="495" t="s">
        <v>42</v>
      </c>
      <c r="AA31" s="359">
        <f t="shared" si="0"/>
        <v>1254</v>
      </c>
      <c r="AB31" s="366">
        <f t="shared" si="1"/>
        <v>1407</v>
      </c>
      <c r="AC31" s="357">
        <f t="shared" si="2"/>
        <v>1487</v>
      </c>
      <c r="AD31" s="366">
        <f t="shared" si="3"/>
        <v>1567</v>
      </c>
      <c r="AE31" s="366">
        <f t="shared" si="4"/>
        <v>1637</v>
      </c>
      <c r="AF31" s="366">
        <f t="shared" si="5"/>
        <v>1718</v>
      </c>
      <c r="AG31" s="366">
        <f t="shared" si="6"/>
        <v>1788</v>
      </c>
      <c r="AH31" s="366">
        <f t="shared" si="7"/>
        <v>1771</v>
      </c>
      <c r="AI31" s="366">
        <f t="shared" si="8"/>
        <v>1782</v>
      </c>
      <c r="AJ31" s="366"/>
    </row>
    <row r="32" spans="1:36">
      <c r="A32" s="316">
        <v>220</v>
      </c>
      <c r="B32" s="344" t="s">
        <v>52</v>
      </c>
      <c r="C32" s="327">
        <v>44892</v>
      </c>
      <c r="D32" s="328">
        <v>44252</v>
      </c>
      <c r="E32" s="328">
        <v>44048</v>
      </c>
      <c r="F32" s="328">
        <v>43636</v>
      </c>
      <c r="G32" s="515">
        <v>43516</v>
      </c>
      <c r="H32" s="515">
        <v>43121</v>
      </c>
      <c r="I32" s="635">
        <v>42555</v>
      </c>
      <c r="J32" s="515">
        <v>41793</v>
      </c>
      <c r="K32" s="612">
        <v>41333</v>
      </c>
      <c r="L32" s="515">
        <v>41005</v>
      </c>
      <c r="M32" s="343"/>
      <c r="N32" s="310" t="s">
        <v>52</v>
      </c>
      <c r="O32" s="303">
        <v>45842</v>
      </c>
      <c r="P32" s="303">
        <v>45345</v>
      </c>
      <c r="Q32" s="303">
        <v>45099</v>
      </c>
      <c r="R32" s="303">
        <v>44649</v>
      </c>
      <c r="S32" s="303">
        <v>44494</v>
      </c>
      <c r="T32" s="613">
        <v>44080</v>
      </c>
      <c r="U32" s="986">
        <v>43482</v>
      </c>
      <c r="V32" s="613">
        <v>42721</v>
      </c>
      <c r="W32" s="613">
        <v>42265</v>
      </c>
      <c r="X32" s="991"/>
      <c r="Z32" s="495" t="s">
        <v>52</v>
      </c>
      <c r="AA32" s="359">
        <f t="shared" si="0"/>
        <v>950</v>
      </c>
      <c r="AB32" s="366">
        <f t="shared" si="1"/>
        <v>1093</v>
      </c>
      <c r="AC32" s="357">
        <f t="shared" si="2"/>
        <v>1051</v>
      </c>
      <c r="AD32" s="366">
        <f t="shared" si="3"/>
        <v>1013</v>
      </c>
      <c r="AE32" s="366">
        <f t="shared" si="4"/>
        <v>978</v>
      </c>
      <c r="AF32" s="366">
        <f t="shared" si="5"/>
        <v>959</v>
      </c>
      <c r="AG32" s="366">
        <f t="shared" si="6"/>
        <v>927</v>
      </c>
      <c r="AH32" s="366">
        <f t="shared" si="7"/>
        <v>928</v>
      </c>
      <c r="AI32" s="366">
        <f t="shared" si="8"/>
        <v>932</v>
      </c>
      <c r="AJ32" s="366"/>
    </row>
    <row r="33" spans="1:36">
      <c r="A33" s="316">
        <v>221</v>
      </c>
      <c r="B33" s="125" t="s">
        <v>761</v>
      </c>
      <c r="C33" s="327">
        <v>41798</v>
      </c>
      <c r="D33" s="328">
        <v>41428</v>
      </c>
      <c r="E33" s="328">
        <v>41142</v>
      </c>
      <c r="F33" s="328">
        <v>40708</v>
      </c>
      <c r="G33" s="515">
        <v>40414</v>
      </c>
      <c r="H33" s="515">
        <v>40020</v>
      </c>
      <c r="I33" s="635">
        <v>39535</v>
      </c>
      <c r="J33" s="515">
        <v>38999</v>
      </c>
      <c r="K33" s="612">
        <v>38607</v>
      </c>
      <c r="L33" s="515">
        <v>38331</v>
      </c>
      <c r="M33" s="343"/>
      <c r="N33" s="310" t="s">
        <v>330</v>
      </c>
      <c r="O33" s="303">
        <v>43364</v>
      </c>
      <c r="P33" s="303">
        <v>42948</v>
      </c>
      <c r="Q33" s="303">
        <v>42617</v>
      </c>
      <c r="R33" s="303">
        <v>42138</v>
      </c>
      <c r="S33" s="303">
        <v>41804</v>
      </c>
      <c r="T33" s="613">
        <v>41362</v>
      </c>
      <c r="U33" s="986">
        <v>40845</v>
      </c>
      <c r="V33" s="613">
        <v>40316</v>
      </c>
      <c r="W33" s="613">
        <v>39923</v>
      </c>
      <c r="X33" s="991"/>
      <c r="Z33" s="501" t="s">
        <v>761</v>
      </c>
      <c r="AA33" s="359">
        <f t="shared" si="0"/>
        <v>1566</v>
      </c>
      <c r="AB33" s="366">
        <f t="shared" si="1"/>
        <v>1520</v>
      </c>
      <c r="AC33" s="357">
        <f t="shared" si="2"/>
        <v>1475</v>
      </c>
      <c r="AD33" s="366">
        <f t="shared" si="3"/>
        <v>1430</v>
      </c>
      <c r="AE33" s="366">
        <f t="shared" si="4"/>
        <v>1390</v>
      </c>
      <c r="AF33" s="366">
        <f t="shared" si="5"/>
        <v>1342</v>
      </c>
      <c r="AG33" s="366">
        <f t="shared" si="6"/>
        <v>1310</v>
      </c>
      <c r="AH33" s="366">
        <f t="shared" si="7"/>
        <v>1317</v>
      </c>
      <c r="AI33" s="366">
        <f t="shared" si="8"/>
        <v>1316</v>
      </c>
      <c r="AJ33" s="366"/>
    </row>
    <row r="34" spans="1:36">
      <c r="A34" s="316">
        <v>222</v>
      </c>
      <c r="B34" s="344" t="s">
        <v>426</v>
      </c>
      <c r="C34" s="327">
        <v>24612</v>
      </c>
      <c r="D34" s="328">
        <v>24213</v>
      </c>
      <c r="E34" s="328">
        <v>23888</v>
      </c>
      <c r="F34" s="328">
        <v>23389</v>
      </c>
      <c r="G34" s="515">
        <v>22898</v>
      </c>
      <c r="H34" s="515">
        <v>22432</v>
      </c>
      <c r="I34" s="635">
        <v>22054</v>
      </c>
      <c r="J34" s="515">
        <v>21619</v>
      </c>
      <c r="K34" s="612">
        <v>21200</v>
      </c>
      <c r="L34" s="515">
        <v>20720</v>
      </c>
      <c r="M34" s="343"/>
      <c r="N34" s="310" t="s">
        <v>331</v>
      </c>
      <c r="O34" s="303">
        <v>25566</v>
      </c>
      <c r="P34" s="303">
        <v>25139</v>
      </c>
      <c r="Q34" s="303">
        <v>24778</v>
      </c>
      <c r="R34" s="303">
        <v>24248</v>
      </c>
      <c r="S34" s="303">
        <v>23723</v>
      </c>
      <c r="T34" s="613">
        <v>23229</v>
      </c>
      <c r="U34" s="986">
        <v>22824</v>
      </c>
      <c r="V34" s="613">
        <v>22389</v>
      </c>
      <c r="W34" s="613">
        <v>21969</v>
      </c>
      <c r="X34" s="991"/>
      <c r="Z34" s="495" t="s">
        <v>426</v>
      </c>
      <c r="AA34" s="359">
        <f t="shared" si="0"/>
        <v>954</v>
      </c>
      <c r="AB34" s="366">
        <f t="shared" si="1"/>
        <v>926</v>
      </c>
      <c r="AC34" s="357">
        <f t="shared" si="2"/>
        <v>890</v>
      </c>
      <c r="AD34" s="366">
        <f t="shared" si="3"/>
        <v>859</v>
      </c>
      <c r="AE34" s="366">
        <f t="shared" si="4"/>
        <v>825</v>
      </c>
      <c r="AF34" s="366">
        <f t="shared" si="5"/>
        <v>797</v>
      </c>
      <c r="AG34" s="366">
        <f t="shared" si="6"/>
        <v>770</v>
      </c>
      <c r="AH34" s="366">
        <f t="shared" si="7"/>
        <v>770</v>
      </c>
      <c r="AI34" s="366">
        <f t="shared" si="8"/>
        <v>769</v>
      </c>
      <c r="AJ34" s="366"/>
    </row>
    <row r="35" spans="1:36">
      <c r="A35" s="316">
        <v>223</v>
      </c>
      <c r="B35" s="344" t="s">
        <v>427</v>
      </c>
      <c r="C35" s="327">
        <v>65203</v>
      </c>
      <c r="D35" s="328">
        <v>64590</v>
      </c>
      <c r="E35" s="328">
        <v>63924</v>
      </c>
      <c r="F35" s="328">
        <v>63364</v>
      </c>
      <c r="G35" s="515">
        <v>62698</v>
      </c>
      <c r="H35" s="515">
        <v>62027</v>
      </c>
      <c r="I35" s="635">
        <v>61384</v>
      </c>
      <c r="J35" s="515">
        <v>60559</v>
      </c>
      <c r="K35" s="612">
        <v>59868</v>
      </c>
      <c r="L35" s="515">
        <v>59043</v>
      </c>
      <c r="M35" s="343"/>
      <c r="N35" s="310" t="s">
        <v>332</v>
      </c>
      <c r="O35" s="303">
        <v>67551</v>
      </c>
      <c r="P35" s="303">
        <v>66858</v>
      </c>
      <c r="Q35" s="303">
        <v>66108</v>
      </c>
      <c r="R35" s="303">
        <v>65448</v>
      </c>
      <c r="S35" s="303">
        <v>64691</v>
      </c>
      <c r="T35" s="613">
        <v>63941</v>
      </c>
      <c r="U35" s="986">
        <v>63235</v>
      </c>
      <c r="V35" s="613">
        <v>62411</v>
      </c>
      <c r="W35" s="613">
        <v>61717</v>
      </c>
      <c r="X35" s="991"/>
      <c r="Z35" s="495" t="s">
        <v>427</v>
      </c>
      <c r="AA35" s="359">
        <f t="shared" ref="AA35:AA53" si="9">O35-C35</f>
        <v>2348</v>
      </c>
      <c r="AB35" s="366">
        <f t="shared" ref="AB35:AB53" si="10">P35-D35</f>
        <v>2268</v>
      </c>
      <c r="AC35" s="357">
        <f t="shared" ref="AC35:AC53" si="11">Q35-E35</f>
        <v>2184</v>
      </c>
      <c r="AD35" s="366">
        <f t="shared" ref="AD35:AD53" si="12">R35-F35</f>
        <v>2084</v>
      </c>
      <c r="AE35" s="366">
        <f t="shared" ref="AE35:AE53" si="13">S35-G35</f>
        <v>1993</v>
      </c>
      <c r="AF35" s="366">
        <f t="shared" ref="AF35:AF53" si="14">T35-H35</f>
        <v>1914</v>
      </c>
      <c r="AG35" s="366">
        <f t="shared" si="6"/>
        <v>1851</v>
      </c>
      <c r="AH35" s="366">
        <f t="shared" si="7"/>
        <v>1852</v>
      </c>
      <c r="AI35" s="366">
        <f t="shared" si="8"/>
        <v>1849</v>
      </c>
      <c r="AJ35" s="366"/>
    </row>
    <row r="36" spans="1:36">
      <c r="A36" s="316">
        <v>224</v>
      </c>
      <c r="B36" s="344" t="s">
        <v>140</v>
      </c>
      <c r="C36" s="327">
        <v>47426</v>
      </c>
      <c r="D36" s="328">
        <v>46803</v>
      </c>
      <c r="E36" s="328">
        <v>46292</v>
      </c>
      <c r="F36" s="328">
        <v>45720</v>
      </c>
      <c r="G36" s="515">
        <v>45155</v>
      </c>
      <c r="H36" s="515">
        <v>44601</v>
      </c>
      <c r="I36" s="635">
        <v>44087</v>
      </c>
      <c r="J36" s="515">
        <v>43487</v>
      </c>
      <c r="K36" s="612">
        <v>42823</v>
      </c>
      <c r="L36" s="515">
        <v>42099</v>
      </c>
      <c r="M36" s="343"/>
      <c r="N36" s="310" t="s">
        <v>333</v>
      </c>
      <c r="O36" s="303">
        <v>49847</v>
      </c>
      <c r="P36" s="303">
        <v>49265</v>
      </c>
      <c r="Q36" s="303">
        <v>48733</v>
      </c>
      <c r="R36" s="303">
        <v>48139</v>
      </c>
      <c r="S36" s="303">
        <v>47552</v>
      </c>
      <c r="T36" s="613">
        <v>46978</v>
      </c>
      <c r="U36" s="986">
        <v>46447</v>
      </c>
      <c r="V36" s="613">
        <v>45845</v>
      </c>
      <c r="W36" s="613">
        <v>45193</v>
      </c>
      <c r="X36" s="991"/>
      <c r="Z36" s="495" t="s">
        <v>140</v>
      </c>
      <c r="AA36" s="359">
        <f t="shared" si="9"/>
        <v>2421</v>
      </c>
      <c r="AB36" s="366">
        <f t="shared" si="10"/>
        <v>2462</v>
      </c>
      <c r="AC36" s="357">
        <f t="shared" si="11"/>
        <v>2441</v>
      </c>
      <c r="AD36" s="366">
        <f t="shared" si="12"/>
        <v>2419</v>
      </c>
      <c r="AE36" s="366">
        <f t="shared" si="13"/>
        <v>2397</v>
      </c>
      <c r="AF36" s="366">
        <f t="shared" si="14"/>
        <v>2377</v>
      </c>
      <c r="AG36" s="366">
        <f t="shared" si="6"/>
        <v>2360</v>
      </c>
      <c r="AH36" s="366">
        <f t="shared" si="7"/>
        <v>2358</v>
      </c>
      <c r="AI36" s="366">
        <f t="shared" si="8"/>
        <v>2370</v>
      </c>
      <c r="AJ36" s="366"/>
    </row>
    <row r="37" spans="1:36">
      <c r="A37" s="316">
        <v>225</v>
      </c>
      <c r="B37" s="344" t="s">
        <v>428</v>
      </c>
      <c r="C37" s="327">
        <v>31199</v>
      </c>
      <c r="D37" s="328">
        <v>30806</v>
      </c>
      <c r="E37" s="328">
        <v>30481</v>
      </c>
      <c r="F37" s="328">
        <v>30096</v>
      </c>
      <c r="G37" s="515">
        <v>29775</v>
      </c>
      <c r="H37" s="515">
        <v>29347</v>
      </c>
      <c r="I37" s="635">
        <v>28900</v>
      </c>
      <c r="J37" s="515">
        <v>28322</v>
      </c>
      <c r="K37" s="612">
        <v>27833</v>
      </c>
      <c r="L37" s="515">
        <v>27396</v>
      </c>
      <c r="M37" s="343"/>
      <c r="N37" s="310" t="s">
        <v>334</v>
      </c>
      <c r="O37" s="303">
        <v>32274</v>
      </c>
      <c r="P37" s="303">
        <v>31854</v>
      </c>
      <c r="Q37" s="303">
        <v>31481</v>
      </c>
      <c r="R37" s="303">
        <v>31053</v>
      </c>
      <c r="S37" s="303">
        <v>30689</v>
      </c>
      <c r="T37" s="613">
        <v>30218</v>
      </c>
      <c r="U37" s="986">
        <v>29743</v>
      </c>
      <c r="V37" s="613">
        <v>29165</v>
      </c>
      <c r="W37" s="613">
        <v>28676</v>
      </c>
      <c r="X37" s="991"/>
      <c r="Z37" s="495" t="s">
        <v>428</v>
      </c>
      <c r="AA37" s="359">
        <f t="shared" si="9"/>
        <v>1075</v>
      </c>
      <c r="AB37" s="366">
        <f t="shared" si="10"/>
        <v>1048</v>
      </c>
      <c r="AC37" s="357">
        <f t="shared" si="11"/>
        <v>1000</v>
      </c>
      <c r="AD37" s="366">
        <f t="shared" si="12"/>
        <v>957</v>
      </c>
      <c r="AE37" s="366">
        <f t="shared" si="13"/>
        <v>914</v>
      </c>
      <c r="AF37" s="366">
        <f t="shared" si="14"/>
        <v>871</v>
      </c>
      <c r="AG37" s="366">
        <f t="shared" si="6"/>
        <v>843</v>
      </c>
      <c r="AH37" s="366">
        <f t="shared" si="7"/>
        <v>843</v>
      </c>
      <c r="AI37" s="366">
        <f t="shared" si="8"/>
        <v>843</v>
      </c>
      <c r="AJ37" s="366"/>
    </row>
    <row r="38" spans="1:36">
      <c r="A38" s="316">
        <v>226</v>
      </c>
      <c r="B38" s="344" t="s">
        <v>429</v>
      </c>
      <c r="C38" s="327">
        <v>44383</v>
      </c>
      <c r="D38" s="328">
        <v>43936</v>
      </c>
      <c r="E38" s="328">
        <v>43529</v>
      </c>
      <c r="F38" s="328">
        <v>43219</v>
      </c>
      <c r="G38" s="515">
        <v>42589</v>
      </c>
      <c r="H38" s="515">
        <v>42266</v>
      </c>
      <c r="I38" s="635">
        <v>41954</v>
      </c>
      <c r="J38" s="515">
        <v>41544</v>
      </c>
      <c r="K38" s="612">
        <v>41260</v>
      </c>
      <c r="L38" s="515">
        <v>40792</v>
      </c>
      <c r="M38" s="343"/>
      <c r="N38" s="310" t="s">
        <v>335</v>
      </c>
      <c r="O38" s="303">
        <v>46386</v>
      </c>
      <c r="P38" s="303">
        <v>45840</v>
      </c>
      <c r="Q38" s="303">
        <v>45279</v>
      </c>
      <c r="R38" s="303">
        <v>44821</v>
      </c>
      <c r="S38" s="303">
        <v>44039</v>
      </c>
      <c r="T38" s="613">
        <v>43562</v>
      </c>
      <c r="U38" s="986">
        <v>43131</v>
      </c>
      <c r="V38" s="613">
        <v>42721</v>
      </c>
      <c r="W38" s="613">
        <v>42437</v>
      </c>
      <c r="X38" s="991"/>
      <c r="Z38" s="495" t="s">
        <v>429</v>
      </c>
      <c r="AA38" s="359">
        <f t="shared" si="9"/>
        <v>2003</v>
      </c>
      <c r="AB38" s="366">
        <f t="shared" si="10"/>
        <v>1904</v>
      </c>
      <c r="AC38" s="357">
        <f t="shared" si="11"/>
        <v>1750</v>
      </c>
      <c r="AD38" s="366">
        <f t="shared" si="12"/>
        <v>1602</v>
      </c>
      <c r="AE38" s="366">
        <f t="shared" si="13"/>
        <v>1450</v>
      </c>
      <c r="AF38" s="366">
        <f t="shared" si="14"/>
        <v>1296</v>
      </c>
      <c r="AG38" s="366">
        <f t="shared" si="6"/>
        <v>1177</v>
      </c>
      <c r="AH38" s="366">
        <f t="shared" si="7"/>
        <v>1177</v>
      </c>
      <c r="AI38" s="366">
        <f t="shared" si="8"/>
        <v>1177</v>
      </c>
      <c r="AJ38" s="366"/>
    </row>
    <row r="39" spans="1:36">
      <c r="A39" s="316">
        <v>227</v>
      </c>
      <c r="B39" s="344" t="s">
        <v>430</v>
      </c>
      <c r="C39" s="327">
        <v>38313</v>
      </c>
      <c r="D39" s="328">
        <v>37643</v>
      </c>
      <c r="E39" s="328">
        <v>37020</v>
      </c>
      <c r="F39" s="328">
        <v>36430</v>
      </c>
      <c r="G39" s="515">
        <v>35867</v>
      </c>
      <c r="H39" s="515">
        <v>35275</v>
      </c>
      <c r="I39" s="635">
        <v>34693</v>
      </c>
      <c r="J39" s="515">
        <v>34023</v>
      </c>
      <c r="K39" s="612">
        <v>33322</v>
      </c>
      <c r="L39" s="515">
        <v>32585</v>
      </c>
      <c r="M39" s="343"/>
      <c r="N39" s="310" t="s">
        <v>336</v>
      </c>
      <c r="O39" s="303">
        <v>40744</v>
      </c>
      <c r="P39" s="303">
        <v>40061</v>
      </c>
      <c r="Q39" s="303">
        <v>39352</v>
      </c>
      <c r="R39" s="303">
        <v>38669</v>
      </c>
      <c r="S39" s="303">
        <v>38013</v>
      </c>
      <c r="T39" s="613">
        <v>37331</v>
      </c>
      <c r="U39" s="986">
        <v>36679</v>
      </c>
      <c r="V39" s="613">
        <v>36010</v>
      </c>
      <c r="W39" s="613">
        <v>35309</v>
      </c>
      <c r="X39" s="991"/>
      <c r="Z39" s="495" t="s">
        <v>430</v>
      </c>
      <c r="AA39" s="359">
        <f t="shared" si="9"/>
        <v>2431</v>
      </c>
      <c r="AB39" s="366">
        <f t="shared" si="10"/>
        <v>2418</v>
      </c>
      <c r="AC39" s="357">
        <f t="shared" si="11"/>
        <v>2332</v>
      </c>
      <c r="AD39" s="366">
        <f t="shared" si="12"/>
        <v>2239</v>
      </c>
      <c r="AE39" s="366">
        <f t="shared" si="13"/>
        <v>2146</v>
      </c>
      <c r="AF39" s="366">
        <f t="shared" si="14"/>
        <v>2056</v>
      </c>
      <c r="AG39" s="366">
        <f t="shared" si="6"/>
        <v>1986</v>
      </c>
      <c r="AH39" s="366">
        <f t="shared" si="7"/>
        <v>1987</v>
      </c>
      <c r="AI39" s="366">
        <f t="shared" si="8"/>
        <v>1987</v>
      </c>
      <c r="AJ39" s="366"/>
    </row>
    <row r="40" spans="1:36" s="319" customFormat="1">
      <c r="A40" s="317">
        <v>228</v>
      </c>
      <c r="B40" s="344" t="s">
        <v>431</v>
      </c>
      <c r="C40" s="327">
        <v>40109</v>
      </c>
      <c r="D40" s="328">
        <v>40331</v>
      </c>
      <c r="E40" s="328">
        <v>40698</v>
      </c>
      <c r="F40" s="328">
        <v>40672</v>
      </c>
      <c r="G40" s="515">
        <v>40573</v>
      </c>
      <c r="H40" s="515">
        <v>40744</v>
      </c>
      <c r="I40" s="635">
        <v>40670</v>
      </c>
      <c r="J40" s="515">
        <v>40247</v>
      </c>
      <c r="K40" s="612">
        <v>40124</v>
      </c>
      <c r="L40" s="515">
        <v>40086</v>
      </c>
      <c r="M40" s="343"/>
      <c r="N40" s="310" t="s">
        <v>337</v>
      </c>
      <c r="O40" s="303">
        <v>39814</v>
      </c>
      <c r="P40" s="303">
        <v>39974</v>
      </c>
      <c r="Q40" s="303">
        <v>40329</v>
      </c>
      <c r="R40" s="303">
        <v>40296</v>
      </c>
      <c r="S40" s="303">
        <v>40187</v>
      </c>
      <c r="T40" s="613">
        <v>40348</v>
      </c>
      <c r="U40" s="986">
        <v>40265</v>
      </c>
      <c r="V40" s="613">
        <v>39842</v>
      </c>
      <c r="W40" s="613">
        <v>39719</v>
      </c>
      <c r="X40" s="991"/>
      <c r="Z40" s="500" t="s">
        <v>431</v>
      </c>
      <c r="AA40" s="351">
        <v>0</v>
      </c>
      <c r="AB40" s="352">
        <v>0</v>
      </c>
      <c r="AC40" s="353">
        <v>0</v>
      </c>
      <c r="AD40" s="352">
        <v>0</v>
      </c>
      <c r="AE40" s="352">
        <v>0</v>
      </c>
      <c r="AF40" s="352">
        <v>0</v>
      </c>
      <c r="AG40" s="352">
        <v>0</v>
      </c>
      <c r="AH40" s="352">
        <v>0</v>
      </c>
      <c r="AI40" s="352">
        <v>0</v>
      </c>
      <c r="AJ40" s="352"/>
    </row>
    <row r="41" spans="1:36">
      <c r="A41" s="316">
        <v>229</v>
      </c>
      <c r="B41" s="344" t="s">
        <v>123</v>
      </c>
      <c r="C41" s="327">
        <v>77968</v>
      </c>
      <c r="D41" s="328">
        <v>77392</v>
      </c>
      <c r="E41" s="328">
        <v>76802</v>
      </c>
      <c r="F41" s="328">
        <v>76080</v>
      </c>
      <c r="G41" s="515">
        <v>75499</v>
      </c>
      <c r="H41" s="515">
        <v>74875</v>
      </c>
      <c r="I41" s="635">
        <v>74160</v>
      </c>
      <c r="J41" s="515">
        <v>73356</v>
      </c>
      <c r="K41" s="612">
        <v>72687</v>
      </c>
      <c r="L41" s="515">
        <v>71807</v>
      </c>
      <c r="M41" s="343"/>
      <c r="N41" s="310" t="s">
        <v>338</v>
      </c>
      <c r="O41" s="303">
        <v>79344</v>
      </c>
      <c r="P41" s="303">
        <v>78812</v>
      </c>
      <c r="Q41" s="303">
        <v>78231</v>
      </c>
      <c r="R41" s="303">
        <v>77499</v>
      </c>
      <c r="S41" s="303">
        <v>76909</v>
      </c>
      <c r="T41" s="613">
        <v>76276</v>
      </c>
      <c r="U41" s="986">
        <v>75554</v>
      </c>
      <c r="V41" s="613">
        <v>74750</v>
      </c>
      <c r="W41" s="613">
        <v>74081</v>
      </c>
      <c r="X41" s="991"/>
      <c r="Z41" s="495" t="s">
        <v>123</v>
      </c>
      <c r="AA41" s="359">
        <f t="shared" si="9"/>
        <v>1376</v>
      </c>
      <c r="AB41" s="366">
        <f t="shared" si="10"/>
        <v>1420</v>
      </c>
      <c r="AC41" s="357">
        <f t="shared" si="11"/>
        <v>1429</v>
      </c>
      <c r="AD41" s="366">
        <f t="shared" si="12"/>
        <v>1419</v>
      </c>
      <c r="AE41" s="366">
        <f t="shared" si="13"/>
        <v>1410</v>
      </c>
      <c r="AF41" s="366">
        <f t="shared" si="14"/>
        <v>1401</v>
      </c>
      <c r="AG41" s="366">
        <f t="shared" si="6"/>
        <v>1394</v>
      </c>
      <c r="AH41" s="366">
        <f t="shared" si="7"/>
        <v>1394</v>
      </c>
      <c r="AI41" s="366">
        <f t="shared" si="8"/>
        <v>1394</v>
      </c>
      <c r="AJ41" s="366"/>
    </row>
    <row r="42" spans="1:36" s="317" customFormat="1">
      <c r="A42" s="316">
        <v>301</v>
      </c>
      <c r="B42" s="344" t="s">
        <v>43</v>
      </c>
      <c r="C42" s="327">
        <v>30930</v>
      </c>
      <c r="D42" s="328">
        <v>30864</v>
      </c>
      <c r="E42" s="328">
        <v>30857</v>
      </c>
      <c r="F42" s="328">
        <v>30621</v>
      </c>
      <c r="G42" s="515">
        <v>30417</v>
      </c>
      <c r="H42" s="515">
        <v>29970</v>
      </c>
      <c r="I42" s="635">
        <v>29641</v>
      </c>
      <c r="J42" s="515">
        <v>29153</v>
      </c>
      <c r="K42" s="612">
        <v>28713</v>
      </c>
      <c r="L42" s="515">
        <v>28243</v>
      </c>
      <c r="M42" s="343"/>
      <c r="N42" s="310" t="s">
        <v>410</v>
      </c>
      <c r="O42" s="303">
        <v>31798</v>
      </c>
      <c r="P42" s="303">
        <v>31731</v>
      </c>
      <c r="Q42" s="303">
        <v>31729</v>
      </c>
      <c r="R42" s="303">
        <v>31494</v>
      </c>
      <c r="S42" s="303">
        <v>31278</v>
      </c>
      <c r="T42" s="613">
        <v>30823</v>
      </c>
      <c r="U42" s="986">
        <v>30494</v>
      </c>
      <c r="V42" s="613">
        <v>30006</v>
      </c>
      <c r="W42" s="613">
        <v>29570</v>
      </c>
      <c r="X42" s="991"/>
      <c r="Z42" s="495" t="s">
        <v>43</v>
      </c>
      <c r="AA42" s="359">
        <f t="shared" si="9"/>
        <v>868</v>
      </c>
      <c r="AB42" s="366">
        <f t="shared" si="10"/>
        <v>867</v>
      </c>
      <c r="AC42" s="357">
        <f t="shared" si="11"/>
        <v>872</v>
      </c>
      <c r="AD42" s="366">
        <f t="shared" si="12"/>
        <v>873</v>
      </c>
      <c r="AE42" s="366">
        <f t="shared" si="13"/>
        <v>861</v>
      </c>
      <c r="AF42" s="366">
        <f t="shared" si="14"/>
        <v>853</v>
      </c>
      <c r="AG42" s="366">
        <f t="shared" si="6"/>
        <v>853</v>
      </c>
      <c r="AH42" s="366">
        <f t="shared" si="7"/>
        <v>853</v>
      </c>
      <c r="AI42" s="366">
        <f t="shared" si="8"/>
        <v>857</v>
      </c>
      <c r="AJ42" s="366"/>
    </row>
    <row r="43" spans="1:36" s="317" customFormat="1">
      <c r="A43" s="316">
        <v>365</v>
      </c>
      <c r="B43" s="344" t="s">
        <v>181</v>
      </c>
      <c r="C43" s="327">
        <v>21583</v>
      </c>
      <c r="D43" s="328">
        <v>21149</v>
      </c>
      <c r="E43" s="328">
        <v>20791</v>
      </c>
      <c r="F43" s="328">
        <v>20449</v>
      </c>
      <c r="G43" s="515">
        <v>19940</v>
      </c>
      <c r="H43" s="515">
        <v>19552</v>
      </c>
      <c r="I43" s="635">
        <v>19153</v>
      </c>
      <c r="J43" s="515">
        <v>18770</v>
      </c>
      <c r="K43" s="612">
        <v>18467</v>
      </c>
      <c r="L43" s="515">
        <v>17970</v>
      </c>
      <c r="M43" s="343"/>
      <c r="N43" s="310" t="s">
        <v>411</v>
      </c>
      <c r="O43" s="303">
        <v>22428</v>
      </c>
      <c r="P43" s="303">
        <v>22016</v>
      </c>
      <c r="Q43" s="303">
        <v>21682</v>
      </c>
      <c r="R43" s="303">
        <v>21367</v>
      </c>
      <c r="S43" s="303">
        <v>20885</v>
      </c>
      <c r="T43" s="613">
        <v>20524</v>
      </c>
      <c r="U43" s="986">
        <v>20149</v>
      </c>
      <c r="V43" s="613">
        <v>19766</v>
      </c>
      <c r="W43" s="613">
        <v>19463</v>
      </c>
      <c r="X43" s="991"/>
      <c r="Z43" s="495" t="s">
        <v>181</v>
      </c>
      <c r="AA43" s="359">
        <f t="shared" si="9"/>
        <v>845</v>
      </c>
      <c r="AB43" s="366">
        <f t="shared" si="10"/>
        <v>867</v>
      </c>
      <c r="AC43" s="357">
        <f t="shared" si="11"/>
        <v>891</v>
      </c>
      <c r="AD43" s="366">
        <f t="shared" si="12"/>
        <v>918</v>
      </c>
      <c r="AE43" s="366">
        <f t="shared" si="13"/>
        <v>945</v>
      </c>
      <c r="AF43" s="366">
        <f t="shared" si="14"/>
        <v>972</v>
      </c>
      <c r="AG43" s="366">
        <f t="shared" si="6"/>
        <v>996</v>
      </c>
      <c r="AH43" s="366">
        <f t="shared" si="7"/>
        <v>996</v>
      </c>
      <c r="AI43" s="366">
        <f t="shared" si="8"/>
        <v>996</v>
      </c>
      <c r="AJ43" s="366"/>
    </row>
    <row r="44" spans="1:36" s="317" customFormat="1">
      <c r="A44" s="316">
        <v>381</v>
      </c>
      <c r="B44" s="344" t="s">
        <v>47</v>
      </c>
      <c r="C44" s="327">
        <v>31048</v>
      </c>
      <c r="D44" s="328">
        <v>30969</v>
      </c>
      <c r="E44" s="328">
        <v>30820</v>
      </c>
      <c r="F44" s="328">
        <v>30661</v>
      </c>
      <c r="G44" s="515">
        <v>30510</v>
      </c>
      <c r="H44" s="515">
        <v>30438</v>
      </c>
      <c r="I44" s="635">
        <v>30237</v>
      </c>
      <c r="J44" s="515">
        <v>30087</v>
      </c>
      <c r="K44" s="612">
        <v>30041</v>
      </c>
      <c r="L44" s="515">
        <v>29982</v>
      </c>
      <c r="M44" s="343"/>
      <c r="N44" s="310" t="s">
        <v>412</v>
      </c>
      <c r="O44" s="303">
        <v>31748</v>
      </c>
      <c r="P44" s="303">
        <v>31630</v>
      </c>
      <c r="Q44" s="303">
        <v>31470</v>
      </c>
      <c r="R44" s="303">
        <v>31302</v>
      </c>
      <c r="S44" s="303">
        <v>31142</v>
      </c>
      <c r="T44" s="613">
        <v>31061</v>
      </c>
      <c r="U44" s="986">
        <v>30854</v>
      </c>
      <c r="V44" s="613">
        <v>30705</v>
      </c>
      <c r="W44" s="613">
        <v>30658</v>
      </c>
      <c r="X44" s="991"/>
      <c r="Z44" s="495" t="s">
        <v>47</v>
      </c>
      <c r="AA44" s="359">
        <f t="shared" si="9"/>
        <v>700</v>
      </c>
      <c r="AB44" s="366">
        <f t="shared" si="10"/>
        <v>661</v>
      </c>
      <c r="AC44" s="357">
        <f t="shared" si="11"/>
        <v>650</v>
      </c>
      <c r="AD44" s="366">
        <f t="shared" si="12"/>
        <v>641</v>
      </c>
      <c r="AE44" s="366">
        <f t="shared" si="13"/>
        <v>632</v>
      </c>
      <c r="AF44" s="366">
        <f t="shared" si="14"/>
        <v>623</v>
      </c>
      <c r="AG44" s="366">
        <f t="shared" si="6"/>
        <v>617</v>
      </c>
      <c r="AH44" s="366">
        <f t="shared" si="7"/>
        <v>618</v>
      </c>
      <c r="AI44" s="366">
        <f t="shared" si="8"/>
        <v>617</v>
      </c>
      <c r="AJ44" s="366"/>
    </row>
    <row r="45" spans="1:36">
      <c r="A45" s="316">
        <v>382</v>
      </c>
      <c r="B45" s="344" t="s">
        <v>48</v>
      </c>
      <c r="C45" s="327">
        <v>33861</v>
      </c>
      <c r="D45" s="328">
        <v>33822</v>
      </c>
      <c r="E45" s="328">
        <v>33778</v>
      </c>
      <c r="F45" s="328">
        <v>33658</v>
      </c>
      <c r="G45" s="515">
        <v>33659</v>
      </c>
      <c r="H45" s="515">
        <v>33519</v>
      </c>
      <c r="I45" s="635">
        <v>33693</v>
      </c>
      <c r="J45" s="515">
        <v>33775</v>
      </c>
      <c r="K45" s="612">
        <v>33793</v>
      </c>
      <c r="L45" s="515">
        <v>33898</v>
      </c>
      <c r="M45" s="343"/>
      <c r="N45" s="310" t="s">
        <v>413</v>
      </c>
      <c r="O45" s="303">
        <v>34778</v>
      </c>
      <c r="P45" s="303">
        <v>34732</v>
      </c>
      <c r="Q45" s="303">
        <v>34711</v>
      </c>
      <c r="R45" s="303">
        <v>34615</v>
      </c>
      <c r="S45" s="303">
        <v>34622</v>
      </c>
      <c r="T45" s="613">
        <v>34520</v>
      </c>
      <c r="U45" s="986">
        <v>34712</v>
      </c>
      <c r="V45" s="613">
        <v>34793</v>
      </c>
      <c r="W45" s="613">
        <v>34811</v>
      </c>
      <c r="X45" s="991"/>
      <c r="Z45" s="495" t="s">
        <v>48</v>
      </c>
      <c r="AA45" s="359">
        <f t="shared" si="9"/>
        <v>917</v>
      </c>
      <c r="AB45" s="366">
        <f t="shared" si="10"/>
        <v>910</v>
      </c>
      <c r="AC45" s="357">
        <f t="shared" si="11"/>
        <v>933</v>
      </c>
      <c r="AD45" s="366">
        <f t="shared" si="12"/>
        <v>957</v>
      </c>
      <c r="AE45" s="366">
        <f t="shared" si="13"/>
        <v>963</v>
      </c>
      <c r="AF45" s="366">
        <f t="shared" si="14"/>
        <v>1001</v>
      </c>
      <c r="AG45" s="366">
        <f t="shared" si="6"/>
        <v>1019</v>
      </c>
      <c r="AH45" s="366">
        <f t="shared" si="7"/>
        <v>1018</v>
      </c>
      <c r="AI45" s="366">
        <f t="shared" si="8"/>
        <v>1018</v>
      </c>
      <c r="AJ45" s="366"/>
    </row>
    <row r="46" spans="1:36" s="317" customFormat="1">
      <c r="A46" s="316">
        <v>442</v>
      </c>
      <c r="B46" s="344" t="s">
        <v>56</v>
      </c>
      <c r="C46" s="327">
        <v>12458</v>
      </c>
      <c r="D46" s="328">
        <v>12256</v>
      </c>
      <c r="E46" s="328">
        <v>12098</v>
      </c>
      <c r="F46" s="328">
        <v>11908</v>
      </c>
      <c r="G46" s="515">
        <v>11659</v>
      </c>
      <c r="H46" s="515">
        <v>11436</v>
      </c>
      <c r="I46" s="635">
        <v>11167</v>
      </c>
      <c r="J46" s="515">
        <v>10921</v>
      </c>
      <c r="K46" s="612">
        <v>10614</v>
      </c>
      <c r="L46" s="515">
        <v>10390</v>
      </c>
      <c r="M46" s="343"/>
      <c r="N46" s="310" t="s">
        <v>414</v>
      </c>
      <c r="O46" s="303">
        <v>13050</v>
      </c>
      <c r="P46" s="303">
        <v>12854</v>
      </c>
      <c r="Q46" s="303">
        <v>12675</v>
      </c>
      <c r="R46" s="303">
        <v>12463</v>
      </c>
      <c r="S46" s="303">
        <v>12192</v>
      </c>
      <c r="T46" s="613">
        <v>11947</v>
      </c>
      <c r="U46" s="986">
        <v>11671</v>
      </c>
      <c r="V46" s="613">
        <v>11426</v>
      </c>
      <c r="W46" s="613">
        <v>11119</v>
      </c>
      <c r="X46" s="991"/>
      <c r="Z46" s="495" t="s">
        <v>56</v>
      </c>
      <c r="AA46" s="359">
        <f t="shared" si="9"/>
        <v>592</v>
      </c>
      <c r="AB46" s="366">
        <f t="shared" si="10"/>
        <v>598</v>
      </c>
      <c r="AC46" s="357">
        <f t="shared" si="11"/>
        <v>577</v>
      </c>
      <c r="AD46" s="366">
        <f t="shared" si="12"/>
        <v>555</v>
      </c>
      <c r="AE46" s="366">
        <f t="shared" si="13"/>
        <v>533</v>
      </c>
      <c r="AF46" s="366">
        <f t="shared" si="14"/>
        <v>511</v>
      </c>
      <c r="AG46" s="366">
        <f t="shared" si="6"/>
        <v>504</v>
      </c>
      <c r="AH46" s="366">
        <f t="shared" si="7"/>
        <v>505</v>
      </c>
      <c r="AI46" s="366">
        <f t="shared" si="8"/>
        <v>505</v>
      </c>
      <c r="AJ46" s="366"/>
    </row>
    <row r="47" spans="1:36">
      <c r="A47" s="316">
        <v>443</v>
      </c>
      <c r="B47" s="344" t="s">
        <v>57</v>
      </c>
      <c r="C47" s="327">
        <v>19752</v>
      </c>
      <c r="D47" s="328">
        <v>19736</v>
      </c>
      <c r="E47" s="328">
        <v>19728</v>
      </c>
      <c r="F47" s="328">
        <v>19623</v>
      </c>
      <c r="G47" s="515">
        <v>19627</v>
      </c>
      <c r="H47" s="515">
        <v>19514</v>
      </c>
      <c r="I47" s="635">
        <v>19340</v>
      </c>
      <c r="J47" s="515">
        <v>19195</v>
      </c>
      <c r="K47" s="612">
        <v>19072</v>
      </c>
      <c r="L47" s="515">
        <v>19054</v>
      </c>
      <c r="M47" s="343"/>
      <c r="N47" s="310" t="s">
        <v>415</v>
      </c>
      <c r="O47" s="303">
        <v>19591</v>
      </c>
      <c r="P47" s="303">
        <v>19568</v>
      </c>
      <c r="Q47" s="303">
        <v>19527</v>
      </c>
      <c r="R47" s="303">
        <v>19390</v>
      </c>
      <c r="S47" s="303">
        <v>19353</v>
      </c>
      <c r="T47" s="613">
        <v>19205</v>
      </c>
      <c r="U47" s="986">
        <v>18999</v>
      </c>
      <c r="V47" s="613">
        <v>18857</v>
      </c>
      <c r="W47" s="613">
        <v>18746</v>
      </c>
      <c r="X47" s="991"/>
      <c r="Z47" s="500" t="s">
        <v>57</v>
      </c>
      <c r="AA47" s="351">
        <v>0</v>
      </c>
      <c r="AB47" s="352">
        <v>0</v>
      </c>
      <c r="AC47" s="353">
        <v>0</v>
      </c>
      <c r="AD47" s="352">
        <v>0</v>
      </c>
      <c r="AE47" s="352">
        <v>0</v>
      </c>
      <c r="AF47" s="352">
        <v>0</v>
      </c>
      <c r="AG47" s="352">
        <v>0</v>
      </c>
      <c r="AH47" s="352">
        <v>0</v>
      </c>
      <c r="AI47" s="352">
        <v>0</v>
      </c>
      <c r="AJ47" s="352"/>
    </row>
    <row r="48" spans="1:36">
      <c r="A48" s="316">
        <v>446</v>
      </c>
      <c r="B48" s="344" t="s">
        <v>118</v>
      </c>
      <c r="C48" s="327">
        <v>11540</v>
      </c>
      <c r="D48" s="328">
        <v>11445</v>
      </c>
      <c r="E48" s="328">
        <v>11323</v>
      </c>
      <c r="F48" s="328">
        <v>11116</v>
      </c>
      <c r="G48" s="515">
        <v>10951</v>
      </c>
      <c r="H48" s="515">
        <v>10768</v>
      </c>
      <c r="I48" s="635">
        <v>10597</v>
      </c>
      <c r="J48" s="515">
        <v>10366</v>
      </c>
      <c r="K48" s="612">
        <v>10143</v>
      </c>
      <c r="L48" s="515">
        <v>9873</v>
      </c>
      <c r="M48" s="343"/>
      <c r="N48" s="310" t="s">
        <v>416</v>
      </c>
      <c r="O48" s="303">
        <v>12083</v>
      </c>
      <c r="P48" s="303">
        <v>11981</v>
      </c>
      <c r="Q48" s="303">
        <v>11855</v>
      </c>
      <c r="R48" s="303">
        <v>11643</v>
      </c>
      <c r="S48" s="303">
        <v>11473</v>
      </c>
      <c r="T48" s="613">
        <v>11286</v>
      </c>
      <c r="U48" s="986">
        <v>11115</v>
      </c>
      <c r="V48" s="613">
        <v>10884</v>
      </c>
      <c r="W48" s="613">
        <v>10661</v>
      </c>
      <c r="X48" s="991"/>
      <c r="Z48" s="495" t="s">
        <v>118</v>
      </c>
      <c r="AA48" s="359">
        <f t="shared" si="9"/>
        <v>543</v>
      </c>
      <c r="AB48" s="366">
        <f t="shared" si="10"/>
        <v>536</v>
      </c>
      <c r="AC48" s="357">
        <f t="shared" si="11"/>
        <v>532</v>
      </c>
      <c r="AD48" s="366">
        <f t="shared" si="12"/>
        <v>527</v>
      </c>
      <c r="AE48" s="366">
        <f t="shared" si="13"/>
        <v>522</v>
      </c>
      <c r="AF48" s="366">
        <f t="shared" si="14"/>
        <v>518</v>
      </c>
      <c r="AG48" s="366">
        <f t="shared" si="6"/>
        <v>518</v>
      </c>
      <c r="AH48" s="366">
        <f t="shared" si="7"/>
        <v>518</v>
      </c>
      <c r="AI48" s="366">
        <f t="shared" si="8"/>
        <v>518</v>
      </c>
      <c r="AJ48" s="366"/>
    </row>
    <row r="49" spans="1:36" s="317" customFormat="1">
      <c r="A49" s="316">
        <v>464</v>
      </c>
      <c r="B49" s="344" t="s">
        <v>63</v>
      </c>
      <c r="C49" s="327">
        <v>33779</v>
      </c>
      <c r="D49" s="328">
        <v>33711</v>
      </c>
      <c r="E49" s="328">
        <v>33664</v>
      </c>
      <c r="F49" s="328">
        <v>33774</v>
      </c>
      <c r="G49" s="515">
        <v>33672</v>
      </c>
      <c r="H49" s="515">
        <v>33556</v>
      </c>
      <c r="I49" s="635">
        <v>33462</v>
      </c>
      <c r="J49" s="515">
        <v>33270</v>
      </c>
      <c r="K49" s="612">
        <v>33228</v>
      </c>
      <c r="L49" s="515">
        <v>33032</v>
      </c>
      <c r="M49" s="343"/>
      <c r="N49" s="310" t="s">
        <v>417</v>
      </c>
      <c r="O49" s="303">
        <v>34535</v>
      </c>
      <c r="P49" s="303">
        <v>34434</v>
      </c>
      <c r="Q49" s="303">
        <v>34344</v>
      </c>
      <c r="R49" s="303">
        <v>34418</v>
      </c>
      <c r="S49" s="303">
        <v>34280</v>
      </c>
      <c r="T49" s="613">
        <v>34128</v>
      </c>
      <c r="U49" s="986">
        <v>34007</v>
      </c>
      <c r="V49" s="613">
        <v>33815</v>
      </c>
      <c r="W49" s="613">
        <v>33773</v>
      </c>
      <c r="X49" s="991"/>
      <c r="Z49" s="495" t="s">
        <v>63</v>
      </c>
      <c r="AA49" s="359">
        <f t="shared" si="9"/>
        <v>756</v>
      </c>
      <c r="AB49" s="366">
        <f t="shared" si="10"/>
        <v>723</v>
      </c>
      <c r="AC49" s="357">
        <f t="shared" si="11"/>
        <v>680</v>
      </c>
      <c r="AD49" s="366">
        <f t="shared" si="12"/>
        <v>644</v>
      </c>
      <c r="AE49" s="366">
        <f t="shared" si="13"/>
        <v>608</v>
      </c>
      <c r="AF49" s="366">
        <f t="shared" si="14"/>
        <v>572</v>
      </c>
      <c r="AG49" s="366">
        <f t="shared" si="6"/>
        <v>545</v>
      </c>
      <c r="AH49" s="366">
        <f t="shared" si="7"/>
        <v>545</v>
      </c>
      <c r="AI49" s="366">
        <f t="shared" si="8"/>
        <v>545</v>
      </c>
      <c r="AJ49" s="366"/>
    </row>
    <row r="50" spans="1:36" s="317" customFormat="1">
      <c r="A50" s="316">
        <v>481</v>
      </c>
      <c r="B50" s="344" t="s">
        <v>64</v>
      </c>
      <c r="C50" s="327">
        <v>15466</v>
      </c>
      <c r="D50" s="328">
        <v>15122</v>
      </c>
      <c r="E50" s="328">
        <v>14882</v>
      </c>
      <c r="F50" s="328">
        <v>14583</v>
      </c>
      <c r="G50" s="515">
        <v>14310</v>
      </c>
      <c r="H50" s="515">
        <v>14047</v>
      </c>
      <c r="I50" s="635">
        <v>13818</v>
      </c>
      <c r="J50" s="515">
        <v>13590</v>
      </c>
      <c r="K50" s="612">
        <v>13367</v>
      </c>
      <c r="L50" s="515">
        <v>13190</v>
      </c>
      <c r="M50" s="343"/>
      <c r="N50" s="310" t="s">
        <v>418</v>
      </c>
      <c r="O50" s="303">
        <v>16154</v>
      </c>
      <c r="P50" s="303">
        <v>15815</v>
      </c>
      <c r="Q50" s="303">
        <v>15586</v>
      </c>
      <c r="R50" s="303">
        <v>15292</v>
      </c>
      <c r="S50" s="303">
        <v>15025</v>
      </c>
      <c r="T50" s="613">
        <v>14768</v>
      </c>
      <c r="U50" s="986">
        <v>14547</v>
      </c>
      <c r="V50" s="613">
        <v>14313</v>
      </c>
      <c r="W50" s="613">
        <v>14090</v>
      </c>
      <c r="X50" s="991"/>
      <c r="Z50" s="495" t="s">
        <v>64</v>
      </c>
      <c r="AA50" s="359">
        <f t="shared" si="9"/>
        <v>688</v>
      </c>
      <c r="AB50" s="366">
        <f t="shared" si="10"/>
        <v>693</v>
      </c>
      <c r="AC50" s="357">
        <f t="shared" si="11"/>
        <v>704</v>
      </c>
      <c r="AD50" s="366">
        <f t="shared" si="12"/>
        <v>709</v>
      </c>
      <c r="AE50" s="366">
        <f t="shared" si="13"/>
        <v>715</v>
      </c>
      <c r="AF50" s="366">
        <f t="shared" si="14"/>
        <v>721</v>
      </c>
      <c r="AG50" s="366">
        <f t="shared" si="6"/>
        <v>729</v>
      </c>
      <c r="AH50" s="366">
        <f t="shared" si="7"/>
        <v>723</v>
      </c>
      <c r="AI50" s="366">
        <f t="shared" si="8"/>
        <v>723</v>
      </c>
      <c r="AJ50" s="366"/>
    </row>
    <row r="51" spans="1:36" s="317" customFormat="1">
      <c r="A51" s="316">
        <v>501</v>
      </c>
      <c r="B51" s="344" t="s">
        <v>185</v>
      </c>
      <c r="C51" s="327">
        <v>17774</v>
      </c>
      <c r="D51" s="328">
        <v>17431</v>
      </c>
      <c r="E51" s="328">
        <v>17043</v>
      </c>
      <c r="F51" s="328">
        <v>16732</v>
      </c>
      <c r="G51" s="515">
        <v>16406</v>
      </c>
      <c r="H51" s="515">
        <v>16122</v>
      </c>
      <c r="I51" s="635">
        <v>15815</v>
      </c>
      <c r="J51" s="515">
        <v>15389</v>
      </c>
      <c r="K51" s="612">
        <v>15018</v>
      </c>
      <c r="L51" s="515">
        <v>14687</v>
      </c>
      <c r="M51" s="343"/>
      <c r="N51" s="310" t="s">
        <v>419</v>
      </c>
      <c r="O51" s="303">
        <v>18514</v>
      </c>
      <c r="P51" s="303">
        <v>18152</v>
      </c>
      <c r="Q51" s="303">
        <v>17711</v>
      </c>
      <c r="R51" s="303">
        <v>17354</v>
      </c>
      <c r="S51" s="303">
        <v>16973</v>
      </c>
      <c r="T51" s="613">
        <v>16640</v>
      </c>
      <c r="U51" s="986">
        <v>16294</v>
      </c>
      <c r="V51" s="613">
        <v>15869</v>
      </c>
      <c r="W51" s="613">
        <v>15499</v>
      </c>
      <c r="X51" s="991"/>
      <c r="Z51" s="495" t="s">
        <v>185</v>
      </c>
      <c r="AA51" s="359">
        <f t="shared" si="9"/>
        <v>740</v>
      </c>
      <c r="AB51" s="366">
        <f t="shared" si="10"/>
        <v>721</v>
      </c>
      <c r="AC51" s="357">
        <f t="shared" si="11"/>
        <v>668</v>
      </c>
      <c r="AD51" s="366">
        <f t="shared" si="12"/>
        <v>622</v>
      </c>
      <c r="AE51" s="366">
        <f t="shared" si="13"/>
        <v>567</v>
      </c>
      <c r="AF51" s="366">
        <f t="shared" si="14"/>
        <v>518</v>
      </c>
      <c r="AG51" s="366">
        <f t="shared" si="6"/>
        <v>479</v>
      </c>
      <c r="AH51" s="366">
        <f t="shared" si="7"/>
        <v>480</v>
      </c>
      <c r="AI51" s="366">
        <f t="shared" si="8"/>
        <v>481</v>
      </c>
      <c r="AJ51" s="366"/>
    </row>
    <row r="52" spans="1:36" s="317" customFormat="1">
      <c r="A52" s="316">
        <v>585</v>
      </c>
      <c r="B52" s="344" t="s">
        <v>432</v>
      </c>
      <c r="C52" s="327">
        <v>18331</v>
      </c>
      <c r="D52" s="328">
        <v>17995</v>
      </c>
      <c r="E52" s="328">
        <v>17566</v>
      </c>
      <c r="F52" s="328">
        <v>17137</v>
      </c>
      <c r="G52" s="515">
        <v>16837</v>
      </c>
      <c r="H52" s="515">
        <v>16366</v>
      </c>
      <c r="I52" s="635">
        <v>15948</v>
      </c>
      <c r="J52" s="515">
        <v>15503</v>
      </c>
      <c r="K52" s="612">
        <v>15075</v>
      </c>
      <c r="L52" s="515">
        <v>14711</v>
      </c>
      <c r="M52" s="343"/>
      <c r="N52" s="310" t="s">
        <v>420</v>
      </c>
      <c r="O52" s="303">
        <v>19468</v>
      </c>
      <c r="P52" s="303">
        <v>19096</v>
      </c>
      <c r="Q52" s="303">
        <v>18634</v>
      </c>
      <c r="R52" s="303">
        <v>18176</v>
      </c>
      <c r="S52" s="303">
        <v>17845</v>
      </c>
      <c r="T52" s="613">
        <v>17343</v>
      </c>
      <c r="U52" s="986">
        <v>16898</v>
      </c>
      <c r="V52" s="613">
        <v>16452</v>
      </c>
      <c r="W52" s="613">
        <v>16024</v>
      </c>
      <c r="X52" s="991"/>
      <c r="Z52" s="495" t="s">
        <v>432</v>
      </c>
      <c r="AA52" s="359">
        <f t="shared" si="9"/>
        <v>1137</v>
      </c>
      <c r="AB52" s="366">
        <f t="shared" si="10"/>
        <v>1101</v>
      </c>
      <c r="AC52" s="357">
        <f t="shared" si="11"/>
        <v>1068</v>
      </c>
      <c r="AD52" s="366">
        <f t="shared" si="12"/>
        <v>1039</v>
      </c>
      <c r="AE52" s="366">
        <f t="shared" si="13"/>
        <v>1008</v>
      </c>
      <c r="AF52" s="366">
        <f t="shared" si="14"/>
        <v>977</v>
      </c>
      <c r="AG52" s="366">
        <f t="shared" si="6"/>
        <v>950</v>
      </c>
      <c r="AH52" s="366">
        <f t="shared" si="7"/>
        <v>949</v>
      </c>
      <c r="AI52" s="366">
        <f t="shared" si="8"/>
        <v>949</v>
      </c>
      <c r="AJ52" s="366"/>
    </row>
    <row r="53" spans="1:36">
      <c r="A53" s="320">
        <v>586</v>
      </c>
      <c r="B53" s="346" t="s">
        <v>433</v>
      </c>
      <c r="C53" s="329">
        <v>15043</v>
      </c>
      <c r="D53" s="330">
        <v>14751</v>
      </c>
      <c r="E53" s="330">
        <v>14472</v>
      </c>
      <c r="F53" s="330">
        <v>14163</v>
      </c>
      <c r="G53" s="516">
        <v>13881</v>
      </c>
      <c r="H53" s="516">
        <v>13589</v>
      </c>
      <c r="I53" s="636">
        <v>13259</v>
      </c>
      <c r="J53" s="516">
        <v>12923</v>
      </c>
      <c r="K53" s="637">
        <v>12706</v>
      </c>
      <c r="L53" s="516">
        <v>12384</v>
      </c>
      <c r="M53" s="343"/>
      <c r="N53" s="311" t="s">
        <v>421</v>
      </c>
      <c r="O53" s="305">
        <v>15767</v>
      </c>
      <c r="P53" s="305">
        <v>15451</v>
      </c>
      <c r="Q53" s="305">
        <v>15174</v>
      </c>
      <c r="R53" s="305">
        <v>14866</v>
      </c>
      <c r="S53" s="305">
        <v>14587</v>
      </c>
      <c r="T53" s="615">
        <v>14298</v>
      </c>
      <c r="U53" s="987">
        <v>13970</v>
      </c>
      <c r="V53" s="615">
        <v>13634</v>
      </c>
      <c r="W53" s="615">
        <v>13416</v>
      </c>
      <c r="X53" s="993"/>
      <c r="Z53" s="502" t="s">
        <v>433</v>
      </c>
      <c r="AA53" s="360">
        <f t="shared" si="9"/>
        <v>724</v>
      </c>
      <c r="AB53" s="367">
        <f t="shared" si="10"/>
        <v>700</v>
      </c>
      <c r="AC53" s="361">
        <f t="shared" si="11"/>
        <v>702</v>
      </c>
      <c r="AD53" s="367">
        <f t="shared" si="12"/>
        <v>703</v>
      </c>
      <c r="AE53" s="367">
        <f t="shared" si="13"/>
        <v>706</v>
      </c>
      <c r="AF53" s="367">
        <f t="shared" si="14"/>
        <v>709</v>
      </c>
      <c r="AG53" s="367">
        <f t="shared" si="6"/>
        <v>711</v>
      </c>
      <c r="AH53" s="367">
        <f t="shared" si="7"/>
        <v>711</v>
      </c>
      <c r="AI53" s="367">
        <f t="shared" si="8"/>
        <v>710</v>
      </c>
      <c r="AJ53" s="367"/>
    </row>
    <row r="54" spans="1:36" ht="13.5" customHeight="1">
      <c r="A54" s="331"/>
      <c r="B54" s="316" t="s">
        <v>436</v>
      </c>
      <c r="C54" s="332"/>
      <c r="D54" s="333"/>
      <c r="E54" s="321"/>
      <c r="F54" s="321"/>
      <c r="G54" s="321"/>
      <c r="H54" s="321"/>
      <c r="I54" s="321"/>
      <c r="J54" s="321"/>
      <c r="K54" s="321"/>
      <c r="L54" s="321"/>
      <c r="M54" s="321"/>
      <c r="N54" s="355" t="s">
        <v>437</v>
      </c>
    </row>
    <row r="55" spans="1:36">
      <c r="A55" s="331"/>
      <c r="C55" s="334"/>
    </row>
    <row r="56" spans="1:36">
      <c r="C56" s="316"/>
      <c r="D56" s="316"/>
      <c r="E56" s="316"/>
      <c r="F56" s="316"/>
      <c r="G56" s="316"/>
      <c r="H56" s="316"/>
      <c r="I56" s="316"/>
      <c r="J56" s="316"/>
      <c r="K56" s="316"/>
      <c r="L56" s="316"/>
      <c r="M56" s="316"/>
    </row>
    <row r="57" spans="1:36">
      <c r="C57" s="334"/>
    </row>
    <row r="58" spans="1:36">
      <c r="B58" s="323"/>
    </row>
    <row r="59" spans="1:36">
      <c r="B59" s="323"/>
      <c r="C59" s="335"/>
      <c r="D59" s="321"/>
      <c r="E59" s="321"/>
      <c r="F59" s="321"/>
      <c r="G59" s="321"/>
      <c r="H59" s="321"/>
      <c r="I59" s="321"/>
      <c r="J59" s="321"/>
      <c r="K59" s="321"/>
      <c r="L59" s="321"/>
      <c r="M59" s="321"/>
    </row>
    <row r="60" spans="1:36">
      <c r="B60" s="336"/>
      <c r="C60" s="335"/>
      <c r="D60" s="321"/>
      <c r="E60" s="321"/>
      <c r="F60" s="321"/>
      <c r="G60" s="321"/>
      <c r="H60" s="321"/>
      <c r="I60" s="321"/>
      <c r="J60" s="321"/>
      <c r="K60" s="321"/>
      <c r="L60" s="321"/>
      <c r="M60" s="321"/>
    </row>
    <row r="61" spans="1:36">
      <c r="C61" s="325"/>
      <c r="D61" s="323"/>
      <c r="E61" s="323"/>
      <c r="F61" s="323"/>
      <c r="G61" s="323"/>
      <c r="H61" s="323"/>
      <c r="I61" s="323"/>
      <c r="J61" s="323"/>
      <c r="K61" s="323"/>
      <c r="L61" s="323"/>
      <c r="M61" s="323"/>
    </row>
    <row r="62" spans="1:36">
      <c r="C62" s="325"/>
      <c r="D62" s="324"/>
      <c r="E62" s="324"/>
      <c r="F62" s="324"/>
      <c r="G62" s="324"/>
      <c r="H62" s="324"/>
      <c r="I62" s="324"/>
      <c r="J62" s="324"/>
      <c r="K62" s="324"/>
      <c r="L62" s="324"/>
      <c r="M62" s="324"/>
    </row>
    <row r="63" spans="1:36">
      <c r="D63" s="323"/>
      <c r="E63" s="323"/>
      <c r="F63" s="323"/>
      <c r="G63" s="323"/>
      <c r="H63" s="323"/>
      <c r="I63" s="323"/>
      <c r="J63" s="323"/>
      <c r="K63" s="323"/>
      <c r="L63" s="323"/>
      <c r="M63" s="323"/>
    </row>
    <row r="64" spans="1:36">
      <c r="C64" s="325"/>
      <c r="D64" s="323"/>
      <c r="E64" s="323"/>
      <c r="F64" s="323"/>
      <c r="G64" s="323"/>
      <c r="H64" s="323"/>
      <c r="I64" s="323"/>
      <c r="J64" s="323"/>
      <c r="K64" s="323"/>
      <c r="L64" s="323"/>
      <c r="M64" s="323"/>
    </row>
    <row r="65" spans="3:13">
      <c r="C65" s="326"/>
      <c r="D65" s="323"/>
      <c r="E65" s="323"/>
      <c r="F65" s="323"/>
      <c r="G65" s="323"/>
      <c r="H65" s="323"/>
      <c r="I65" s="323"/>
      <c r="J65" s="323"/>
      <c r="K65" s="323"/>
      <c r="L65" s="323"/>
      <c r="M65" s="323"/>
    </row>
    <row r="66" spans="3:13">
      <c r="C66" s="325"/>
      <c r="D66" s="323"/>
      <c r="E66" s="323"/>
      <c r="F66" s="323"/>
      <c r="G66" s="323"/>
      <c r="H66" s="323"/>
      <c r="I66" s="323"/>
      <c r="J66" s="323"/>
      <c r="K66" s="323"/>
      <c r="L66" s="323"/>
      <c r="M66" s="323"/>
    </row>
    <row r="67" spans="3:13">
      <c r="C67" s="325"/>
      <c r="D67" s="323"/>
      <c r="E67" s="323"/>
      <c r="F67" s="323"/>
      <c r="G67" s="323"/>
      <c r="H67" s="323"/>
      <c r="I67" s="323"/>
      <c r="J67" s="323"/>
      <c r="K67" s="323"/>
      <c r="L67" s="323"/>
      <c r="M67" s="323"/>
    </row>
    <row r="68" spans="3:13">
      <c r="C68" s="325"/>
      <c r="D68" s="323"/>
      <c r="E68" s="323"/>
      <c r="F68" s="323"/>
      <c r="G68" s="323"/>
      <c r="H68" s="323"/>
      <c r="I68" s="323"/>
      <c r="J68" s="323"/>
      <c r="K68" s="323"/>
      <c r="L68" s="323"/>
      <c r="M68" s="323"/>
    </row>
    <row r="69" spans="3:13">
      <c r="C69" s="325"/>
      <c r="D69" s="323"/>
      <c r="E69" s="323"/>
      <c r="F69" s="323"/>
      <c r="G69" s="323"/>
      <c r="H69" s="323"/>
      <c r="I69" s="323"/>
      <c r="J69" s="323"/>
      <c r="K69" s="323"/>
      <c r="L69" s="323"/>
      <c r="M69" s="323"/>
    </row>
    <row r="70" spans="3:13">
      <c r="C70" s="325"/>
      <c r="D70" s="323"/>
      <c r="E70" s="323"/>
      <c r="F70" s="323"/>
      <c r="G70" s="323"/>
      <c r="H70" s="323"/>
      <c r="I70" s="323"/>
      <c r="J70" s="323"/>
      <c r="K70" s="323"/>
      <c r="L70" s="323"/>
      <c r="M70" s="323"/>
    </row>
    <row r="71" spans="3:13">
      <c r="C71" s="325"/>
    </row>
    <row r="72" spans="3:13">
      <c r="C72" s="325"/>
    </row>
    <row r="73" spans="3:13">
      <c r="C73" s="325"/>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CED5-0474-4D09-8B24-0EF9ECF58716}">
  <sheetPr>
    <tabColor theme="9" tint="0.79998168889431442"/>
  </sheetPr>
  <dimension ref="A1:Y74"/>
  <sheetViews>
    <sheetView workbookViewId="0">
      <pane xSplit="3" ySplit="3" topLeftCell="U4" activePane="bottomRight" state="frozen"/>
      <selection pane="topRight" activeCell="D1" sqref="D1"/>
      <selection pane="bottomLeft" activeCell="A3" sqref="A3"/>
      <selection pane="bottomRight" activeCell="AI1" sqref="AI1"/>
    </sheetView>
  </sheetViews>
  <sheetFormatPr defaultRowHeight="13.5"/>
  <cols>
    <col min="1" max="1" width="3.5" customWidth="1"/>
    <col min="2" max="2" width="4.125" customWidth="1"/>
    <col min="3" max="3" width="12.25" customWidth="1"/>
    <col min="4" max="25" width="10.875" customWidth="1"/>
  </cols>
  <sheetData>
    <row r="1" spans="1:25">
      <c r="B1" s="2" t="s">
        <v>1297</v>
      </c>
      <c r="K1" t="s">
        <v>1266</v>
      </c>
      <c r="T1" s="141" t="s">
        <v>1266</v>
      </c>
    </row>
    <row r="2" spans="1:25">
      <c r="A2" s="136"/>
      <c r="B2" s="136"/>
      <c r="C2" s="136"/>
      <c r="D2" s="152" t="s">
        <v>1264</v>
      </c>
      <c r="E2" s="152"/>
      <c r="F2" s="152"/>
      <c r="G2" s="152" t="s">
        <v>1265</v>
      </c>
      <c r="H2" s="152"/>
      <c r="I2" s="152"/>
      <c r="J2" s="152" t="s">
        <v>1267</v>
      </c>
      <c r="K2" s="152"/>
      <c r="L2" s="152"/>
      <c r="M2" s="193" t="s">
        <v>1269</v>
      </c>
      <c r="N2" s="951"/>
      <c r="O2" s="951"/>
      <c r="P2" s="951"/>
      <c r="Q2" s="951"/>
      <c r="R2" s="193"/>
      <c r="S2" s="951"/>
      <c r="T2" s="951"/>
      <c r="U2" s="951"/>
      <c r="V2" s="136"/>
      <c r="W2" s="951" t="s">
        <v>1270</v>
      </c>
      <c r="X2" s="951"/>
      <c r="Y2" s="136"/>
    </row>
    <row r="3" spans="1:25">
      <c r="A3" s="8"/>
      <c r="B3" s="8"/>
      <c r="C3" s="8"/>
      <c r="D3" s="140" t="s">
        <v>1346</v>
      </c>
      <c r="E3" s="140" t="s">
        <v>1347</v>
      </c>
      <c r="F3" s="140" t="s">
        <v>1268</v>
      </c>
      <c r="G3" s="140" t="s">
        <v>1346</v>
      </c>
      <c r="H3" s="140" t="s">
        <v>1347</v>
      </c>
      <c r="I3" s="140" t="s">
        <v>1268</v>
      </c>
      <c r="J3" s="140" t="s">
        <v>1346</v>
      </c>
      <c r="K3" s="140" t="s">
        <v>1347</v>
      </c>
      <c r="L3" s="140" t="s">
        <v>1268</v>
      </c>
      <c r="M3" s="849" t="s">
        <v>725</v>
      </c>
      <c r="N3" s="844" t="s">
        <v>726</v>
      </c>
      <c r="O3" s="844" t="s">
        <v>727</v>
      </c>
      <c r="P3" s="844" t="s">
        <v>728</v>
      </c>
      <c r="Q3" s="844" t="s">
        <v>812</v>
      </c>
      <c r="R3" s="849" t="s">
        <v>1051</v>
      </c>
      <c r="S3" s="844" t="s">
        <v>1052</v>
      </c>
      <c r="T3" s="844" t="s">
        <v>1053</v>
      </c>
      <c r="U3" s="844" t="s">
        <v>1054</v>
      </c>
      <c r="V3" s="140" t="s">
        <v>1268</v>
      </c>
      <c r="W3" s="844" t="s">
        <v>1346</v>
      </c>
      <c r="X3" s="844" t="s">
        <v>1347</v>
      </c>
      <c r="Y3" s="140" t="s">
        <v>1268</v>
      </c>
    </row>
    <row r="4" spans="1:25">
      <c r="A4" s="109" t="s">
        <v>170</v>
      </c>
      <c r="B4" s="117"/>
      <c r="C4" s="108" t="s">
        <v>171</v>
      </c>
      <c r="D4" s="825">
        <f>SUM(D5:D14)</f>
        <v>2613883</v>
      </c>
      <c r="E4" s="825">
        <f t="shared" ref="E4:I4" si="0">SUM(E5:E14)</f>
        <v>2469237</v>
      </c>
      <c r="F4" s="825">
        <f t="shared" si="0"/>
        <v>-144646</v>
      </c>
      <c r="G4" s="825">
        <f t="shared" si="0"/>
        <v>709959</v>
      </c>
      <c r="H4" s="825">
        <f t="shared" si="0"/>
        <v>678485</v>
      </c>
      <c r="I4" s="825">
        <f t="shared" si="0"/>
        <v>-31474</v>
      </c>
      <c r="J4" s="825">
        <f t="shared" ref="J4" si="1">SUM(J5:J14)</f>
        <v>3323842</v>
      </c>
      <c r="K4" s="825">
        <f t="shared" ref="K4" si="2">SUM(K5:K14)</f>
        <v>3147722</v>
      </c>
      <c r="L4" s="825">
        <f t="shared" ref="L4:Y4" si="3">SUM(L5:L14)</f>
        <v>-176120</v>
      </c>
      <c r="M4" s="825">
        <f t="shared" si="3"/>
        <v>4033801</v>
      </c>
      <c r="N4" s="825">
        <f t="shared" ref="N4:Q4" si="4">SUM(N5:N14)</f>
        <v>3992281</v>
      </c>
      <c r="O4" s="825">
        <f t="shared" si="4"/>
        <v>3950764</v>
      </c>
      <c r="P4" s="825">
        <f t="shared" si="4"/>
        <v>3909244</v>
      </c>
      <c r="Q4" s="825">
        <f t="shared" si="4"/>
        <v>3867727</v>
      </c>
      <c r="R4" s="825">
        <f t="shared" si="3"/>
        <v>3826207</v>
      </c>
      <c r="S4" s="825">
        <f t="shared" ref="S4:U4" si="5">SUM(S5:S14)</f>
        <v>3784687</v>
      </c>
      <c r="T4" s="825">
        <f t="shared" si="5"/>
        <v>3743170</v>
      </c>
      <c r="U4" s="825">
        <f t="shared" si="5"/>
        <v>3701650</v>
      </c>
      <c r="V4" s="825">
        <f t="shared" si="3"/>
        <v>-207594</v>
      </c>
      <c r="W4" s="825">
        <f t="shared" si="3"/>
        <v>7357643</v>
      </c>
      <c r="X4" s="825">
        <f t="shared" si="3"/>
        <v>6973929</v>
      </c>
      <c r="Y4" s="825">
        <f t="shared" si="3"/>
        <v>-383714</v>
      </c>
    </row>
    <row r="5" spans="1:25">
      <c r="A5" s="109"/>
      <c r="B5" s="117"/>
      <c r="C5" s="108" t="s">
        <v>26</v>
      </c>
      <c r="D5" s="825">
        <f>D16</f>
        <v>720365</v>
      </c>
      <c r="E5" s="825">
        <f t="shared" ref="E5:I5" si="6">E16</f>
        <v>696271</v>
      </c>
      <c r="F5" s="825">
        <f t="shared" si="6"/>
        <v>-24094</v>
      </c>
      <c r="G5" s="825">
        <f t="shared" si="6"/>
        <v>194725</v>
      </c>
      <c r="H5" s="825">
        <f t="shared" si="6"/>
        <v>184709</v>
      </c>
      <c r="I5" s="825">
        <f t="shared" si="6"/>
        <v>-10016</v>
      </c>
      <c r="J5" s="825">
        <f t="shared" ref="J5:L5" si="7">J16</f>
        <v>915090</v>
      </c>
      <c r="K5" s="825">
        <f t="shared" si="7"/>
        <v>880980</v>
      </c>
      <c r="L5" s="825">
        <f t="shared" si="7"/>
        <v>-34110</v>
      </c>
      <c r="M5" s="825">
        <f t="shared" ref="M5:Y5" si="8">M16</f>
        <v>1109815</v>
      </c>
      <c r="N5" s="825">
        <f t="shared" ref="N5:Q5" si="9">N16</f>
        <v>1100989</v>
      </c>
      <c r="O5" s="825">
        <f t="shared" si="9"/>
        <v>1092164</v>
      </c>
      <c r="P5" s="825">
        <f t="shared" si="9"/>
        <v>1083340</v>
      </c>
      <c r="Q5" s="825">
        <f t="shared" si="9"/>
        <v>1074515</v>
      </c>
      <c r="R5" s="825">
        <f t="shared" si="8"/>
        <v>1065689</v>
      </c>
      <c r="S5" s="825">
        <f t="shared" ref="S5:U5" si="10">S16</f>
        <v>1056863</v>
      </c>
      <c r="T5" s="825">
        <f t="shared" si="10"/>
        <v>1048038</v>
      </c>
      <c r="U5" s="825">
        <f t="shared" si="10"/>
        <v>1039214</v>
      </c>
      <c r="V5" s="825">
        <f t="shared" si="8"/>
        <v>-44126</v>
      </c>
      <c r="W5" s="825">
        <f t="shared" si="8"/>
        <v>2024905</v>
      </c>
      <c r="X5" s="825">
        <f t="shared" si="8"/>
        <v>1946669</v>
      </c>
      <c r="Y5" s="825">
        <f t="shared" si="8"/>
        <v>-78236</v>
      </c>
    </row>
    <row r="6" spans="1:25">
      <c r="A6" s="109"/>
      <c r="B6" s="117"/>
      <c r="C6" s="108" t="s">
        <v>172</v>
      </c>
      <c r="D6" s="825">
        <f>D26</f>
        <v>492515</v>
      </c>
      <c r="E6" s="825">
        <f t="shared" ref="E6:I6" si="11">E26</f>
        <v>478999</v>
      </c>
      <c r="F6" s="825">
        <f t="shared" si="11"/>
        <v>-13516</v>
      </c>
      <c r="G6" s="825">
        <f t="shared" si="11"/>
        <v>129783</v>
      </c>
      <c r="H6" s="825">
        <f t="shared" si="11"/>
        <v>129866</v>
      </c>
      <c r="I6" s="825">
        <f t="shared" si="11"/>
        <v>83</v>
      </c>
      <c r="J6" s="825">
        <f t="shared" ref="J6:L6" si="12">J26</f>
        <v>622298</v>
      </c>
      <c r="K6" s="825">
        <f t="shared" si="12"/>
        <v>608865</v>
      </c>
      <c r="L6" s="825">
        <f t="shared" si="12"/>
        <v>-13433</v>
      </c>
      <c r="M6" s="825">
        <f t="shared" ref="M6:Y6" si="13">M26</f>
        <v>752081</v>
      </c>
      <c r="N6" s="825">
        <f t="shared" ref="N6:Q6" si="14">N26</f>
        <v>749411</v>
      </c>
      <c r="O6" s="825">
        <f t="shared" si="14"/>
        <v>746741</v>
      </c>
      <c r="P6" s="825">
        <f t="shared" si="14"/>
        <v>744071</v>
      </c>
      <c r="Q6" s="825">
        <f t="shared" si="14"/>
        <v>741401</v>
      </c>
      <c r="R6" s="825">
        <f t="shared" si="13"/>
        <v>738731</v>
      </c>
      <c r="S6" s="825">
        <f t="shared" ref="S6:U6" si="15">S26</f>
        <v>736061</v>
      </c>
      <c r="T6" s="825">
        <f t="shared" si="15"/>
        <v>733391</v>
      </c>
      <c r="U6" s="825">
        <f t="shared" si="15"/>
        <v>730721</v>
      </c>
      <c r="V6" s="825">
        <f t="shared" si="13"/>
        <v>-13350</v>
      </c>
      <c r="W6" s="825">
        <f t="shared" si="13"/>
        <v>1374379</v>
      </c>
      <c r="X6" s="825">
        <f t="shared" si="13"/>
        <v>1347596</v>
      </c>
      <c r="Y6" s="825">
        <f t="shared" si="13"/>
        <v>-26783</v>
      </c>
    </row>
    <row r="7" spans="1:25">
      <c r="A7" s="109"/>
      <c r="B7" s="117"/>
      <c r="C7" s="108" t="s">
        <v>173</v>
      </c>
      <c r="D7" s="825">
        <f>D30</f>
        <v>330219</v>
      </c>
      <c r="E7" s="825">
        <f t="shared" ref="E7:I7" si="16">E30</f>
        <v>312741</v>
      </c>
      <c r="F7" s="825">
        <f t="shared" si="16"/>
        <v>-17478</v>
      </c>
      <c r="G7" s="825">
        <f t="shared" si="16"/>
        <v>100329</v>
      </c>
      <c r="H7" s="825">
        <f t="shared" si="16"/>
        <v>96673</v>
      </c>
      <c r="I7" s="825">
        <f t="shared" si="16"/>
        <v>-3656</v>
      </c>
      <c r="J7" s="825">
        <f t="shared" ref="J7:L7" si="17">J30</f>
        <v>430548</v>
      </c>
      <c r="K7" s="825">
        <f t="shared" si="17"/>
        <v>409414</v>
      </c>
      <c r="L7" s="825">
        <f t="shared" si="17"/>
        <v>-21134</v>
      </c>
      <c r="M7" s="825">
        <f t="shared" ref="M7:Y7" si="18">M30</f>
        <v>530877</v>
      </c>
      <c r="N7" s="825">
        <f t="shared" ref="N7:Q7" si="19">N30</f>
        <v>525919</v>
      </c>
      <c r="O7" s="825">
        <f t="shared" si="19"/>
        <v>520961</v>
      </c>
      <c r="P7" s="825">
        <f t="shared" si="19"/>
        <v>516003</v>
      </c>
      <c r="Q7" s="825">
        <f t="shared" si="19"/>
        <v>511045</v>
      </c>
      <c r="R7" s="825">
        <f t="shared" si="18"/>
        <v>506087</v>
      </c>
      <c r="S7" s="825">
        <f t="shared" ref="S7:U7" si="20">S30</f>
        <v>501129</v>
      </c>
      <c r="T7" s="825">
        <f t="shared" si="20"/>
        <v>496171</v>
      </c>
      <c r="U7" s="825">
        <f t="shared" si="20"/>
        <v>491213</v>
      </c>
      <c r="V7" s="825">
        <f t="shared" si="18"/>
        <v>-24790</v>
      </c>
      <c r="W7" s="825">
        <f t="shared" si="18"/>
        <v>961425</v>
      </c>
      <c r="X7" s="825">
        <f t="shared" si="18"/>
        <v>915501</v>
      </c>
      <c r="Y7" s="825">
        <f t="shared" si="18"/>
        <v>-45924</v>
      </c>
    </row>
    <row r="8" spans="1:25">
      <c r="A8" s="109"/>
      <c r="B8" s="117"/>
      <c r="C8" s="108" t="s">
        <v>19</v>
      </c>
      <c r="D8" s="825">
        <f>D36</f>
        <v>333239</v>
      </c>
      <c r="E8" s="825">
        <f t="shared" ref="E8:I8" si="21">E36</f>
        <v>325109</v>
      </c>
      <c r="F8" s="825">
        <f t="shared" si="21"/>
        <v>-8130</v>
      </c>
      <c r="G8" s="825">
        <f t="shared" si="21"/>
        <v>93648</v>
      </c>
      <c r="H8" s="825">
        <f t="shared" si="21"/>
        <v>89807</v>
      </c>
      <c r="I8" s="825">
        <f t="shared" si="21"/>
        <v>-3841</v>
      </c>
      <c r="J8" s="825">
        <f t="shared" ref="J8:L8" si="22">J36</f>
        <v>426887</v>
      </c>
      <c r="K8" s="825">
        <f t="shared" si="22"/>
        <v>414916</v>
      </c>
      <c r="L8" s="825">
        <f t="shared" si="22"/>
        <v>-11971</v>
      </c>
      <c r="M8" s="825">
        <f t="shared" ref="M8:Y8" si="23">M36</f>
        <v>520535</v>
      </c>
      <c r="N8" s="825">
        <f t="shared" ref="N8:Q8" si="24">N36</f>
        <v>517373</v>
      </c>
      <c r="O8" s="825">
        <f t="shared" si="24"/>
        <v>514210</v>
      </c>
      <c r="P8" s="825">
        <f t="shared" si="24"/>
        <v>511048</v>
      </c>
      <c r="Q8" s="825">
        <f t="shared" si="24"/>
        <v>507885</v>
      </c>
      <c r="R8" s="825">
        <f t="shared" si="23"/>
        <v>504723</v>
      </c>
      <c r="S8" s="825">
        <f t="shared" ref="S8:U8" si="25">S36</f>
        <v>501561</v>
      </c>
      <c r="T8" s="825">
        <f t="shared" si="25"/>
        <v>498398</v>
      </c>
      <c r="U8" s="825">
        <f t="shared" si="25"/>
        <v>495236</v>
      </c>
      <c r="V8" s="825">
        <f t="shared" si="23"/>
        <v>-15812</v>
      </c>
      <c r="W8" s="825">
        <f t="shared" si="23"/>
        <v>947422</v>
      </c>
      <c r="X8" s="825">
        <f t="shared" si="23"/>
        <v>919639</v>
      </c>
      <c r="Y8" s="825">
        <f t="shared" si="23"/>
        <v>-27783</v>
      </c>
    </row>
    <row r="9" spans="1:25">
      <c r="A9" s="109"/>
      <c r="B9" s="117"/>
      <c r="C9" s="108" t="s">
        <v>174</v>
      </c>
      <c r="D9" s="825">
        <f>D42</f>
        <v>133908</v>
      </c>
      <c r="E9" s="825">
        <f t="shared" ref="E9:I9" si="26">E42</f>
        <v>120816</v>
      </c>
      <c r="F9" s="825">
        <f t="shared" si="26"/>
        <v>-13092</v>
      </c>
      <c r="G9" s="825">
        <f t="shared" si="26"/>
        <v>34619</v>
      </c>
      <c r="H9" s="825">
        <f t="shared" si="26"/>
        <v>31282</v>
      </c>
      <c r="I9" s="825">
        <f t="shared" si="26"/>
        <v>-3337</v>
      </c>
      <c r="J9" s="825">
        <f t="shared" ref="J9:L9" si="27">J42</f>
        <v>168527</v>
      </c>
      <c r="K9" s="825">
        <f t="shared" si="27"/>
        <v>152098</v>
      </c>
      <c r="L9" s="825">
        <f t="shared" si="27"/>
        <v>-16429</v>
      </c>
      <c r="M9" s="825">
        <f t="shared" ref="M9:Y9" si="28">M42</f>
        <v>203146</v>
      </c>
      <c r="N9" s="825">
        <f t="shared" ref="N9:Q9" si="29">N42</f>
        <v>199193</v>
      </c>
      <c r="O9" s="825">
        <f t="shared" si="29"/>
        <v>195240</v>
      </c>
      <c r="P9" s="825">
        <f t="shared" si="29"/>
        <v>191286</v>
      </c>
      <c r="Q9" s="825">
        <f t="shared" si="29"/>
        <v>187333</v>
      </c>
      <c r="R9" s="825">
        <f t="shared" si="28"/>
        <v>183380</v>
      </c>
      <c r="S9" s="825">
        <f t="shared" ref="S9:U9" si="30">S42</f>
        <v>179427</v>
      </c>
      <c r="T9" s="825">
        <f t="shared" si="30"/>
        <v>175474</v>
      </c>
      <c r="U9" s="825">
        <f t="shared" si="30"/>
        <v>171520</v>
      </c>
      <c r="V9" s="825">
        <f t="shared" si="28"/>
        <v>-19766</v>
      </c>
      <c r="W9" s="825">
        <f t="shared" si="28"/>
        <v>371673</v>
      </c>
      <c r="X9" s="825">
        <f t="shared" si="28"/>
        <v>335478</v>
      </c>
      <c r="Y9" s="825">
        <f t="shared" si="28"/>
        <v>-36195</v>
      </c>
    </row>
    <row r="10" spans="1:25">
      <c r="A10" s="109"/>
      <c r="B10" s="117"/>
      <c r="C10" s="108" t="s">
        <v>175</v>
      </c>
      <c r="D10" s="825">
        <f>D49</f>
        <v>276539</v>
      </c>
      <c r="E10" s="825">
        <f t="shared" ref="E10:I10" si="31">E49</f>
        <v>264162</v>
      </c>
      <c r="F10" s="825">
        <f t="shared" si="31"/>
        <v>-12377</v>
      </c>
      <c r="G10" s="825">
        <f t="shared" si="31"/>
        <v>77716</v>
      </c>
      <c r="H10" s="825">
        <f t="shared" si="31"/>
        <v>73313</v>
      </c>
      <c r="I10" s="825">
        <f t="shared" si="31"/>
        <v>-4403</v>
      </c>
      <c r="J10" s="825">
        <f t="shared" ref="J10:L10" si="32">J49</f>
        <v>354255</v>
      </c>
      <c r="K10" s="825">
        <f t="shared" si="32"/>
        <v>337475</v>
      </c>
      <c r="L10" s="825">
        <f t="shared" si="32"/>
        <v>-16780</v>
      </c>
      <c r="M10" s="825">
        <f t="shared" ref="M10:Y10" si="33">M49</f>
        <v>431971</v>
      </c>
      <c r="N10" s="825">
        <f t="shared" ref="N10:Q10" si="34">N49</f>
        <v>427735</v>
      </c>
      <c r="O10" s="825">
        <f t="shared" si="34"/>
        <v>423498</v>
      </c>
      <c r="P10" s="825">
        <f t="shared" si="34"/>
        <v>419261</v>
      </c>
      <c r="Q10" s="825">
        <f t="shared" si="34"/>
        <v>415024</v>
      </c>
      <c r="R10" s="825">
        <f t="shared" si="33"/>
        <v>410788</v>
      </c>
      <c r="S10" s="825">
        <f t="shared" ref="S10:U10" si="35">S49</f>
        <v>406552</v>
      </c>
      <c r="T10" s="825">
        <f t="shared" si="35"/>
        <v>402315</v>
      </c>
      <c r="U10" s="825">
        <f t="shared" si="35"/>
        <v>398078</v>
      </c>
      <c r="V10" s="825">
        <f t="shared" si="33"/>
        <v>-21183</v>
      </c>
      <c r="W10" s="825">
        <f t="shared" si="33"/>
        <v>786226</v>
      </c>
      <c r="X10" s="825">
        <f t="shared" si="33"/>
        <v>748263</v>
      </c>
      <c r="Y10" s="825">
        <f t="shared" si="33"/>
        <v>-37963</v>
      </c>
    </row>
    <row r="11" spans="1:25">
      <c r="A11" s="109"/>
      <c r="B11" s="117"/>
      <c r="C11" s="108" t="s">
        <v>176</v>
      </c>
      <c r="D11" s="825">
        <f>D54</f>
        <v>119921</v>
      </c>
      <c r="E11" s="825">
        <f t="shared" ref="E11:I11" si="36">E54</f>
        <v>107097</v>
      </c>
      <c r="F11" s="825">
        <f t="shared" si="36"/>
        <v>-12824</v>
      </c>
      <c r="G11" s="825">
        <f t="shared" si="36"/>
        <v>32564</v>
      </c>
      <c r="H11" s="825">
        <f t="shared" si="36"/>
        <v>29833</v>
      </c>
      <c r="I11" s="825">
        <f t="shared" si="36"/>
        <v>-2731</v>
      </c>
      <c r="J11" s="825">
        <f t="shared" ref="J11:L11" si="37">J54</f>
        <v>152485</v>
      </c>
      <c r="K11" s="825">
        <f t="shared" si="37"/>
        <v>136930</v>
      </c>
      <c r="L11" s="825">
        <f t="shared" si="37"/>
        <v>-15555</v>
      </c>
      <c r="M11" s="825">
        <f t="shared" ref="M11:Y11" si="38">M54</f>
        <v>185049</v>
      </c>
      <c r="N11" s="825">
        <f t="shared" ref="N11:Q11" si="39">N54</f>
        <v>181391</v>
      </c>
      <c r="O11" s="825">
        <f t="shared" si="39"/>
        <v>177735</v>
      </c>
      <c r="P11" s="825">
        <f t="shared" si="39"/>
        <v>174077</v>
      </c>
      <c r="Q11" s="825">
        <f t="shared" si="39"/>
        <v>170421</v>
      </c>
      <c r="R11" s="825">
        <f t="shared" si="38"/>
        <v>166763</v>
      </c>
      <c r="S11" s="825">
        <f t="shared" ref="S11:U11" si="40">S54</f>
        <v>163105</v>
      </c>
      <c r="T11" s="825">
        <f t="shared" si="40"/>
        <v>159449</v>
      </c>
      <c r="U11" s="825">
        <f t="shared" si="40"/>
        <v>155791</v>
      </c>
      <c r="V11" s="825">
        <f t="shared" si="38"/>
        <v>-18286</v>
      </c>
      <c r="W11" s="825">
        <f t="shared" si="38"/>
        <v>337534</v>
      </c>
      <c r="X11" s="825">
        <f t="shared" si="38"/>
        <v>303693</v>
      </c>
      <c r="Y11" s="825">
        <f t="shared" si="38"/>
        <v>-33841</v>
      </c>
    </row>
    <row r="12" spans="1:25">
      <c r="A12" s="109"/>
      <c r="B12" s="117"/>
      <c r="C12" s="108" t="s">
        <v>23</v>
      </c>
      <c r="D12" s="825">
        <f>D62</f>
        <v>83859</v>
      </c>
      <c r="E12" s="825">
        <f t="shared" ref="E12:I12" si="41">E62</f>
        <v>68866</v>
      </c>
      <c r="F12" s="825">
        <f t="shared" si="41"/>
        <v>-14993</v>
      </c>
      <c r="G12" s="825">
        <f t="shared" si="41"/>
        <v>19279</v>
      </c>
      <c r="H12" s="825">
        <f t="shared" si="41"/>
        <v>17550</v>
      </c>
      <c r="I12" s="825">
        <f t="shared" si="41"/>
        <v>-1729</v>
      </c>
      <c r="J12" s="825">
        <f t="shared" ref="J12:L12" si="42">J62</f>
        <v>103138</v>
      </c>
      <c r="K12" s="825">
        <f t="shared" si="42"/>
        <v>86416</v>
      </c>
      <c r="L12" s="825">
        <f t="shared" si="42"/>
        <v>-16722</v>
      </c>
      <c r="M12" s="825">
        <f t="shared" ref="M12:Y12" si="43">M62</f>
        <v>122417</v>
      </c>
      <c r="N12" s="825">
        <f t="shared" ref="N12:Q12" si="44">N62</f>
        <v>118727</v>
      </c>
      <c r="O12" s="825">
        <f t="shared" si="44"/>
        <v>115037</v>
      </c>
      <c r="P12" s="825">
        <f t="shared" si="44"/>
        <v>111346</v>
      </c>
      <c r="Q12" s="825">
        <f t="shared" si="44"/>
        <v>107656</v>
      </c>
      <c r="R12" s="825">
        <f t="shared" si="43"/>
        <v>103966</v>
      </c>
      <c r="S12" s="825">
        <f t="shared" ref="S12:U12" si="45">S62</f>
        <v>100276</v>
      </c>
      <c r="T12" s="825">
        <f t="shared" si="45"/>
        <v>96586</v>
      </c>
      <c r="U12" s="825">
        <f t="shared" si="45"/>
        <v>92895</v>
      </c>
      <c r="V12" s="825">
        <f t="shared" si="43"/>
        <v>-18451</v>
      </c>
      <c r="W12" s="825">
        <f t="shared" si="43"/>
        <v>225555</v>
      </c>
      <c r="X12" s="825">
        <f t="shared" si="43"/>
        <v>190382</v>
      </c>
      <c r="Y12" s="825">
        <f t="shared" si="43"/>
        <v>-35173</v>
      </c>
    </row>
    <row r="13" spans="1:25">
      <c r="A13" s="109"/>
      <c r="B13" s="117"/>
      <c r="C13" s="108" t="s">
        <v>24</v>
      </c>
      <c r="D13" s="825">
        <f>D68</f>
        <v>54572</v>
      </c>
      <c r="E13" s="825">
        <f t="shared" ref="E13:I13" si="46">E68</f>
        <v>44746</v>
      </c>
      <c r="F13" s="825">
        <f t="shared" si="46"/>
        <v>-9826</v>
      </c>
      <c r="G13" s="825">
        <f t="shared" si="46"/>
        <v>12361</v>
      </c>
      <c r="H13" s="825">
        <f t="shared" si="46"/>
        <v>11465</v>
      </c>
      <c r="I13" s="825">
        <f t="shared" si="46"/>
        <v>-896</v>
      </c>
      <c r="J13" s="825">
        <f t="shared" ref="J13:L13" si="47">J68</f>
        <v>66933</v>
      </c>
      <c r="K13" s="825">
        <f t="shared" si="47"/>
        <v>56211</v>
      </c>
      <c r="L13" s="825">
        <f t="shared" si="47"/>
        <v>-10722</v>
      </c>
      <c r="M13" s="825">
        <f t="shared" ref="M13:Y13" si="48">M68</f>
        <v>79294</v>
      </c>
      <c r="N13" s="825">
        <f t="shared" ref="N13:Q13" si="49">N68</f>
        <v>76970</v>
      </c>
      <c r="O13" s="825">
        <f t="shared" si="49"/>
        <v>74647</v>
      </c>
      <c r="P13" s="825">
        <f t="shared" si="49"/>
        <v>72323</v>
      </c>
      <c r="Q13" s="825">
        <f t="shared" si="49"/>
        <v>70000</v>
      </c>
      <c r="R13" s="825">
        <f t="shared" si="48"/>
        <v>67676</v>
      </c>
      <c r="S13" s="825">
        <f t="shared" ref="S13:U13" si="50">S68</f>
        <v>65352</v>
      </c>
      <c r="T13" s="825">
        <f t="shared" si="50"/>
        <v>63029</v>
      </c>
      <c r="U13" s="825">
        <f t="shared" si="50"/>
        <v>60705</v>
      </c>
      <c r="V13" s="825">
        <f t="shared" si="48"/>
        <v>-11618</v>
      </c>
      <c r="W13" s="825">
        <f t="shared" si="48"/>
        <v>146227</v>
      </c>
      <c r="X13" s="825">
        <f t="shared" si="48"/>
        <v>123887</v>
      </c>
      <c r="Y13" s="825">
        <f t="shared" si="48"/>
        <v>-22340</v>
      </c>
    </row>
    <row r="14" spans="1:25">
      <c r="A14" s="109"/>
      <c r="B14" s="117"/>
      <c r="C14" s="108" t="s">
        <v>25</v>
      </c>
      <c r="D14" s="825">
        <f>D71</f>
        <v>68746</v>
      </c>
      <c r="E14" s="825">
        <f t="shared" ref="E14:I14" si="51">E71</f>
        <v>50430</v>
      </c>
      <c r="F14" s="825">
        <f t="shared" si="51"/>
        <v>-18316</v>
      </c>
      <c r="G14" s="825">
        <f t="shared" si="51"/>
        <v>14935</v>
      </c>
      <c r="H14" s="825">
        <f t="shared" si="51"/>
        <v>13987</v>
      </c>
      <c r="I14" s="825">
        <f t="shared" si="51"/>
        <v>-948</v>
      </c>
      <c r="J14" s="825">
        <f t="shared" ref="J14:L14" si="52">J71</f>
        <v>83681</v>
      </c>
      <c r="K14" s="825">
        <f t="shared" si="52"/>
        <v>64417</v>
      </c>
      <c r="L14" s="825">
        <f t="shared" si="52"/>
        <v>-19264</v>
      </c>
      <c r="M14" s="825">
        <f t="shared" ref="M14:Y14" si="53">M71</f>
        <v>98616</v>
      </c>
      <c r="N14" s="825">
        <f t="shared" ref="N14:Q14" si="54">N71</f>
        <v>94573</v>
      </c>
      <c r="O14" s="825">
        <f t="shared" si="54"/>
        <v>90531</v>
      </c>
      <c r="P14" s="825">
        <f t="shared" si="54"/>
        <v>86489</v>
      </c>
      <c r="Q14" s="825">
        <f t="shared" si="54"/>
        <v>82447</v>
      </c>
      <c r="R14" s="825">
        <f t="shared" si="53"/>
        <v>78404</v>
      </c>
      <c r="S14" s="825">
        <f t="shared" ref="S14:U14" si="55">S71</f>
        <v>74361</v>
      </c>
      <c r="T14" s="825">
        <f t="shared" si="55"/>
        <v>70319</v>
      </c>
      <c r="U14" s="825">
        <f t="shared" si="55"/>
        <v>66277</v>
      </c>
      <c r="V14" s="825">
        <f t="shared" si="53"/>
        <v>-20212</v>
      </c>
      <c r="W14" s="825">
        <f t="shared" si="53"/>
        <v>182297</v>
      </c>
      <c r="X14" s="825">
        <f t="shared" si="53"/>
        <v>142821</v>
      </c>
      <c r="Y14" s="825">
        <f t="shared" si="53"/>
        <v>-39476</v>
      </c>
    </row>
    <row r="15" spans="1:25">
      <c r="A15" s="109"/>
      <c r="B15" s="117"/>
      <c r="C15" s="108"/>
      <c r="D15" s="825"/>
      <c r="E15" s="825"/>
      <c r="F15" s="825"/>
      <c r="G15" s="825"/>
      <c r="H15" s="825"/>
      <c r="I15" s="825"/>
      <c r="J15" s="825"/>
      <c r="K15" s="825"/>
      <c r="L15" s="825"/>
      <c r="M15" s="825"/>
      <c r="N15" s="825"/>
      <c r="O15" s="825"/>
      <c r="P15" s="825"/>
      <c r="Q15" s="825"/>
      <c r="R15" s="825"/>
      <c r="S15" s="825"/>
      <c r="T15" s="825"/>
      <c r="U15" s="825"/>
      <c r="V15" s="825"/>
      <c r="W15" s="825"/>
      <c r="X15" s="825"/>
      <c r="Y15" s="825"/>
    </row>
    <row r="16" spans="1:25">
      <c r="A16" s="124" t="s">
        <v>170</v>
      </c>
      <c r="B16" s="125">
        <v>100</v>
      </c>
      <c r="C16" s="125" t="s">
        <v>26</v>
      </c>
      <c r="D16" s="825">
        <f>SUM(D17:D25)</f>
        <v>720365</v>
      </c>
      <c r="E16" s="825">
        <f t="shared" ref="E16:I16" si="56">SUM(E17:E25)</f>
        <v>696271</v>
      </c>
      <c r="F16" s="825">
        <f t="shared" si="56"/>
        <v>-24094</v>
      </c>
      <c r="G16" s="825">
        <f t="shared" si="56"/>
        <v>194725</v>
      </c>
      <c r="H16" s="825">
        <f t="shared" si="56"/>
        <v>184709</v>
      </c>
      <c r="I16" s="825">
        <f t="shared" si="56"/>
        <v>-10016</v>
      </c>
      <c r="J16" s="825">
        <f t="shared" ref="J16" si="57">SUM(J17:J25)</f>
        <v>915090</v>
      </c>
      <c r="K16" s="825">
        <f t="shared" ref="K16" si="58">SUM(K17:K25)</f>
        <v>880980</v>
      </c>
      <c r="L16" s="825">
        <f t="shared" ref="L16:Y16" si="59">SUM(L17:L25)</f>
        <v>-34110</v>
      </c>
      <c r="M16" s="825">
        <f t="shared" si="59"/>
        <v>1109815</v>
      </c>
      <c r="N16" s="825">
        <f t="shared" si="59"/>
        <v>1100989</v>
      </c>
      <c r="O16" s="825">
        <f t="shared" si="59"/>
        <v>1092164</v>
      </c>
      <c r="P16" s="825">
        <f t="shared" si="59"/>
        <v>1083340</v>
      </c>
      <c r="Q16" s="825">
        <f t="shared" si="59"/>
        <v>1074515</v>
      </c>
      <c r="R16" s="825">
        <f t="shared" si="59"/>
        <v>1065689</v>
      </c>
      <c r="S16" s="825">
        <f t="shared" si="59"/>
        <v>1056863</v>
      </c>
      <c r="T16" s="825">
        <f t="shared" si="59"/>
        <v>1048038</v>
      </c>
      <c r="U16" s="825">
        <f t="shared" si="59"/>
        <v>1039214</v>
      </c>
      <c r="V16" s="825">
        <f t="shared" si="59"/>
        <v>-44126</v>
      </c>
      <c r="W16" s="825">
        <f t="shared" si="59"/>
        <v>2024905</v>
      </c>
      <c r="X16" s="825">
        <f t="shared" si="59"/>
        <v>1946669</v>
      </c>
      <c r="Y16" s="825">
        <f t="shared" si="59"/>
        <v>-78236</v>
      </c>
    </row>
    <row r="17" spans="1:25">
      <c r="A17" s="124"/>
      <c r="B17" s="125"/>
      <c r="C17" s="452" t="s">
        <v>27</v>
      </c>
      <c r="D17" s="825">
        <f>通勤通学1!B6</f>
        <v>103588</v>
      </c>
      <c r="E17" s="825">
        <f>通勤通学1!C6</f>
        <v>99875</v>
      </c>
      <c r="F17" s="825">
        <f>通勤通学1!D6</f>
        <v>-3713</v>
      </c>
      <c r="G17" s="825">
        <f>通勤通学1!E6</f>
        <v>30615</v>
      </c>
      <c r="H17" s="825">
        <f>通勤通学1!F6</f>
        <v>28867</v>
      </c>
      <c r="I17" s="825">
        <f>通勤通学1!G6</f>
        <v>-1748</v>
      </c>
      <c r="J17" s="825">
        <f>D17+G17</f>
        <v>134203</v>
      </c>
      <c r="K17" s="825">
        <f t="shared" ref="K17:L17" si="60">E17+H17</f>
        <v>128742</v>
      </c>
      <c r="L17" s="825">
        <f t="shared" si="60"/>
        <v>-5461</v>
      </c>
      <c r="M17" s="825">
        <f t="shared" ref="M17:M25" si="61">G17+J17</f>
        <v>164818</v>
      </c>
      <c r="N17" s="825">
        <f>ROUND(M17+(R17-M17)/5,0)</f>
        <v>163376</v>
      </c>
      <c r="O17" s="825">
        <f>ROUND(M17+(R17-M17)/5*2,0)</f>
        <v>161934</v>
      </c>
      <c r="P17" s="825">
        <f>ROUND(M17+(R17-M17)/5*3,0)</f>
        <v>160493</v>
      </c>
      <c r="Q17" s="825">
        <f>ROUND(M17+(R17-M17)/5*4,0)</f>
        <v>159051</v>
      </c>
      <c r="R17" s="825">
        <f t="shared" ref="R17:R25" si="62">H17+K17</f>
        <v>157609</v>
      </c>
      <c r="S17" s="825">
        <f>ROUND(R17+(R17-M17)/5,0)</f>
        <v>156167</v>
      </c>
      <c r="T17" s="825">
        <f>ROUND(R17+(R17-M17)/5*2,0)</f>
        <v>154725</v>
      </c>
      <c r="U17" s="825">
        <f>ROUND(R17+(R17-M17)/5*3,0)</f>
        <v>153284</v>
      </c>
      <c r="V17" s="825">
        <f t="shared" ref="V17:V25" si="63">I17+L17</f>
        <v>-7209</v>
      </c>
      <c r="W17" s="825">
        <f t="shared" ref="W17:W25" si="64">J17+M17</f>
        <v>299021</v>
      </c>
      <c r="X17" s="825">
        <f t="shared" ref="X17:X25" si="65">K17+R17</f>
        <v>286351</v>
      </c>
      <c r="Y17" s="825">
        <f t="shared" ref="Y17:Y25" si="66">L17+V17</f>
        <v>-12670</v>
      </c>
    </row>
    <row r="18" spans="1:25">
      <c r="A18" s="124"/>
      <c r="B18" s="125"/>
      <c r="C18" s="452" t="s">
        <v>28</v>
      </c>
      <c r="D18" s="825">
        <f>通勤通学1!B7</f>
        <v>66190</v>
      </c>
      <c r="E18" s="825">
        <f>通勤通学1!C7</f>
        <v>64787</v>
      </c>
      <c r="F18" s="825">
        <f>通勤通学1!D7</f>
        <v>-1403</v>
      </c>
      <c r="G18" s="825">
        <f>通勤通学1!E7</f>
        <v>18833</v>
      </c>
      <c r="H18" s="825">
        <f>通勤通学1!F7</f>
        <v>18425</v>
      </c>
      <c r="I18" s="825">
        <f>通勤通学1!G7</f>
        <v>-408</v>
      </c>
      <c r="J18" s="825">
        <f t="shared" ref="J18:J25" si="67">D18+G18</f>
        <v>85023</v>
      </c>
      <c r="K18" s="825">
        <f t="shared" ref="K18:K25" si="68">E18+H18</f>
        <v>83212</v>
      </c>
      <c r="L18" s="825">
        <f t="shared" ref="L18:L25" si="69">F18+I18</f>
        <v>-1811</v>
      </c>
      <c r="M18" s="825">
        <f t="shared" si="61"/>
        <v>103856</v>
      </c>
      <c r="N18" s="825">
        <f t="shared" ref="N18:N74" si="70">ROUND(M18+(R18-M18)/5,0)</f>
        <v>103412</v>
      </c>
      <c r="O18" s="825">
        <f t="shared" ref="O18:O74" si="71">ROUND(M18+(R18-M18)/5*2,0)</f>
        <v>102968</v>
      </c>
      <c r="P18" s="825">
        <f t="shared" ref="P18:P74" si="72">ROUND(M18+(R18-M18)/5*3,0)</f>
        <v>102525</v>
      </c>
      <c r="Q18" s="825">
        <f t="shared" ref="Q18:Q74" si="73">ROUND(M18+(R18-M18)/5*4,0)</f>
        <v>102081</v>
      </c>
      <c r="R18" s="825">
        <f t="shared" si="62"/>
        <v>101637</v>
      </c>
      <c r="S18" s="825">
        <f t="shared" ref="S18:S74" si="74">ROUND(R18+(R18-M18)/5,0)</f>
        <v>101193</v>
      </c>
      <c r="T18" s="825">
        <f t="shared" ref="T18:T74" si="75">ROUND(R18+(R18-M18)/5*2,0)</f>
        <v>100749</v>
      </c>
      <c r="U18" s="825">
        <f t="shared" ref="U18:U74" si="76">ROUND(R18+(R18-M18)/5*3,0)</f>
        <v>100306</v>
      </c>
      <c r="V18" s="825">
        <f t="shared" si="63"/>
        <v>-2219</v>
      </c>
      <c r="W18" s="825">
        <f t="shared" si="64"/>
        <v>188879</v>
      </c>
      <c r="X18" s="825">
        <f t="shared" si="65"/>
        <v>184849</v>
      </c>
      <c r="Y18" s="825">
        <f t="shared" si="66"/>
        <v>-4030</v>
      </c>
    </row>
    <row r="19" spans="1:25">
      <c r="A19" s="124"/>
      <c r="B19" s="125"/>
      <c r="C19" s="452" t="s">
        <v>29</v>
      </c>
      <c r="D19" s="825">
        <f>通勤通学1!B13</f>
        <v>70129</v>
      </c>
      <c r="E19" s="825">
        <f>通勤通学1!C13</f>
        <v>76769</v>
      </c>
      <c r="F19" s="825">
        <f>通勤通学1!D13</f>
        <v>6640</v>
      </c>
      <c r="G19" s="825">
        <f>通勤通学1!E13</f>
        <v>13370</v>
      </c>
      <c r="H19" s="825">
        <f>通勤通学1!F13</f>
        <v>13810</v>
      </c>
      <c r="I19" s="825">
        <f>通勤通学1!G13</f>
        <v>440</v>
      </c>
      <c r="J19" s="825">
        <f t="shared" si="67"/>
        <v>83499</v>
      </c>
      <c r="K19" s="825">
        <f t="shared" si="68"/>
        <v>90579</v>
      </c>
      <c r="L19" s="825">
        <f t="shared" si="69"/>
        <v>7080</v>
      </c>
      <c r="M19" s="825">
        <f t="shared" si="61"/>
        <v>96869</v>
      </c>
      <c r="N19" s="825">
        <f t="shared" si="70"/>
        <v>98373</v>
      </c>
      <c r="O19" s="825">
        <f t="shared" si="71"/>
        <v>99877</v>
      </c>
      <c r="P19" s="825">
        <f t="shared" si="72"/>
        <v>101381</v>
      </c>
      <c r="Q19" s="825">
        <f t="shared" si="73"/>
        <v>102885</v>
      </c>
      <c r="R19" s="825">
        <f t="shared" si="62"/>
        <v>104389</v>
      </c>
      <c r="S19" s="825">
        <f t="shared" si="74"/>
        <v>105893</v>
      </c>
      <c r="T19" s="825">
        <f t="shared" si="75"/>
        <v>107397</v>
      </c>
      <c r="U19" s="825">
        <f t="shared" si="76"/>
        <v>108901</v>
      </c>
      <c r="V19" s="825">
        <f t="shared" si="63"/>
        <v>7520</v>
      </c>
      <c r="W19" s="825">
        <f t="shared" si="64"/>
        <v>180368</v>
      </c>
      <c r="X19" s="825">
        <f t="shared" si="65"/>
        <v>194968</v>
      </c>
      <c r="Y19" s="825">
        <f t="shared" si="66"/>
        <v>14600</v>
      </c>
    </row>
    <row r="20" spans="1:25">
      <c r="A20" s="124"/>
      <c r="B20" s="125"/>
      <c r="C20" s="452" t="s">
        <v>30</v>
      </c>
      <c r="D20" s="825">
        <f>通勤通学1!B8</f>
        <v>51030</v>
      </c>
      <c r="E20" s="825">
        <f>通勤通学1!C8</f>
        <v>52671</v>
      </c>
      <c r="F20" s="825">
        <f>通勤通学1!D8</f>
        <v>1641</v>
      </c>
      <c r="G20" s="825">
        <f>通勤通学1!E8</f>
        <v>9971</v>
      </c>
      <c r="H20" s="825">
        <f>通勤通学1!F8</f>
        <v>10003</v>
      </c>
      <c r="I20" s="825">
        <f>通勤通学1!G8</f>
        <v>32</v>
      </c>
      <c r="J20" s="825">
        <f t="shared" si="67"/>
        <v>61001</v>
      </c>
      <c r="K20" s="825">
        <f t="shared" si="68"/>
        <v>62674</v>
      </c>
      <c r="L20" s="825">
        <f t="shared" si="69"/>
        <v>1673</v>
      </c>
      <c r="M20" s="825">
        <f t="shared" si="61"/>
        <v>70972</v>
      </c>
      <c r="N20" s="825">
        <f t="shared" si="70"/>
        <v>71313</v>
      </c>
      <c r="O20" s="825">
        <f t="shared" si="71"/>
        <v>71654</v>
      </c>
      <c r="P20" s="825">
        <f t="shared" si="72"/>
        <v>71995</v>
      </c>
      <c r="Q20" s="825">
        <f t="shared" si="73"/>
        <v>72336</v>
      </c>
      <c r="R20" s="825">
        <f t="shared" si="62"/>
        <v>72677</v>
      </c>
      <c r="S20" s="825">
        <f t="shared" si="74"/>
        <v>73018</v>
      </c>
      <c r="T20" s="825">
        <f t="shared" si="75"/>
        <v>73359</v>
      </c>
      <c r="U20" s="825">
        <f t="shared" si="76"/>
        <v>73700</v>
      </c>
      <c r="V20" s="825">
        <f t="shared" si="63"/>
        <v>1705</v>
      </c>
      <c r="W20" s="825">
        <f t="shared" si="64"/>
        <v>131973</v>
      </c>
      <c r="X20" s="825">
        <f t="shared" si="65"/>
        <v>135351</v>
      </c>
      <c r="Y20" s="825">
        <f t="shared" si="66"/>
        <v>3378</v>
      </c>
    </row>
    <row r="21" spans="1:25">
      <c r="A21" s="124"/>
      <c r="B21" s="125"/>
      <c r="C21" s="452" t="s">
        <v>31</v>
      </c>
      <c r="D21" s="825">
        <f>通勤通学1!B12</f>
        <v>100594</v>
      </c>
      <c r="E21" s="825">
        <f>通勤通学1!C12</f>
        <v>93492</v>
      </c>
      <c r="F21" s="825">
        <f>通勤通学1!D12</f>
        <v>-7102</v>
      </c>
      <c r="G21" s="825">
        <f>通勤通学1!E12</f>
        <v>29116</v>
      </c>
      <c r="H21" s="825">
        <f>通勤通学1!F12</f>
        <v>26841</v>
      </c>
      <c r="I21" s="825">
        <f>通勤通学1!G12</f>
        <v>-2275</v>
      </c>
      <c r="J21" s="825">
        <f t="shared" si="67"/>
        <v>129710</v>
      </c>
      <c r="K21" s="825">
        <f t="shared" si="68"/>
        <v>120333</v>
      </c>
      <c r="L21" s="825">
        <f t="shared" si="69"/>
        <v>-9377</v>
      </c>
      <c r="M21" s="825">
        <f t="shared" si="61"/>
        <v>158826</v>
      </c>
      <c r="N21" s="825">
        <f t="shared" si="70"/>
        <v>156496</v>
      </c>
      <c r="O21" s="825">
        <f t="shared" si="71"/>
        <v>154165</v>
      </c>
      <c r="P21" s="825">
        <f t="shared" si="72"/>
        <v>151835</v>
      </c>
      <c r="Q21" s="825">
        <f t="shared" si="73"/>
        <v>149504</v>
      </c>
      <c r="R21" s="825">
        <f t="shared" si="62"/>
        <v>147174</v>
      </c>
      <c r="S21" s="825">
        <f t="shared" si="74"/>
        <v>144844</v>
      </c>
      <c r="T21" s="825">
        <f t="shared" si="75"/>
        <v>142513</v>
      </c>
      <c r="U21" s="825">
        <f t="shared" si="76"/>
        <v>140183</v>
      </c>
      <c r="V21" s="825">
        <f t="shared" si="63"/>
        <v>-11652</v>
      </c>
      <c r="W21" s="825">
        <f t="shared" si="64"/>
        <v>288536</v>
      </c>
      <c r="X21" s="825">
        <f t="shared" si="65"/>
        <v>267507</v>
      </c>
      <c r="Y21" s="825">
        <f t="shared" si="66"/>
        <v>-21029</v>
      </c>
    </row>
    <row r="22" spans="1:25">
      <c r="A22" s="124"/>
      <c r="B22" s="125"/>
      <c r="C22" s="452" t="s">
        <v>32</v>
      </c>
      <c r="D22" s="825">
        <f>通勤通学1!B9</f>
        <v>44325</v>
      </c>
      <c r="E22" s="825">
        <f>通勤通学1!C9</f>
        <v>41733</v>
      </c>
      <c r="F22" s="825">
        <f>通勤通学1!D9</f>
        <v>-2592</v>
      </c>
      <c r="G22" s="825">
        <f>通勤通学1!E9</f>
        <v>9889</v>
      </c>
      <c r="H22" s="825">
        <f>通勤通学1!F9</f>
        <v>8822</v>
      </c>
      <c r="I22" s="825">
        <f>通勤通学1!G9</f>
        <v>-1067</v>
      </c>
      <c r="J22" s="825">
        <f t="shared" si="67"/>
        <v>54214</v>
      </c>
      <c r="K22" s="825">
        <f t="shared" si="68"/>
        <v>50555</v>
      </c>
      <c r="L22" s="825">
        <f t="shared" si="69"/>
        <v>-3659</v>
      </c>
      <c r="M22" s="825">
        <f t="shared" si="61"/>
        <v>64103</v>
      </c>
      <c r="N22" s="825">
        <f t="shared" si="70"/>
        <v>63158</v>
      </c>
      <c r="O22" s="825">
        <f t="shared" si="71"/>
        <v>62213</v>
      </c>
      <c r="P22" s="825">
        <f t="shared" si="72"/>
        <v>61267</v>
      </c>
      <c r="Q22" s="825">
        <f t="shared" si="73"/>
        <v>60322</v>
      </c>
      <c r="R22" s="825">
        <f t="shared" si="62"/>
        <v>59377</v>
      </c>
      <c r="S22" s="825">
        <f t="shared" si="74"/>
        <v>58432</v>
      </c>
      <c r="T22" s="825">
        <f t="shared" si="75"/>
        <v>57487</v>
      </c>
      <c r="U22" s="825">
        <f t="shared" si="76"/>
        <v>56541</v>
      </c>
      <c r="V22" s="825">
        <f t="shared" si="63"/>
        <v>-4726</v>
      </c>
      <c r="W22" s="825">
        <f t="shared" si="64"/>
        <v>118317</v>
      </c>
      <c r="X22" s="825">
        <f t="shared" si="65"/>
        <v>109932</v>
      </c>
      <c r="Y22" s="825">
        <f t="shared" si="66"/>
        <v>-8385</v>
      </c>
    </row>
    <row r="23" spans="1:25">
      <c r="A23" s="124"/>
      <c r="B23" s="125"/>
      <c r="C23" s="452" t="s">
        <v>33</v>
      </c>
      <c r="D23" s="825">
        <f>通勤通学1!B10</f>
        <v>72808</v>
      </c>
      <c r="E23" s="825">
        <f>通勤通学1!C10</f>
        <v>68316</v>
      </c>
      <c r="F23" s="825">
        <f>通勤通学1!D10</f>
        <v>-4492</v>
      </c>
      <c r="G23" s="825">
        <f>通勤通学1!E10</f>
        <v>19377</v>
      </c>
      <c r="H23" s="825">
        <f>通勤通学1!F10</f>
        <v>18099</v>
      </c>
      <c r="I23" s="825">
        <f>通勤通学1!G10</f>
        <v>-1278</v>
      </c>
      <c r="J23" s="825">
        <f t="shared" si="67"/>
        <v>92185</v>
      </c>
      <c r="K23" s="825">
        <f t="shared" si="68"/>
        <v>86415</v>
      </c>
      <c r="L23" s="825">
        <f t="shared" si="69"/>
        <v>-5770</v>
      </c>
      <c r="M23" s="825">
        <f t="shared" si="61"/>
        <v>111562</v>
      </c>
      <c r="N23" s="825">
        <f t="shared" si="70"/>
        <v>110152</v>
      </c>
      <c r="O23" s="825">
        <f t="shared" si="71"/>
        <v>108743</v>
      </c>
      <c r="P23" s="825">
        <f t="shared" si="72"/>
        <v>107333</v>
      </c>
      <c r="Q23" s="825">
        <f t="shared" si="73"/>
        <v>105924</v>
      </c>
      <c r="R23" s="825">
        <f t="shared" si="62"/>
        <v>104514</v>
      </c>
      <c r="S23" s="825">
        <f t="shared" si="74"/>
        <v>103104</v>
      </c>
      <c r="T23" s="825">
        <f t="shared" si="75"/>
        <v>101695</v>
      </c>
      <c r="U23" s="825">
        <f t="shared" si="76"/>
        <v>100285</v>
      </c>
      <c r="V23" s="825">
        <f t="shared" si="63"/>
        <v>-7048</v>
      </c>
      <c r="W23" s="825">
        <f t="shared" si="64"/>
        <v>203747</v>
      </c>
      <c r="X23" s="825">
        <f t="shared" si="65"/>
        <v>190929</v>
      </c>
      <c r="Y23" s="825">
        <f t="shared" si="66"/>
        <v>-12818</v>
      </c>
    </row>
    <row r="24" spans="1:25">
      <c r="A24" s="124"/>
      <c r="B24" s="125"/>
      <c r="C24" s="452" t="s">
        <v>34</v>
      </c>
      <c r="D24" s="825">
        <f>通勤通学1!B11</f>
        <v>97649</v>
      </c>
      <c r="E24" s="825">
        <f>通勤通学1!C11</f>
        <v>92798</v>
      </c>
      <c r="F24" s="825">
        <f>通勤通学1!D11</f>
        <v>-4851</v>
      </c>
      <c r="G24" s="825">
        <f>通勤通学1!E11</f>
        <v>27087</v>
      </c>
      <c r="H24" s="825">
        <f>通勤通学1!F11</f>
        <v>27071</v>
      </c>
      <c r="I24" s="825">
        <f>通勤通学1!G11</f>
        <v>-16</v>
      </c>
      <c r="J24" s="825">
        <f t="shared" si="67"/>
        <v>124736</v>
      </c>
      <c r="K24" s="825">
        <f t="shared" si="68"/>
        <v>119869</v>
      </c>
      <c r="L24" s="825">
        <f t="shared" si="69"/>
        <v>-4867</v>
      </c>
      <c r="M24" s="825">
        <f t="shared" si="61"/>
        <v>151823</v>
      </c>
      <c r="N24" s="825">
        <f t="shared" si="70"/>
        <v>150846</v>
      </c>
      <c r="O24" s="825">
        <f t="shared" si="71"/>
        <v>149870</v>
      </c>
      <c r="P24" s="825">
        <f t="shared" si="72"/>
        <v>148893</v>
      </c>
      <c r="Q24" s="825">
        <f t="shared" si="73"/>
        <v>147917</v>
      </c>
      <c r="R24" s="825">
        <f t="shared" si="62"/>
        <v>146940</v>
      </c>
      <c r="S24" s="825">
        <f t="shared" si="74"/>
        <v>145963</v>
      </c>
      <c r="T24" s="825">
        <f t="shared" si="75"/>
        <v>144987</v>
      </c>
      <c r="U24" s="825">
        <f t="shared" si="76"/>
        <v>144010</v>
      </c>
      <c r="V24" s="825">
        <f t="shared" si="63"/>
        <v>-4883</v>
      </c>
      <c r="W24" s="825">
        <f t="shared" si="64"/>
        <v>276559</v>
      </c>
      <c r="X24" s="825">
        <f t="shared" si="65"/>
        <v>266809</v>
      </c>
      <c r="Y24" s="825">
        <f t="shared" si="66"/>
        <v>-9750</v>
      </c>
    </row>
    <row r="25" spans="1:25">
      <c r="A25" s="124"/>
      <c r="B25" s="125"/>
      <c r="C25" s="452" t="s">
        <v>35</v>
      </c>
      <c r="D25" s="825">
        <f>通勤通学1!B14</f>
        <v>114052</v>
      </c>
      <c r="E25" s="825">
        <f>通勤通学1!C14</f>
        <v>105830</v>
      </c>
      <c r="F25" s="825">
        <f>通勤通学1!D14</f>
        <v>-8222</v>
      </c>
      <c r="G25" s="825">
        <f>通勤通学1!E14</f>
        <v>36467</v>
      </c>
      <c r="H25" s="825">
        <f>通勤通学1!F14</f>
        <v>32771</v>
      </c>
      <c r="I25" s="825">
        <f>通勤通学1!G14</f>
        <v>-3696</v>
      </c>
      <c r="J25" s="825">
        <f t="shared" si="67"/>
        <v>150519</v>
      </c>
      <c r="K25" s="825">
        <f t="shared" si="68"/>
        <v>138601</v>
      </c>
      <c r="L25" s="825">
        <f t="shared" si="69"/>
        <v>-11918</v>
      </c>
      <c r="M25" s="825">
        <f t="shared" si="61"/>
        <v>186986</v>
      </c>
      <c r="N25" s="825">
        <f t="shared" si="70"/>
        <v>183863</v>
      </c>
      <c r="O25" s="825">
        <f t="shared" si="71"/>
        <v>180740</v>
      </c>
      <c r="P25" s="825">
        <f t="shared" si="72"/>
        <v>177618</v>
      </c>
      <c r="Q25" s="825">
        <f t="shared" si="73"/>
        <v>174495</v>
      </c>
      <c r="R25" s="825">
        <f t="shared" si="62"/>
        <v>171372</v>
      </c>
      <c r="S25" s="825">
        <f t="shared" si="74"/>
        <v>168249</v>
      </c>
      <c r="T25" s="825">
        <f t="shared" si="75"/>
        <v>165126</v>
      </c>
      <c r="U25" s="825">
        <f t="shared" si="76"/>
        <v>162004</v>
      </c>
      <c r="V25" s="825">
        <f t="shared" si="63"/>
        <v>-15614</v>
      </c>
      <c r="W25" s="825">
        <f t="shared" si="64"/>
        <v>337505</v>
      </c>
      <c r="X25" s="825">
        <f t="shared" si="65"/>
        <v>309973</v>
      </c>
      <c r="Y25" s="825">
        <f t="shared" si="66"/>
        <v>-27532</v>
      </c>
    </row>
    <row r="26" spans="1:25">
      <c r="A26" s="124" t="s">
        <v>170</v>
      </c>
      <c r="B26" s="125"/>
      <c r="C26" s="125" t="s">
        <v>177</v>
      </c>
      <c r="D26" s="825">
        <f>SUM(D27:D29)</f>
        <v>492515</v>
      </c>
      <c r="E26" s="825">
        <f t="shared" ref="E26:I26" si="77">SUM(E27:E29)</f>
        <v>478999</v>
      </c>
      <c r="F26" s="825">
        <f t="shared" si="77"/>
        <v>-13516</v>
      </c>
      <c r="G26" s="825">
        <f t="shared" si="77"/>
        <v>129783</v>
      </c>
      <c r="H26" s="825">
        <f t="shared" si="77"/>
        <v>129866</v>
      </c>
      <c r="I26" s="825">
        <f t="shared" si="77"/>
        <v>83</v>
      </c>
      <c r="J26" s="825">
        <f t="shared" ref="J26" si="78">SUM(J27:J29)</f>
        <v>622298</v>
      </c>
      <c r="K26" s="825">
        <f t="shared" ref="K26" si="79">SUM(K27:K29)</f>
        <v>608865</v>
      </c>
      <c r="L26" s="825">
        <f t="shared" ref="L26:Y26" si="80">SUM(L27:L29)</f>
        <v>-13433</v>
      </c>
      <c r="M26" s="825">
        <f t="shared" si="80"/>
        <v>752081</v>
      </c>
      <c r="N26" s="825">
        <f t="shared" si="80"/>
        <v>749411</v>
      </c>
      <c r="O26" s="825">
        <f t="shared" si="80"/>
        <v>746741</v>
      </c>
      <c r="P26" s="825">
        <f t="shared" si="80"/>
        <v>744071</v>
      </c>
      <c r="Q26" s="825">
        <f t="shared" si="80"/>
        <v>741401</v>
      </c>
      <c r="R26" s="825">
        <f t="shared" si="80"/>
        <v>738731</v>
      </c>
      <c r="S26" s="825">
        <f t="shared" si="80"/>
        <v>736061</v>
      </c>
      <c r="T26" s="825">
        <f t="shared" si="80"/>
        <v>733391</v>
      </c>
      <c r="U26" s="825">
        <f t="shared" si="80"/>
        <v>730721</v>
      </c>
      <c r="V26" s="825">
        <f t="shared" si="80"/>
        <v>-13350</v>
      </c>
      <c r="W26" s="825">
        <f t="shared" si="80"/>
        <v>1374379</v>
      </c>
      <c r="X26" s="825">
        <f t="shared" si="80"/>
        <v>1347596</v>
      </c>
      <c r="Y26" s="825">
        <f t="shared" si="80"/>
        <v>-26783</v>
      </c>
    </row>
    <row r="27" spans="1:25">
      <c r="A27" s="124"/>
      <c r="B27" s="125">
        <v>202</v>
      </c>
      <c r="C27" s="125" t="s">
        <v>36</v>
      </c>
      <c r="D27" s="825">
        <f>通勤通学1!B16</f>
        <v>218140</v>
      </c>
      <c r="E27" s="825">
        <f>通勤通学1!C16</f>
        <v>216915</v>
      </c>
      <c r="F27" s="825">
        <f>通勤通学1!D16</f>
        <v>-1225</v>
      </c>
      <c r="G27" s="825">
        <f>通勤通学1!E16</f>
        <v>48146</v>
      </c>
      <c r="H27" s="825">
        <f>通勤通学1!F16</f>
        <v>46743</v>
      </c>
      <c r="I27" s="825">
        <f>通勤通学1!G16</f>
        <v>-1403</v>
      </c>
      <c r="J27" s="825">
        <f>D27+G27</f>
        <v>266286</v>
      </c>
      <c r="K27" s="825">
        <f t="shared" ref="K27" si="81">E27+H27</f>
        <v>263658</v>
      </c>
      <c r="L27" s="825">
        <f t="shared" ref="L27" si="82">F27+I27</f>
        <v>-2628</v>
      </c>
      <c r="M27" s="825">
        <f t="shared" ref="M27:M29" si="83">G27+J27</f>
        <v>314432</v>
      </c>
      <c r="N27" s="825">
        <f t="shared" si="70"/>
        <v>313626</v>
      </c>
      <c r="O27" s="825">
        <f t="shared" si="71"/>
        <v>312820</v>
      </c>
      <c r="P27" s="825">
        <f t="shared" si="72"/>
        <v>312013</v>
      </c>
      <c r="Q27" s="825">
        <f t="shared" si="73"/>
        <v>311207</v>
      </c>
      <c r="R27" s="825">
        <f t="shared" ref="R27:R29" si="84">H27+K27</f>
        <v>310401</v>
      </c>
      <c r="S27" s="825">
        <f t="shared" si="74"/>
        <v>309595</v>
      </c>
      <c r="T27" s="825">
        <f t="shared" si="75"/>
        <v>308789</v>
      </c>
      <c r="U27" s="825">
        <f t="shared" si="76"/>
        <v>307982</v>
      </c>
      <c r="V27" s="825">
        <f t="shared" ref="V27:W29" si="85">I27+L27</f>
        <v>-4031</v>
      </c>
      <c r="W27" s="825">
        <f t="shared" si="85"/>
        <v>580718</v>
      </c>
      <c r="X27" s="825">
        <f>K27+R27</f>
        <v>574059</v>
      </c>
      <c r="Y27" s="825">
        <f>L27+V27</f>
        <v>-6659</v>
      </c>
    </row>
    <row r="28" spans="1:25">
      <c r="A28" s="124"/>
      <c r="B28" s="125">
        <v>204</v>
      </c>
      <c r="C28" s="125" t="s">
        <v>37</v>
      </c>
      <c r="D28" s="825">
        <f>通勤通学1!B18</f>
        <v>231479</v>
      </c>
      <c r="E28" s="825">
        <f>通勤通学1!C18</f>
        <v>222525</v>
      </c>
      <c r="F28" s="825">
        <f>通勤通学1!D18</f>
        <v>-8954</v>
      </c>
      <c r="G28" s="825">
        <f>通勤通学1!E18</f>
        <v>68773</v>
      </c>
      <c r="H28" s="825">
        <f>通勤通学1!F18</f>
        <v>70455</v>
      </c>
      <c r="I28" s="825">
        <f>通勤通学1!G18</f>
        <v>1682</v>
      </c>
      <c r="J28" s="825">
        <f t="shared" ref="J28:J29" si="86">D28+G28</f>
        <v>300252</v>
      </c>
      <c r="K28" s="825">
        <f t="shared" ref="K28:K29" si="87">E28+H28</f>
        <v>292980</v>
      </c>
      <c r="L28" s="825">
        <f t="shared" ref="L28:L29" si="88">F28+I28</f>
        <v>-7272</v>
      </c>
      <c r="M28" s="825">
        <f t="shared" si="83"/>
        <v>369025</v>
      </c>
      <c r="N28" s="825">
        <f t="shared" si="70"/>
        <v>367907</v>
      </c>
      <c r="O28" s="825">
        <f t="shared" si="71"/>
        <v>366789</v>
      </c>
      <c r="P28" s="825">
        <f t="shared" si="72"/>
        <v>365671</v>
      </c>
      <c r="Q28" s="825">
        <f t="shared" si="73"/>
        <v>364553</v>
      </c>
      <c r="R28" s="825">
        <f t="shared" si="84"/>
        <v>363435</v>
      </c>
      <c r="S28" s="825">
        <f t="shared" si="74"/>
        <v>362317</v>
      </c>
      <c r="T28" s="825">
        <f t="shared" si="75"/>
        <v>361199</v>
      </c>
      <c r="U28" s="825">
        <f t="shared" si="76"/>
        <v>360081</v>
      </c>
      <c r="V28" s="825">
        <f t="shared" si="85"/>
        <v>-5590</v>
      </c>
      <c r="W28" s="825">
        <f t="shared" si="85"/>
        <v>669277</v>
      </c>
      <c r="X28" s="825">
        <f>K28+R28</f>
        <v>656415</v>
      </c>
      <c r="Y28" s="825">
        <f>L28+V28</f>
        <v>-12862</v>
      </c>
    </row>
    <row r="29" spans="1:25">
      <c r="A29" s="124"/>
      <c r="B29" s="125">
        <v>206</v>
      </c>
      <c r="C29" s="125" t="s">
        <v>38</v>
      </c>
      <c r="D29" s="825">
        <f>通勤通学1!B20</f>
        <v>42896</v>
      </c>
      <c r="E29" s="825">
        <f>通勤通学1!C20</f>
        <v>39559</v>
      </c>
      <c r="F29" s="825">
        <f>通勤通学1!D20</f>
        <v>-3337</v>
      </c>
      <c r="G29" s="825">
        <f>通勤通学1!E20</f>
        <v>12864</v>
      </c>
      <c r="H29" s="825">
        <f>通勤通学1!F20</f>
        <v>12668</v>
      </c>
      <c r="I29" s="825">
        <f>通勤通学1!G20</f>
        <v>-196</v>
      </c>
      <c r="J29" s="825">
        <f t="shared" si="86"/>
        <v>55760</v>
      </c>
      <c r="K29" s="825">
        <f t="shared" si="87"/>
        <v>52227</v>
      </c>
      <c r="L29" s="825">
        <f t="shared" si="88"/>
        <v>-3533</v>
      </c>
      <c r="M29" s="825">
        <f t="shared" si="83"/>
        <v>68624</v>
      </c>
      <c r="N29" s="825">
        <f t="shared" si="70"/>
        <v>67878</v>
      </c>
      <c r="O29" s="825">
        <f t="shared" si="71"/>
        <v>67132</v>
      </c>
      <c r="P29" s="825">
        <f t="shared" si="72"/>
        <v>66387</v>
      </c>
      <c r="Q29" s="825">
        <f t="shared" si="73"/>
        <v>65641</v>
      </c>
      <c r="R29" s="825">
        <f t="shared" si="84"/>
        <v>64895</v>
      </c>
      <c r="S29" s="825">
        <f t="shared" si="74"/>
        <v>64149</v>
      </c>
      <c r="T29" s="825">
        <f t="shared" si="75"/>
        <v>63403</v>
      </c>
      <c r="U29" s="825">
        <f t="shared" si="76"/>
        <v>62658</v>
      </c>
      <c r="V29" s="825">
        <f t="shared" si="85"/>
        <v>-3729</v>
      </c>
      <c r="W29" s="825">
        <f t="shared" si="85"/>
        <v>124384</v>
      </c>
      <c r="X29" s="825">
        <f>K29+R29</f>
        <v>117122</v>
      </c>
      <c r="Y29" s="825">
        <f>L29+V29</f>
        <v>-7262</v>
      </c>
    </row>
    <row r="30" spans="1:25">
      <c r="A30" s="124" t="s">
        <v>178</v>
      </c>
      <c r="B30" s="125"/>
      <c r="C30" s="125" t="s">
        <v>173</v>
      </c>
      <c r="D30" s="825">
        <f>SUM(D31:D35)</f>
        <v>330219</v>
      </c>
      <c r="E30" s="825">
        <f t="shared" ref="E30:L30" si="89">SUM(E31:E35)</f>
        <v>312741</v>
      </c>
      <c r="F30" s="825">
        <f t="shared" si="89"/>
        <v>-17478</v>
      </c>
      <c r="G30" s="825">
        <f t="shared" si="89"/>
        <v>100329</v>
      </c>
      <c r="H30" s="825">
        <f t="shared" si="89"/>
        <v>96673</v>
      </c>
      <c r="I30" s="825">
        <f t="shared" si="89"/>
        <v>-3656</v>
      </c>
      <c r="J30" s="825">
        <f t="shared" si="89"/>
        <v>430548</v>
      </c>
      <c r="K30" s="825">
        <f t="shared" si="89"/>
        <v>409414</v>
      </c>
      <c r="L30" s="825">
        <f t="shared" si="89"/>
        <v>-21134</v>
      </c>
      <c r="M30" s="825">
        <f t="shared" ref="M30:Y30" si="90">SUM(M31:M35)</f>
        <v>530877</v>
      </c>
      <c r="N30" s="825">
        <f t="shared" si="90"/>
        <v>525919</v>
      </c>
      <c r="O30" s="825">
        <f t="shared" si="90"/>
        <v>520961</v>
      </c>
      <c r="P30" s="825">
        <f t="shared" si="90"/>
        <v>516003</v>
      </c>
      <c r="Q30" s="825">
        <f t="shared" si="90"/>
        <v>511045</v>
      </c>
      <c r="R30" s="825">
        <f t="shared" si="90"/>
        <v>506087</v>
      </c>
      <c r="S30" s="825">
        <f t="shared" si="90"/>
        <v>501129</v>
      </c>
      <c r="T30" s="825">
        <f t="shared" si="90"/>
        <v>496171</v>
      </c>
      <c r="U30" s="825">
        <f t="shared" si="90"/>
        <v>491213</v>
      </c>
      <c r="V30" s="825">
        <f t="shared" si="90"/>
        <v>-24790</v>
      </c>
      <c r="W30" s="825">
        <f t="shared" si="90"/>
        <v>961425</v>
      </c>
      <c r="X30" s="825">
        <f t="shared" si="90"/>
        <v>915501</v>
      </c>
      <c r="Y30" s="825">
        <f t="shared" si="90"/>
        <v>-45924</v>
      </c>
    </row>
    <row r="31" spans="1:25">
      <c r="A31" s="124"/>
      <c r="B31" s="125">
        <v>207</v>
      </c>
      <c r="C31" s="125" t="s">
        <v>39</v>
      </c>
      <c r="D31" s="825">
        <f>通勤通学1!B21</f>
        <v>93182</v>
      </c>
      <c r="E31" s="825">
        <f>通勤通学1!C21</f>
        <v>88381</v>
      </c>
      <c r="F31" s="825">
        <f>通勤通学1!D21</f>
        <v>-4801</v>
      </c>
      <c r="G31" s="825">
        <f>通勤通学1!E21</f>
        <v>26785</v>
      </c>
      <c r="H31" s="825">
        <f>通勤通学1!F21</f>
        <v>26571</v>
      </c>
      <c r="I31" s="825">
        <f>通勤通学1!G21</f>
        <v>-214</v>
      </c>
      <c r="J31" s="825">
        <f>D31+G31</f>
        <v>119967</v>
      </c>
      <c r="K31" s="825">
        <f t="shared" ref="K31" si="91">E31+H31</f>
        <v>114952</v>
      </c>
      <c r="L31" s="825">
        <f t="shared" ref="L31" si="92">F31+I31</f>
        <v>-5015</v>
      </c>
      <c r="M31" s="825">
        <f t="shared" ref="M31:M35" si="93">G31+J31</f>
        <v>146752</v>
      </c>
      <c r="N31" s="825">
        <f t="shared" si="70"/>
        <v>145706</v>
      </c>
      <c r="O31" s="825">
        <f t="shared" si="71"/>
        <v>144660</v>
      </c>
      <c r="P31" s="825">
        <f t="shared" si="72"/>
        <v>143615</v>
      </c>
      <c r="Q31" s="825">
        <f t="shared" si="73"/>
        <v>142569</v>
      </c>
      <c r="R31" s="825">
        <f t="shared" ref="R31:R35" si="94">H31+K31</f>
        <v>141523</v>
      </c>
      <c r="S31" s="825">
        <f t="shared" si="74"/>
        <v>140477</v>
      </c>
      <c r="T31" s="825">
        <f t="shared" si="75"/>
        <v>139431</v>
      </c>
      <c r="U31" s="825">
        <f t="shared" si="76"/>
        <v>138386</v>
      </c>
      <c r="V31" s="825">
        <f t="shared" ref="V31:W35" si="95">I31+L31</f>
        <v>-5229</v>
      </c>
      <c r="W31" s="825">
        <f t="shared" si="95"/>
        <v>266719</v>
      </c>
      <c r="X31" s="825">
        <f>K31+R31</f>
        <v>256475</v>
      </c>
      <c r="Y31" s="825">
        <f>L31+V31</f>
        <v>-10244</v>
      </c>
    </row>
    <row r="32" spans="1:25">
      <c r="A32" s="124"/>
      <c r="B32" s="125">
        <v>214</v>
      </c>
      <c r="C32" s="125" t="s">
        <v>40</v>
      </c>
      <c r="D32" s="825">
        <f>通勤通学1!B27</f>
        <v>100522</v>
      </c>
      <c r="E32" s="825">
        <f>通勤通学1!C27</f>
        <v>97977</v>
      </c>
      <c r="F32" s="825">
        <f>通勤通学1!D27</f>
        <v>-2545</v>
      </c>
      <c r="G32" s="825">
        <f>通勤通学1!E27</f>
        <v>30767</v>
      </c>
      <c r="H32" s="825">
        <f>通勤通学1!F27</f>
        <v>31137</v>
      </c>
      <c r="I32" s="825">
        <f>通勤通学1!G27</f>
        <v>370</v>
      </c>
      <c r="J32" s="825">
        <f t="shared" ref="J32:J35" si="96">D32+G32</f>
        <v>131289</v>
      </c>
      <c r="K32" s="825">
        <f t="shared" ref="K32:K35" si="97">E32+H32</f>
        <v>129114</v>
      </c>
      <c r="L32" s="825">
        <f t="shared" ref="L32:L35" si="98">F32+I32</f>
        <v>-2175</v>
      </c>
      <c r="M32" s="825">
        <f t="shared" si="93"/>
        <v>162056</v>
      </c>
      <c r="N32" s="825">
        <f t="shared" si="70"/>
        <v>161695</v>
      </c>
      <c r="O32" s="825">
        <f t="shared" si="71"/>
        <v>161334</v>
      </c>
      <c r="P32" s="825">
        <f t="shared" si="72"/>
        <v>160973</v>
      </c>
      <c r="Q32" s="825">
        <f t="shared" si="73"/>
        <v>160612</v>
      </c>
      <c r="R32" s="825">
        <f t="shared" si="94"/>
        <v>160251</v>
      </c>
      <c r="S32" s="825">
        <f t="shared" si="74"/>
        <v>159890</v>
      </c>
      <c r="T32" s="825">
        <f t="shared" si="75"/>
        <v>159529</v>
      </c>
      <c r="U32" s="825">
        <f t="shared" si="76"/>
        <v>159168</v>
      </c>
      <c r="V32" s="825">
        <f t="shared" si="95"/>
        <v>-1805</v>
      </c>
      <c r="W32" s="825">
        <f t="shared" si="95"/>
        <v>293345</v>
      </c>
      <c r="X32" s="825">
        <f>K32+R32</f>
        <v>289365</v>
      </c>
      <c r="Y32" s="825">
        <f>L32+V32</f>
        <v>-3980</v>
      </c>
    </row>
    <row r="33" spans="1:25">
      <c r="A33" s="124"/>
      <c r="B33" s="125">
        <v>217</v>
      </c>
      <c r="C33" s="125" t="s">
        <v>41</v>
      </c>
      <c r="D33" s="825">
        <f>通勤通学1!B30</f>
        <v>66729</v>
      </c>
      <c r="E33" s="825">
        <f>通勤通学1!C30</f>
        <v>63190</v>
      </c>
      <c r="F33" s="825">
        <f>通勤通学1!D30</f>
        <v>-3539</v>
      </c>
      <c r="G33" s="825">
        <f>通勤通学1!E30</f>
        <v>21078</v>
      </c>
      <c r="H33" s="825">
        <f>通勤通学1!F30</f>
        <v>19587</v>
      </c>
      <c r="I33" s="825">
        <f>通勤通学1!G30</f>
        <v>-1491</v>
      </c>
      <c r="J33" s="825">
        <f t="shared" si="96"/>
        <v>87807</v>
      </c>
      <c r="K33" s="825">
        <f t="shared" si="97"/>
        <v>82777</v>
      </c>
      <c r="L33" s="825">
        <f t="shared" si="98"/>
        <v>-5030</v>
      </c>
      <c r="M33" s="825">
        <f t="shared" si="93"/>
        <v>108885</v>
      </c>
      <c r="N33" s="825">
        <f t="shared" si="70"/>
        <v>107581</v>
      </c>
      <c r="O33" s="825">
        <f t="shared" si="71"/>
        <v>106277</v>
      </c>
      <c r="P33" s="825">
        <f t="shared" si="72"/>
        <v>104972</v>
      </c>
      <c r="Q33" s="825">
        <f t="shared" si="73"/>
        <v>103668</v>
      </c>
      <c r="R33" s="825">
        <f t="shared" si="94"/>
        <v>102364</v>
      </c>
      <c r="S33" s="825">
        <f t="shared" si="74"/>
        <v>101060</v>
      </c>
      <c r="T33" s="825">
        <f t="shared" si="75"/>
        <v>99756</v>
      </c>
      <c r="U33" s="825">
        <f t="shared" si="76"/>
        <v>98451</v>
      </c>
      <c r="V33" s="825">
        <f t="shared" si="95"/>
        <v>-6521</v>
      </c>
      <c r="W33" s="825">
        <f t="shared" si="95"/>
        <v>196692</v>
      </c>
      <c r="X33" s="825">
        <f>K33+R33</f>
        <v>185141</v>
      </c>
      <c r="Y33" s="825">
        <f>L33+V33</f>
        <v>-11551</v>
      </c>
    </row>
    <row r="34" spans="1:25">
      <c r="A34" s="124"/>
      <c r="B34" s="125">
        <v>219</v>
      </c>
      <c r="C34" s="125" t="s">
        <v>42</v>
      </c>
      <c r="D34" s="825">
        <f>通勤通学1!B32</f>
        <v>56075</v>
      </c>
      <c r="E34" s="825">
        <f>通勤通学1!C32</f>
        <v>50541</v>
      </c>
      <c r="F34" s="825">
        <f>通勤通学1!D32</f>
        <v>-5534</v>
      </c>
      <c r="G34" s="825">
        <f>通勤通学1!E32</f>
        <v>16810</v>
      </c>
      <c r="H34" s="825">
        <f>通勤通学1!F32</f>
        <v>14988</v>
      </c>
      <c r="I34" s="825">
        <f>通勤通学1!G32</f>
        <v>-1822</v>
      </c>
      <c r="J34" s="825">
        <f t="shared" si="96"/>
        <v>72885</v>
      </c>
      <c r="K34" s="825">
        <f t="shared" si="97"/>
        <v>65529</v>
      </c>
      <c r="L34" s="825">
        <f t="shared" si="98"/>
        <v>-7356</v>
      </c>
      <c r="M34" s="825">
        <f t="shared" si="93"/>
        <v>89695</v>
      </c>
      <c r="N34" s="825">
        <f t="shared" si="70"/>
        <v>87859</v>
      </c>
      <c r="O34" s="825">
        <f t="shared" si="71"/>
        <v>86024</v>
      </c>
      <c r="P34" s="825">
        <f t="shared" si="72"/>
        <v>84188</v>
      </c>
      <c r="Q34" s="825">
        <f t="shared" si="73"/>
        <v>82353</v>
      </c>
      <c r="R34" s="825">
        <f t="shared" si="94"/>
        <v>80517</v>
      </c>
      <c r="S34" s="825">
        <f t="shared" si="74"/>
        <v>78681</v>
      </c>
      <c r="T34" s="825">
        <f t="shared" si="75"/>
        <v>76846</v>
      </c>
      <c r="U34" s="825">
        <f t="shared" si="76"/>
        <v>75010</v>
      </c>
      <c r="V34" s="825">
        <f t="shared" si="95"/>
        <v>-9178</v>
      </c>
      <c r="W34" s="825">
        <f t="shared" si="95"/>
        <v>162580</v>
      </c>
      <c r="X34" s="825">
        <f>K34+R34</f>
        <v>146046</v>
      </c>
      <c r="Y34" s="825">
        <f>L34+V34</f>
        <v>-16534</v>
      </c>
    </row>
    <row r="35" spans="1:25">
      <c r="A35" s="124"/>
      <c r="B35" s="125">
        <v>301</v>
      </c>
      <c r="C35" s="125" t="s">
        <v>43</v>
      </c>
      <c r="D35" s="825">
        <f>通勤通学1!B43</f>
        <v>13711</v>
      </c>
      <c r="E35" s="825">
        <f>通勤通学1!C43</f>
        <v>12652</v>
      </c>
      <c r="F35" s="825">
        <f>通勤通学1!D43</f>
        <v>-1059</v>
      </c>
      <c r="G35" s="825">
        <f>通勤通学1!E43</f>
        <v>4889</v>
      </c>
      <c r="H35" s="825">
        <f>通勤通学1!F43</f>
        <v>4390</v>
      </c>
      <c r="I35" s="825">
        <f>通勤通学1!G43</f>
        <v>-499</v>
      </c>
      <c r="J35" s="825">
        <f t="shared" si="96"/>
        <v>18600</v>
      </c>
      <c r="K35" s="825">
        <f t="shared" si="97"/>
        <v>17042</v>
      </c>
      <c r="L35" s="825">
        <f t="shared" si="98"/>
        <v>-1558</v>
      </c>
      <c r="M35" s="825">
        <f t="shared" si="93"/>
        <v>23489</v>
      </c>
      <c r="N35" s="825">
        <f t="shared" si="70"/>
        <v>23078</v>
      </c>
      <c r="O35" s="825">
        <f t="shared" si="71"/>
        <v>22666</v>
      </c>
      <c r="P35" s="825">
        <f t="shared" si="72"/>
        <v>22255</v>
      </c>
      <c r="Q35" s="825">
        <f t="shared" si="73"/>
        <v>21843</v>
      </c>
      <c r="R35" s="825">
        <f t="shared" si="94"/>
        <v>21432</v>
      </c>
      <c r="S35" s="825">
        <f t="shared" si="74"/>
        <v>21021</v>
      </c>
      <c r="T35" s="825">
        <f t="shared" si="75"/>
        <v>20609</v>
      </c>
      <c r="U35" s="825">
        <f t="shared" si="76"/>
        <v>20198</v>
      </c>
      <c r="V35" s="825">
        <f t="shared" si="95"/>
        <v>-2057</v>
      </c>
      <c r="W35" s="825">
        <f t="shared" si="95"/>
        <v>42089</v>
      </c>
      <c r="X35" s="825">
        <f>K35+R35</f>
        <v>38474</v>
      </c>
      <c r="Y35" s="825">
        <f>L35+V35</f>
        <v>-3615</v>
      </c>
    </row>
    <row r="36" spans="1:25">
      <c r="A36" s="124" t="s">
        <v>170</v>
      </c>
      <c r="B36" s="125"/>
      <c r="C36" s="125" t="s">
        <v>19</v>
      </c>
      <c r="D36" s="825">
        <f>SUM(D37:D41)</f>
        <v>333239</v>
      </c>
      <c r="E36" s="825">
        <f t="shared" ref="E36:L36" si="99">SUM(E37:E41)</f>
        <v>325109</v>
      </c>
      <c r="F36" s="825">
        <f t="shared" si="99"/>
        <v>-8130</v>
      </c>
      <c r="G36" s="825">
        <f t="shared" si="99"/>
        <v>93648</v>
      </c>
      <c r="H36" s="825">
        <f t="shared" si="99"/>
        <v>89807</v>
      </c>
      <c r="I36" s="825">
        <f t="shared" si="99"/>
        <v>-3841</v>
      </c>
      <c r="J36" s="825">
        <f t="shared" si="99"/>
        <v>426887</v>
      </c>
      <c r="K36" s="825">
        <f t="shared" si="99"/>
        <v>414916</v>
      </c>
      <c r="L36" s="825">
        <f t="shared" si="99"/>
        <v>-11971</v>
      </c>
      <c r="M36" s="825">
        <f t="shared" ref="M36:Y36" si="100">SUM(M37:M41)</f>
        <v>520535</v>
      </c>
      <c r="N36" s="825">
        <f t="shared" si="100"/>
        <v>517373</v>
      </c>
      <c r="O36" s="825">
        <f t="shared" si="100"/>
        <v>514210</v>
      </c>
      <c r="P36" s="825">
        <f t="shared" si="100"/>
        <v>511048</v>
      </c>
      <c r="Q36" s="825">
        <f t="shared" si="100"/>
        <v>507885</v>
      </c>
      <c r="R36" s="825">
        <f t="shared" si="100"/>
        <v>504723</v>
      </c>
      <c r="S36" s="825">
        <f t="shared" si="100"/>
        <v>501561</v>
      </c>
      <c r="T36" s="825">
        <f t="shared" si="100"/>
        <v>498398</v>
      </c>
      <c r="U36" s="825">
        <f t="shared" si="100"/>
        <v>495236</v>
      </c>
      <c r="V36" s="825">
        <f t="shared" si="100"/>
        <v>-15812</v>
      </c>
      <c r="W36" s="825">
        <f t="shared" si="100"/>
        <v>947422</v>
      </c>
      <c r="X36" s="825">
        <f t="shared" si="100"/>
        <v>919639</v>
      </c>
      <c r="Y36" s="825">
        <f t="shared" si="100"/>
        <v>-27783</v>
      </c>
    </row>
    <row r="37" spans="1:25">
      <c r="A37" s="124"/>
      <c r="B37" s="125">
        <v>203</v>
      </c>
      <c r="C37" s="125" t="s">
        <v>44</v>
      </c>
      <c r="D37" s="825">
        <f>通勤通学1!B17</f>
        <v>136346</v>
      </c>
      <c r="E37" s="825">
        <f>通勤通学1!C17</f>
        <v>136931</v>
      </c>
      <c r="F37" s="825">
        <f>通勤通学1!D17</f>
        <v>585</v>
      </c>
      <c r="G37" s="825">
        <f>通勤通学1!E17</f>
        <v>38105</v>
      </c>
      <c r="H37" s="825">
        <f>通勤通学1!F17</f>
        <v>37389</v>
      </c>
      <c r="I37" s="825">
        <f>通勤通学1!G17</f>
        <v>-716</v>
      </c>
      <c r="J37" s="825">
        <f>D37+G37</f>
        <v>174451</v>
      </c>
      <c r="K37" s="825">
        <f t="shared" ref="K37" si="101">E37+H37</f>
        <v>174320</v>
      </c>
      <c r="L37" s="825">
        <f t="shared" ref="L37" si="102">F37+I37</f>
        <v>-131</v>
      </c>
      <c r="M37" s="825">
        <f t="shared" ref="M37:M41" si="103">G37+J37</f>
        <v>212556</v>
      </c>
      <c r="N37" s="825">
        <f t="shared" si="70"/>
        <v>212387</v>
      </c>
      <c r="O37" s="825">
        <f t="shared" si="71"/>
        <v>212217</v>
      </c>
      <c r="P37" s="825">
        <f t="shared" si="72"/>
        <v>212048</v>
      </c>
      <c r="Q37" s="825">
        <f t="shared" si="73"/>
        <v>211878</v>
      </c>
      <c r="R37" s="825">
        <f t="shared" ref="R37:R41" si="104">H37+K37</f>
        <v>211709</v>
      </c>
      <c r="S37" s="825">
        <f t="shared" si="74"/>
        <v>211540</v>
      </c>
      <c r="T37" s="825">
        <f t="shared" si="75"/>
        <v>211370</v>
      </c>
      <c r="U37" s="825">
        <f t="shared" si="76"/>
        <v>211201</v>
      </c>
      <c r="V37" s="825">
        <f t="shared" ref="V37:W41" si="105">I37+L37</f>
        <v>-847</v>
      </c>
      <c r="W37" s="825">
        <f t="shared" si="105"/>
        <v>387007</v>
      </c>
      <c r="X37" s="825">
        <f>K37+R37</f>
        <v>386029</v>
      </c>
      <c r="Y37" s="825">
        <f>L37+V37</f>
        <v>-978</v>
      </c>
    </row>
    <row r="38" spans="1:25">
      <c r="A38" s="124"/>
      <c r="B38" s="125">
        <v>210</v>
      </c>
      <c r="C38" s="125" t="s">
        <v>45</v>
      </c>
      <c r="D38" s="825">
        <f>通勤通学1!B24</f>
        <v>124563</v>
      </c>
      <c r="E38" s="825">
        <f>通勤通学1!C24</f>
        <v>120367</v>
      </c>
      <c r="F38" s="825">
        <f>通勤通学1!D24</f>
        <v>-4196</v>
      </c>
      <c r="G38" s="825">
        <f>通勤通学1!E24</f>
        <v>35275</v>
      </c>
      <c r="H38" s="825">
        <f>通勤通学1!F24</f>
        <v>33168</v>
      </c>
      <c r="I38" s="825">
        <f>通勤通学1!G24</f>
        <v>-2107</v>
      </c>
      <c r="J38" s="825">
        <f t="shared" ref="J38:J41" si="106">D38+G38</f>
        <v>159838</v>
      </c>
      <c r="K38" s="825">
        <f t="shared" ref="K38:K41" si="107">E38+H38</f>
        <v>153535</v>
      </c>
      <c r="L38" s="825">
        <f t="shared" ref="L38:L41" si="108">F38+I38</f>
        <v>-6303</v>
      </c>
      <c r="M38" s="825">
        <f t="shared" si="103"/>
        <v>195113</v>
      </c>
      <c r="N38" s="825">
        <f t="shared" si="70"/>
        <v>193431</v>
      </c>
      <c r="O38" s="825">
        <f t="shared" si="71"/>
        <v>191749</v>
      </c>
      <c r="P38" s="825">
        <f t="shared" si="72"/>
        <v>190067</v>
      </c>
      <c r="Q38" s="825">
        <f t="shared" si="73"/>
        <v>188385</v>
      </c>
      <c r="R38" s="825">
        <f t="shared" si="104"/>
        <v>186703</v>
      </c>
      <c r="S38" s="825">
        <f t="shared" si="74"/>
        <v>185021</v>
      </c>
      <c r="T38" s="825">
        <f t="shared" si="75"/>
        <v>183339</v>
      </c>
      <c r="U38" s="825">
        <f t="shared" si="76"/>
        <v>181657</v>
      </c>
      <c r="V38" s="825">
        <f t="shared" si="105"/>
        <v>-8410</v>
      </c>
      <c r="W38" s="825">
        <f t="shared" si="105"/>
        <v>354951</v>
      </c>
      <c r="X38" s="825">
        <f>K38+R38</f>
        <v>340238</v>
      </c>
      <c r="Y38" s="825">
        <f>L38+V38</f>
        <v>-14713</v>
      </c>
    </row>
    <row r="39" spans="1:25">
      <c r="A39" s="124"/>
      <c r="B39" s="125">
        <v>216</v>
      </c>
      <c r="C39" s="125" t="s">
        <v>46</v>
      </c>
      <c r="D39" s="825">
        <f>通勤通学1!B29</f>
        <v>42077</v>
      </c>
      <c r="E39" s="825">
        <f>通勤通学1!C29</f>
        <v>39446</v>
      </c>
      <c r="F39" s="825">
        <f>通勤通学1!D29</f>
        <v>-2631</v>
      </c>
      <c r="G39" s="825">
        <f>通勤通学1!E29</f>
        <v>11777</v>
      </c>
      <c r="H39" s="825">
        <f>通勤通学1!F29</f>
        <v>10966</v>
      </c>
      <c r="I39" s="825">
        <f>通勤通学1!G29</f>
        <v>-811</v>
      </c>
      <c r="J39" s="825">
        <f t="shared" si="106"/>
        <v>53854</v>
      </c>
      <c r="K39" s="825">
        <f t="shared" si="107"/>
        <v>50412</v>
      </c>
      <c r="L39" s="825">
        <f t="shared" si="108"/>
        <v>-3442</v>
      </c>
      <c r="M39" s="825">
        <f t="shared" si="103"/>
        <v>65631</v>
      </c>
      <c r="N39" s="825">
        <f t="shared" si="70"/>
        <v>64780</v>
      </c>
      <c r="O39" s="825">
        <f t="shared" si="71"/>
        <v>63930</v>
      </c>
      <c r="P39" s="825">
        <f t="shared" si="72"/>
        <v>63079</v>
      </c>
      <c r="Q39" s="825">
        <f t="shared" si="73"/>
        <v>62229</v>
      </c>
      <c r="R39" s="825">
        <f t="shared" si="104"/>
        <v>61378</v>
      </c>
      <c r="S39" s="825">
        <f t="shared" si="74"/>
        <v>60527</v>
      </c>
      <c r="T39" s="825">
        <f t="shared" si="75"/>
        <v>59677</v>
      </c>
      <c r="U39" s="825">
        <f t="shared" si="76"/>
        <v>58826</v>
      </c>
      <c r="V39" s="825">
        <f t="shared" si="105"/>
        <v>-4253</v>
      </c>
      <c r="W39" s="825">
        <f t="shared" si="105"/>
        <v>119485</v>
      </c>
      <c r="X39" s="825">
        <f>K39+R39</f>
        <v>111790</v>
      </c>
      <c r="Y39" s="825">
        <f>L39+V39</f>
        <v>-7695</v>
      </c>
    </row>
    <row r="40" spans="1:25">
      <c r="A40" s="124"/>
      <c r="B40" s="125">
        <v>381</v>
      </c>
      <c r="C40" s="125" t="s">
        <v>47</v>
      </c>
      <c r="D40" s="825">
        <f>通勤通学1!B45</f>
        <v>14562</v>
      </c>
      <c r="E40" s="825">
        <f>通勤通学1!C45</f>
        <v>13116</v>
      </c>
      <c r="F40" s="825">
        <f>通勤通学1!D45</f>
        <v>-1446</v>
      </c>
      <c r="G40" s="825">
        <f>通勤通学1!E45</f>
        <v>3927</v>
      </c>
      <c r="H40" s="825">
        <f>通勤通学1!F45</f>
        <v>3789</v>
      </c>
      <c r="I40" s="825">
        <f>通勤通学1!G45</f>
        <v>-138</v>
      </c>
      <c r="J40" s="825">
        <f t="shared" si="106"/>
        <v>18489</v>
      </c>
      <c r="K40" s="825">
        <f t="shared" si="107"/>
        <v>16905</v>
      </c>
      <c r="L40" s="825">
        <f t="shared" si="108"/>
        <v>-1584</v>
      </c>
      <c r="M40" s="825">
        <f t="shared" si="103"/>
        <v>22416</v>
      </c>
      <c r="N40" s="825">
        <f t="shared" si="70"/>
        <v>22072</v>
      </c>
      <c r="O40" s="825">
        <f t="shared" si="71"/>
        <v>21727</v>
      </c>
      <c r="P40" s="825">
        <f t="shared" si="72"/>
        <v>21383</v>
      </c>
      <c r="Q40" s="825">
        <f t="shared" si="73"/>
        <v>21038</v>
      </c>
      <c r="R40" s="825">
        <f t="shared" si="104"/>
        <v>20694</v>
      </c>
      <c r="S40" s="825">
        <f t="shared" si="74"/>
        <v>20350</v>
      </c>
      <c r="T40" s="825">
        <f t="shared" si="75"/>
        <v>20005</v>
      </c>
      <c r="U40" s="825">
        <f t="shared" si="76"/>
        <v>19661</v>
      </c>
      <c r="V40" s="825">
        <f t="shared" si="105"/>
        <v>-1722</v>
      </c>
      <c r="W40" s="825">
        <f t="shared" si="105"/>
        <v>40905</v>
      </c>
      <c r="X40" s="825">
        <f>K40+R40</f>
        <v>37599</v>
      </c>
      <c r="Y40" s="825">
        <f>L40+V40</f>
        <v>-3306</v>
      </c>
    </row>
    <row r="41" spans="1:25">
      <c r="A41" s="124"/>
      <c r="B41" s="125">
        <v>382</v>
      </c>
      <c r="C41" s="125" t="s">
        <v>48</v>
      </c>
      <c r="D41" s="825">
        <f>通勤通学1!B46</f>
        <v>15691</v>
      </c>
      <c r="E41" s="825">
        <f>通勤通学1!C46</f>
        <v>15249</v>
      </c>
      <c r="F41" s="825">
        <f>通勤通学1!D46</f>
        <v>-442</v>
      </c>
      <c r="G41" s="825">
        <f>通勤通学1!E46</f>
        <v>4564</v>
      </c>
      <c r="H41" s="825">
        <f>通勤通学1!F46</f>
        <v>4495</v>
      </c>
      <c r="I41" s="825">
        <f>通勤通学1!G46</f>
        <v>-69</v>
      </c>
      <c r="J41" s="825">
        <f t="shared" si="106"/>
        <v>20255</v>
      </c>
      <c r="K41" s="825">
        <f t="shared" si="107"/>
        <v>19744</v>
      </c>
      <c r="L41" s="825">
        <f t="shared" si="108"/>
        <v>-511</v>
      </c>
      <c r="M41" s="825">
        <f t="shared" si="103"/>
        <v>24819</v>
      </c>
      <c r="N41" s="825">
        <f t="shared" si="70"/>
        <v>24703</v>
      </c>
      <c r="O41" s="825">
        <f t="shared" si="71"/>
        <v>24587</v>
      </c>
      <c r="P41" s="825">
        <f t="shared" si="72"/>
        <v>24471</v>
      </c>
      <c r="Q41" s="825">
        <f t="shared" si="73"/>
        <v>24355</v>
      </c>
      <c r="R41" s="825">
        <f t="shared" si="104"/>
        <v>24239</v>
      </c>
      <c r="S41" s="825">
        <f t="shared" si="74"/>
        <v>24123</v>
      </c>
      <c r="T41" s="825">
        <f t="shared" si="75"/>
        <v>24007</v>
      </c>
      <c r="U41" s="825">
        <f t="shared" si="76"/>
        <v>23891</v>
      </c>
      <c r="V41" s="825">
        <f t="shared" si="105"/>
        <v>-580</v>
      </c>
      <c r="W41" s="825">
        <f t="shared" si="105"/>
        <v>45074</v>
      </c>
      <c r="X41" s="825">
        <f>K41+R41</f>
        <v>43983</v>
      </c>
      <c r="Y41" s="825">
        <f>L41+V41</f>
        <v>-1091</v>
      </c>
    </row>
    <row r="42" spans="1:25">
      <c r="A42" s="124" t="s">
        <v>178</v>
      </c>
      <c r="B42" s="125"/>
      <c r="C42" s="125" t="s">
        <v>174</v>
      </c>
      <c r="D42" s="825">
        <f>SUM(D43:D48)</f>
        <v>133908</v>
      </c>
      <c r="E42" s="825">
        <f t="shared" ref="E42:L42" si="109">SUM(E43:E48)</f>
        <v>120816</v>
      </c>
      <c r="F42" s="825">
        <f t="shared" si="109"/>
        <v>-13092</v>
      </c>
      <c r="G42" s="825">
        <f t="shared" si="109"/>
        <v>34619</v>
      </c>
      <c r="H42" s="825">
        <f t="shared" si="109"/>
        <v>31282</v>
      </c>
      <c r="I42" s="825">
        <f t="shared" si="109"/>
        <v>-3337</v>
      </c>
      <c r="J42" s="825">
        <f t="shared" si="109"/>
        <v>168527</v>
      </c>
      <c r="K42" s="825">
        <f t="shared" si="109"/>
        <v>152098</v>
      </c>
      <c r="L42" s="825">
        <f t="shared" si="109"/>
        <v>-16429</v>
      </c>
      <c r="M42" s="825">
        <f t="shared" ref="M42:Y42" si="110">SUM(M43:M48)</f>
        <v>203146</v>
      </c>
      <c r="N42" s="825">
        <f t="shared" si="110"/>
        <v>199193</v>
      </c>
      <c r="O42" s="825">
        <f t="shared" si="110"/>
        <v>195240</v>
      </c>
      <c r="P42" s="825">
        <f t="shared" si="110"/>
        <v>191286</v>
      </c>
      <c r="Q42" s="825">
        <f t="shared" si="110"/>
        <v>187333</v>
      </c>
      <c r="R42" s="825">
        <f t="shared" si="110"/>
        <v>183380</v>
      </c>
      <c r="S42" s="825">
        <f t="shared" si="110"/>
        <v>179427</v>
      </c>
      <c r="T42" s="825">
        <f t="shared" si="110"/>
        <v>175474</v>
      </c>
      <c r="U42" s="825">
        <f t="shared" si="110"/>
        <v>171520</v>
      </c>
      <c r="V42" s="825">
        <f t="shared" si="110"/>
        <v>-19766</v>
      </c>
      <c r="W42" s="825">
        <f t="shared" si="110"/>
        <v>371673</v>
      </c>
      <c r="X42" s="825">
        <f t="shared" si="110"/>
        <v>335478</v>
      </c>
      <c r="Y42" s="825">
        <f t="shared" si="110"/>
        <v>-36195</v>
      </c>
    </row>
    <row r="43" spans="1:25">
      <c r="A43" s="124"/>
      <c r="B43" s="125">
        <v>213</v>
      </c>
      <c r="C43" s="125" t="s">
        <v>179</v>
      </c>
      <c r="D43" s="825">
        <f>通勤通学1!B26</f>
        <v>20637</v>
      </c>
      <c r="E43" s="825">
        <f>通勤通学1!C26</f>
        <v>18115</v>
      </c>
      <c r="F43" s="825">
        <f>通勤通学1!D26</f>
        <v>-2522</v>
      </c>
      <c r="G43" s="825">
        <f>通勤通学1!E26</f>
        <v>4914</v>
      </c>
      <c r="H43" s="825">
        <f>通勤通学1!F26</f>
        <v>4467</v>
      </c>
      <c r="I43" s="825">
        <f>通勤通学1!G26</f>
        <v>-447</v>
      </c>
      <c r="J43" s="825">
        <f>D43+G43</f>
        <v>25551</v>
      </c>
      <c r="K43" s="825">
        <f t="shared" ref="K43" si="111">E43+H43</f>
        <v>22582</v>
      </c>
      <c r="L43" s="825">
        <f t="shared" ref="L43" si="112">F43+I43</f>
        <v>-2969</v>
      </c>
      <c r="M43" s="825">
        <f t="shared" ref="M43:M48" si="113">G43+J43</f>
        <v>30465</v>
      </c>
      <c r="N43" s="825">
        <f t="shared" si="70"/>
        <v>29782</v>
      </c>
      <c r="O43" s="825">
        <f t="shared" si="71"/>
        <v>29099</v>
      </c>
      <c r="P43" s="825">
        <f t="shared" si="72"/>
        <v>28415</v>
      </c>
      <c r="Q43" s="825">
        <f t="shared" si="73"/>
        <v>27732</v>
      </c>
      <c r="R43" s="825">
        <f t="shared" ref="R43:R48" si="114">H43+K43</f>
        <v>27049</v>
      </c>
      <c r="S43" s="825">
        <f t="shared" si="74"/>
        <v>26366</v>
      </c>
      <c r="T43" s="825">
        <f t="shared" si="75"/>
        <v>25683</v>
      </c>
      <c r="U43" s="825">
        <f t="shared" si="76"/>
        <v>24999</v>
      </c>
      <c r="V43" s="825">
        <f t="shared" ref="V43:W48" si="115">I43+L43</f>
        <v>-3416</v>
      </c>
      <c r="W43" s="825">
        <f t="shared" si="115"/>
        <v>56016</v>
      </c>
      <c r="X43" s="825">
        <f t="shared" ref="X43:X48" si="116">K43+R43</f>
        <v>49631</v>
      </c>
      <c r="Y43" s="825">
        <f t="shared" ref="Y43:Y48" si="117">L43+V43</f>
        <v>-6385</v>
      </c>
    </row>
    <row r="44" spans="1:25">
      <c r="A44" s="124"/>
      <c r="B44" s="125">
        <v>215</v>
      </c>
      <c r="C44" s="125" t="s">
        <v>180</v>
      </c>
      <c r="D44" s="825">
        <f>通勤通学1!B28</f>
        <v>35906</v>
      </c>
      <c r="E44" s="825">
        <f>通勤通学1!C28</f>
        <v>31961</v>
      </c>
      <c r="F44" s="825">
        <f>通勤通学1!D28</f>
        <v>-3945</v>
      </c>
      <c r="G44" s="825">
        <f>通勤通学1!E28</f>
        <v>9453</v>
      </c>
      <c r="H44" s="825">
        <f>通勤通学1!F28</f>
        <v>8666</v>
      </c>
      <c r="I44" s="825">
        <f>通勤通学1!G28</f>
        <v>-787</v>
      </c>
      <c r="J44" s="825">
        <f t="shared" ref="J44:J48" si="118">D44+G44</f>
        <v>45359</v>
      </c>
      <c r="K44" s="825">
        <f t="shared" ref="K44:K48" si="119">E44+H44</f>
        <v>40627</v>
      </c>
      <c r="L44" s="825">
        <f t="shared" ref="L44:L48" si="120">F44+I44</f>
        <v>-4732</v>
      </c>
      <c r="M44" s="825">
        <f t="shared" si="113"/>
        <v>54812</v>
      </c>
      <c r="N44" s="825">
        <f t="shared" si="70"/>
        <v>53708</v>
      </c>
      <c r="O44" s="825">
        <f t="shared" si="71"/>
        <v>52604</v>
      </c>
      <c r="P44" s="825">
        <f t="shared" si="72"/>
        <v>51501</v>
      </c>
      <c r="Q44" s="825">
        <f t="shared" si="73"/>
        <v>50397</v>
      </c>
      <c r="R44" s="825">
        <f t="shared" si="114"/>
        <v>49293</v>
      </c>
      <c r="S44" s="825">
        <f t="shared" si="74"/>
        <v>48189</v>
      </c>
      <c r="T44" s="825">
        <f t="shared" si="75"/>
        <v>47085</v>
      </c>
      <c r="U44" s="825">
        <f t="shared" si="76"/>
        <v>45982</v>
      </c>
      <c r="V44" s="825">
        <f t="shared" si="115"/>
        <v>-5519</v>
      </c>
      <c r="W44" s="825">
        <f t="shared" si="115"/>
        <v>100171</v>
      </c>
      <c r="X44" s="825">
        <f t="shared" si="116"/>
        <v>89920</v>
      </c>
      <c r="Y44" s="825">
        <f t="shared" si="117"/>
        <v>-10251</v>
      </c>
    </row>
    <row r="45" spans="1:25">
      <c r="A45" s="124"/>
      <c r="B45" s="125">
        <v>218</v>
      </c>
      <c r="C45" s="125" t="s">
        <v>51</v>
      </c>
      <c r="D45" s="825">
        <f>通勤通学1!B31</f>
        <v>24302</v>
      </c>
      <c r="E45" s="825">
        <f>通勤通学1!C31</f>
        <v>22274</v>
      </c>
      <c r="F45" s="825">
        <f>通勤通学1!D31</f>
        <v>-2028</v>
      </c>
      <c r="G45" s="825">
        <f>通勤通学1!E31</f>
        <v>6755</v>
      </c>
      <c r="H45" s="825">
        <f>通勤通学1!F31</f>
        <v>6343</v>
      </c>
      <c r="I45" s="825">
        <f>通勤通学1!G31</f>
        <v>-412</v>
      </c>
      <c r="J45" s="825">
        <f t="shared" si="118"/>
        <v>31057</v>
      </c>
      <c r="K45" s="825">
        <f t="shared" si="119"/>
        <v>28617</v>
      </c>
      <c r="L45" s="825">
        <f t="shared" si="120"/>
        <v>-2440</v>
      </c>
      <c r="M45" s="825">
        <f t="shared" si="113"/>
        <v>37812</v>
      </c>
      <c r="N45" s="825">
        <f t="shared" si="70"/>
        <v>37242</v>
      </c>
      <c r="O45" s="825">
        <f t="shared" si="71"/>
        <v>36671</v>
      </c>
      <c r="P45" s="825">
        <f t="shared" si="72"/>
        <v>36101</v>
      </c>
      <c r="Q45" s="825">
        <f t="shared" si="73"/>
        <v>35530</v>
      </c>
      <c r="R45" s="825">
        <f t="shared" si="114"/>
        <v>34960</v>
      </c>
      <c r="S45" s="825">
        <f t="shared" si="74"/>
        <v>34390</v>
      </c>
      <c r="T45" s="825">
        <f t="shared" si="75"/>
        <v>33819</v>
      </c>
      <c r="U45" s="825">
        <f t="shared" si="76"/>
        <v>33249</v>
      </c>
      <c r="V45" s="825">
        <f t="shared" si="115"/>
        <v>-2852</v>
      </c>
      <c r="W45" s="825">
        <f t="shared" si="115"/>
        <v>68869</v>
      </c>
      <c r="X45" s="825">
        <f t="shared" si="116"/>
        <v>63577</v>
      </c>
      <c r="Y45" s="825">
        <f t="shared" si="117"/>
        <v>-5292</v>
      </c>
    </row>
    <row r="46" spans="1:25">
      <c r="A46" s="124"/>
      <c r="B46" s="125">
        <v>220</v>
      </c>
      <c r="C46" s="125" t="s">
        <v>52</v>
      </c>
      <c r="D46" s="825">
        <f>通勤通学1!B33</f>
        <v>21505</v>
      </c>
      <c r="E46" s="825">
        <f>通勤通学1!C33</f>
        <v>19568</v>
      </c>
      <c r="F46" s="825">
        <f>通勤通学1!D33</f>
        <v>-1937</v>
      </c>
      <c r="G46" s="825">
        <f>通勤通学1!E33</f>
        <v>5312</v>
      </c>
      <c r="H46" s="825">
        <f>通勤通学1!F33</f>
        <v>4720</v>
      </c>
      <c r="I46" s="825">
        <f>通勤通学1!G33</f>
        <v>-592</v>
      </c>
      <c r="J46" s="825">
        <f t="shared" si="118"/>
        <v>26817</v>
      </c>
      <c r="K46" s="825">
        <f t="shared" si="119"/>
        <v>24288</v>
      </c>
      <c r="L46" s="825">
        <f t="shared" si="120"/>
        <v>-2529</v>
      </c>
      <c r="M46" s="825">
        <f t="shared" si="113"/>
        <v>32129</v>
      </c>
      <c r="N46" s="825">
        <f t="shared" si="70"/>
        <v>31505</v>
      </c>
      <c r="O46" s="825">
        <f t="shared" si="71"/>
        <v>30881</v>
      </c>
      <c r="P46" s="825">
        <f t="shared" si="72"/>
        <v>30256</v>
      </c>
      <c r="Q46" s="825">
        <f t="shared" si="73"/>
        <v>29632</v>
      </c>
      <c r="R46" s="825">
        <f t="shared" si="114"/>
        <v>29008</v>
      </c>
      <c r="S46" s="825">
        <f t="shared" si="74"/>
        <v>28384</v>
      </c>
      <c r="T46" s="825">
        <f t="shared" si="75"/>
        <v>27760</v>
      </c>
      <c r="U46" s="825">
        <f t="shared" si="76"/>
        <v>27135</v>
      </c>
      <c r="V46" s="825">
        <f t="shared" si="115"/>
        <v>-3121</v>
      </c>
      <c r="W46" s="825">
        <f t="shared" si="115"/>
        <v>58946</v>
      </c>
      <c r="X46" s="825">
        <f t="shared" si="116"/>
        <v>53296</v>
      </c>
      <c r="Y46" s="825">
        <f t="shared" si="117"/>
        <v>-5650</v>
      </c>
    </row>
    <row r="47" spans="1:25">
      <c r="A47" s="124"/>
      <c r="B47" s="125">
        <v>228</v>
      </c>
      <c r="C47" s="125" t="s">
        <v>114</v>
      </c>
      <c r="D47" s="825">
        <f>通勤通学1!B41</f>
        <v>20674</v>
      </c>
      <c r="E47" s="825">
        <f>通勤通学1!C41</f>
        <v>20180</v>
      </c>
      <c r="F47" s="825">
        <f>通勤通学1!D41</f>
        <v>-494</v>
      </c>
      <c r="G47" s="825">
        <f>通勤通学1!E41</f>
        <v>5604</v>
      </c>
      <c r="H47" s="825">
        <f>通勤通学1!F41</f>
        <v>4966</v>
      </c>
      <c r="I47" s="825">
        <f>通勤通学1!G41</f>
        <v>-638</v>
      </c>
      <c r="J47" s="825">
        <f t="shared" si="118"/>
        <v>26278</v>
      </c>
      <c r="K47" s="825">
        <f t="shared" si="119"/>
        <v>25146</v>
      </c>
      <c r="L47" s="825">
        <f t="shared" si="120"/>
        <v>-1132</v>
      </c>
      <c r="M47" s="825">
        <f t="shared" si="113"/>
        <v>31882</v>
      </c>
      <c r="N47" s="825">
        <f t="shared" si="70"/>
        <v>31528</v>
      </c>
      <c r="O47" s="825">
        <f t="shared" si="71"/>
        <v>31174</v>
      </c>
      <c r="P47" s="825">
        <f t="shared" si="72"/>
        <v>30820</v>
      </c>
      <c r="Q47" s="825">
        <f t="shared" si="73"/>
        <v>30466</v>
      </c>
      <c r="R47" s="825">
        <f t="shared" si="114"/>
        <v>30112</v>
      </c>
      <c r="S47" s="825">
        <f t="shared" si="74"/>
        <v>29758</v>
      </c>
      <c r="T47" s="825">
        <f t="shared" si="75"/>
        <v>29404</v>
      </c>
      <c r="U47" s="825">
        <f t="shared" si="76"/>
        <v>29050</v>
      </c>
      <c r="V47" s="825">
        <f t="shared" si="115"/>
        <v>-1770</v>
      </c>
      <c r="W47" s="825">
        <f t="shared" si="115"/>
        <v>58160</v>
      </c>
      <c r="X47" s="825">
        <f t="shared" si="116"/>
        <v>55258</v>
      </c>
      <c r="Y47" s="825">
        <f t="shared" si="117"/>
        <v>-2902</v>
      </c>
    </row>
    <row r="48" spans="1:25">
      <c r="A48" s="124"/>
      <c r="B48" s="125">
        <v>365</v>
      </c>
      <c r="C48" s="125" t="s">
        <v>181</v>
      </c>
      <c r="D48" s="825">
        <f>通勤通学1!B44</f>
        <v>10884</v>
      </c>
      <c r="E48" s="825">
        <f>通勤通学1!C44</f>
        <v>8718</v>
      </c>
      <c r="F48" s="825">
        <f>通勤通学1!D44</f>
        <v>-2166</v>
      </c>
      <c r="G48" s="825">
        <f>通勤通学1!E44</f>
        <v>2581</v>
      </c>
      <c r="H48" s="825">
        <f>通勤通学1!F44</f>
        <v>2120</v>
      </c>
      <c r="I48" s="825">
        <f>通勤通学1!G44</f>
        <v>-461</v>
      </c>
      <c r="J48" s="825">
        <f t="shared" si="118"/>
        <v>13465</v>
      </c>
      <c r="K48" s="825">
        <f t="shared" si="119"/>
        <v>10838</v>
      </c>
      <c r="L48" s="825">
        <f t="shared" si="120"/>
        <v>-2627</v>
      </c>
      <c r="M48" s="825">
        <f t="shared" si="113"/>
        <v>16046</v>
      </c>
      <c r="N48" s="825">
        <f t="shared" si="70"/>
        <v>15428</v>
      </c>
      <c r="O48" s="825">
        <f t="shared" si="71"/>
        <v>14811</v>
      </c>
      <c r="P48" s="825">
        <f t="shared" si="72"/>
        <v>14193</v>
      </c>
      <c r="Q48" s="825">
        <f t="shared" si="73"/>
        <v>13576</v>
      </c>
      <c r="R48" s="825">
        <f t="shared" si="114"/>
        <v>12958</v>
      </c>
      <c r="S48" s="825">
        <f t="shared" si="74"/>
        <v>12340</v>
      </c>
      <c r="T48" s="825">
        <f t="shared" si="75"/>
        <v>11723</v>
      </c>
      <c r="U48" s="825">
        <f t="shared" si="76"/>
        <v>11105</v>
      </c>
      <c r="V48" s="825">
        <f t="shared" si="115"/>
        <v>-3088</v>
      </c>
      <c r="W48" s="825">
        <f t="shared" si="115"/>
        <v>29511</v>
      </c>
      <c r="X48" s="825">
        <f t="shared" si="116"/>
        <v>23796</v>
      </c>
      <c r="Y48" s="825">
        <f t="shared" si="117"/>
        <v>-5715</v>
      </c>
    </row>
    <row r="49" spans="1:25">
      <c r="A49" s="124" t="s">
        <v>170</v>
      </c>
      <c r="B49" s="125"/>
      <c r="C49" s="125" t="s">
        <v>182</v>
      </c>
      <c r="D49" s="825">
        <f>SUM(D50:D53)</f>
        <v>276539</v>
      </c>
      <c r="E49" s="825">
        <f t="shared" ref="E49:L49" si="121">SUM(E50:E53)</f>
        <v>264162</v>
      </c>
      <c r="F49" s="825">
        <f t="shared" si="121"/>
        <v>-12377</v>
      </c>
      <c r="G49" s="825">
        <f t="shared" si="121"/>
        <v>77716</v>
      </c>
      <c r="H49" s="825">
        <f t="shared" si="121"/>
        <v>73313</v>
      </c>
      <c r="I49" s="825">
        <f t="shared" si="121"/>
        <v>-4403</v>
      </c>
      <c r="J49" s="825">
        <f t="shared" si="121"/>
        <v>354255</v>
      </c>
      <c r="K49" s="825">
        <f t="shared" si="121"/>
        <v>337475</v>
      </c>
      <c r="L49" s="825">
        <f t="shared" si="121"/>
        <v>-16780</v>
      </c>
      <c r="M49" s="825">
        <f t="shared" ref="M49:Y49" si="122">SUM(M50:M53)</f>
        <v>431971</v>
      </c>
      <c r="N49" s="825">
        <f t="shared" si="122"/>
        <v>427735</v>
      </c>
      <c r="O49" s="825">
        <f t="shared" si="122"/>
        <v>423498</v>
      </c>
      <c r="P49" s="825">
        <f t="shared" si="122"/>
        <v>419261</v>
      </c>
      <c r="Q49" s="825">
        <f t="shared" si="122"/>
        <v>415024</v>
      </c>
      <c r="R49" s="825">
        <f t="shared" si="122"/>
        <v>410788</v>
      </c>
      <c r="S49" s="825">
        <f t="shared" si="122"/>
        <v>406552</v>
      </c>
      <c r="T49" s="825">
        <f t="shared" si="122"/>
        <v>402315</v>
      </c>
      <c r="U49" s="825">
        <f t="shared" si="122"/>
        <v>398078</v>
      </c>
      <c r="V49" s="825">
        <f t="shared" si="122"/>
        <v>-21183</v>
      </c>
      <c r="W49" s="825">
        <f t="shared" si="122"/>
        <v>786226</v>
      </c>
      <c r="X49" s="825">
        <f t="shared" si="122"/>
        <v>748263</v>
      </c>
      <c r="Y49" s="825">
        <f t="shared" si="122"/>
        <v>-37963</v>
      </c>
    </row>
    <row r="50" spans="1:25">
      <c r="A50" s="124"/>
      <c r="B50" s="125">
        <v>201</v>
      </c>
      <c r="C50" s="125" t="s">
        <v>183</v>
      </c>
      <c r="D50" s="825">
        <f>通勤通学1!B15</f>
        <v>255726</v>
      </c>
      <c r="E50" s="825">
        <f>通勤通学1!C15</f>
        <v>245252</v>
      </c>
      <c r="F50" s="825">
        <f>通勤通学1!D15</f>
        <v>-10474</v>
      </c>
      <c r="G50" s="825">
        <f>通勤通学1!E15</f>
        <v>72198</v>
      </c>
      <c r="H50" s="825">
        <f>通勤通学1!F15</f>
        <v>68403</v>
      </c>
      <c r="I50" s="825">
        <f>通勤通学1!G15</f>
        <v>-3795</v>
      </c>
      <c r="J50" s="825">
        <f>D50+G50</f>
        <v>327924</v>
      </c>
      <c r="K50" s="825">
        <f t="shared" ref="K50" si="123">E50+H50</f>
        <v>313655</v>
      </c>
      <c r="L50" s="825">
        <f t="shared" ref="L50" si="124">F50+I50</f>
        <v>-14269</v>
      </c>
      <c r="M50" s="825">
        <f t="shared" ref="M50:M53" si="125">G50+J50</f>
        <v>400122</v>
      </c>
      <c r="N50" s="825">
        <f t="shared" si="70"/>
        <v>396509</v>
      </c>
      <c r="O50" s="825">
        <f t="shared" si="71"/>
        <v>392896</v>
      </c>
      <c r="P50" s="825">
        <f t="shared" si="72"/>
        <v>389284</v>
      </c>
      <c r="Q50" s="825">
        <f t="shared" si="73"/>
        <v>385671</v>
      </c>
      <c r="R50" s="825">
        <f t="shared" ref="R50:R53" si="126">H50+K50</f>
        <v>382058</v>
      </c>
      <c r="S50" s="825">
        <f t="shared" si="74"/>
        <v>378445</v>
      </c>
      <c r="T50" s="825">
        <f t="shared" si="75"/>
        <v>374832</v>
      </c>
      <c r="U50" s="825">
        <f t="shared" si="76"/>
        <v>371220</v>
      </c>
      <c r="V50" s="825">
        <f t="shared" ref="V50:W53" si="127">I50+L50</f>
        <v>-18064</v>
      </c>
      <c r="W50" s="825">
        <f t="shared" si="127"/>
        <v>728046</v>
      </c>
      <c r="X50" s="825">
        <f>K50+R50</f>
        <v>695713</v>
      </c>
      <c r="Y50" s="825">
        <f>L50+V50</f>
        <v>-32333</v>
      </c>
    </row>
    <row r="51" spans="1:25">
      <c r="A51" s="124"/>
      <c r="B51" s="125">
        <v>442</v>
      </c>
      <c r="C51" s="125" t="s">
        <v>56</v>
      </c>
      <c r="D51" s="825">
        <f>通勤通学1!B47</f>
        <v>5684</v>
      </c>
      <c r="E51" s="825">
        <f>通勤通学1!C47</f>
        <v>5028</v>
      </c>
      <c r="F51" s="825">
        <f>通勤通学1!D47</f>
        <v>-656</v>
      </c>
      <c r="G51" s="825">
        <f>通勤通学1!E47</f>
        <v>1409</v>
      </c>
      <c r="H51" s="825">
        <f>通勤通学1!F47</f>
        <v>1214</v>
      </c>
      <c r="I51" s="825">
        <f>通勤通学1!G47</f>
        <v>-195</v>
      </c>
      <c r="J51" s="825">
        <f t="shared" ref="J51:J53" si="128">D51+G51</f>
        <v>7093</v>
      </c>
      <c r="K51" s="825">
        <f t="shared" ref="K51:K53" si="129">E51+H51</f>
        <v>6242</v>
      </c>
      <c r="L51" s="825">
        <f t="shared" ref="L51:L53" si="130">F51+I51</f>
        <v>-851</v>
      </c>
      <c r="M51" s="825">
        <f t="shared" si="125"/>
        <v>8502</v>
      </c>
      <c r="N51" s="825">
        <f t="shared" si="70"/>
        <v>8293</v>
      </c>
      <c r="O51" s="825">
        <f t="shared" si="71"/>
        <v>8084</v>
      </c>
      <c r="P51" s="825">
        <f t="shared" si="72"/>
        <v>7874</v>
      </c>
      <c r="Q51" s="825">
        <f t="shared" si="73"/>
        <v>7665</v>
      </c>
      <c r="R51" s="825">
        <f t="shared" si="126"/>
        <v>7456</v>
      </c>
      <c r="S51" s="825">
        <f t="shared" si="74"/>
        <v>7247</v>
      </c>
      <c r="T51" s="825">
        <f t="shared" si="75"/>
        <v>7038</v>
      </c>
      <c r="U51" s="825">
        <f t="shared" si="76"/>
        <v>6828</v>
      </c>
      <c r="V51" s="825">
        <f t="shared" si="127"/>
        <v>-1046</v>
      </c>
      <c r="W51" s="825">
        <f t="shared" si="127"/>
        <v>15595</v>
      </c>
      <c r="X51" s="825">
        <f>K51+R51</f>
        <v>13698</v>
      </c>
      <c r="Y51" s="825">
        <f>L51+V51</f>
        <v>-1897</v>
      </c>
    </row>
    <row r="52" spans="1:25">
      <c r="A52" s="124"/>
      <c r="B52" s="125">
        <v>443</v>
      </c>
      <c r="C52" s="125" t="s">
        <v>57</v>
      </c>
      <c r="D52" s="825">
        <f>通勤通学1!B48</f>
        <v>9714</v>
      </c>
      <c r="E52" s="825">
        <f>通勤通学1!C48</f>
        <v>9207</v>
      </c>
      <c r="F52" s="825">
        <f>通勤通学1!D48</f>
        <v>-507</v>
      </c>
      <c r="G52" s="825">
        <f>通勤通学1!E48</f>
        <v>2697</v>
      </c>
      <c r="H52" s="825">
        <f>通勤通学1!F48</f>
        <v>2497</v>
      </c>
      <c r="I52" s="825">
        <f>通勤通学1!G48</f>
        <v>-200</v>
      </c>
      <c r="J52" s="825">
        <f t="shared" si="128"/>
        <v>12411</v>
      </c>
      <c r="K52" s="825">
        <f t="shared" si="129"/>
        <v>11704</v>
      </c>
      <c r="L52" s="825">
        <f t="shared" si="130"/>
        <v>-707</v>
      </c>
      <c r="M52" s="825">
        <f t="shared" si="125"/>
        <v>15108</v>
      </c>
      <c r="N52" s="825">
        <f t="shared" si="70"/>
        <v>14927</v>
      </c>
      <c r="O52" s="825">
        <f t="shared" si="71"/>
        <v>14745</v>
      </c>
      <c r="P52" s="825">
        <f t="shared" si="72"/>
        <v>14564</v>
      </c>
      <c r="Q52" s="825">
        <f t="shared" si="73"/>
        <v>14382</v>
      </c>
      <c r="R52" s="825">
        <f t="shared" si="126"/>
        <v>14201</v>
      </c>
      <c r="S52" s="825">
        <f t="shared" si="74"/>
        <v>14020</v>
      </c>
      <c r="T52" s="825">
        <f t="shared" si="75"/>
        <v>13838</v>
      </c>
      <c r="U52" s="825">
        <f t="shared" si="76"/>
        <v>13657</v>
      </c>
      <c r="V52" s="825">
        <f t="shared" si="127"/>
        <v>-907</v>
      </c>
      <c r="W52" s="825">
        <f t="shared" si="127"/>
        <v>27519</v>
      </c>
      <c r="X52" s="825">
        <f>K52+R52</f>
        <v>25905</v>
      </c>
      <c r="Y52" s="825">
        <f>L52+V52</f>
        <v>-1614</v>
      </c>
    </row>
    <row r="53" spans="1:25">
      <c r="A53" s="124"/>
      <c r="B53" s="125">
        <v>446</v>
      </c>
      <c r="C53" s="125" t="s">
        <v>184</v>
      </c>
      <c r="D53" s="825">
        <f>通勤通学1!B49</f>
        <v>5415</v>
      </c>
      <c r="E53" s="825">
        <f>通勤通学1!C49</f>
        <v>4675</v>
      </c>
      <c r="F53" s="825">
        <f>通勤通学1!D49</f>
        <v>-740</v>
      </c>
      <c r="G53" s="825">
        <f>通勤通学1!E49</f>
        <v>1412</v>
      </c>
      <c r="H53" s="825">
        <f>通勤通学1!F49</f>
        <v>1199</v>
      </c>
      <c r="I53" s="825">
        <f>通勤通学1!G49</f>
        <v>-213</v>
      </c>
      <c r="J53" s="825">
        <f t="shared" si="128"/>
        <v>6827</v>
      </c>
      <c r="K53" s="825">
        <f t="shared" si="129"/>
        <v>5874</v>
      </c>
      <c r="L53" s="825">
        <f t="shared" si="130"/>
        <v>-953</v>
      </c>
      <c r="M53" s="825">
        <f t="shared" si="125"/>
        <v>8239</v>
      </c>
      <c r="N53" s="825">
        <f t="shared" si="70"/>
        <v>8006</v>
      </c>
      <c r="O53" s="825">
        <f t="shared" si="71"/>
        <v>7773</v>
      </c>
      <c r="P53" s="825">
        <f t="shared" si="72"/>
        <v>7539</v>
      </c>
      <c r="Q53" s="825">
        <f t="shared" si="73"/>
        <v>7306</v>
      </c>
      <c r="R53" s="825">
        <f t="shared" si="126"/>
        <v>7073</v>
      </c>
      <c r="S53" s="825">
        <f t="shared" si="74"/>
        <v>6840</v>
      </c>
      <c r="T53" s="825">
        <f t="shared" si="75"/>
        <v>6607</v>
      </c>
      <c r="U53" s="825">
        <f t="shared" si="76"/>
        <v>6373</v>
      </c>
      <c r="V53" s="825">
        <f t="shared" si="127"/>
        <v>-1166</v>
      </c>
      <c r="W53" s="825">
        <f t="shared" si="127"/>
        <v>15066</v>
      </c>
      <c r="X53" s="825">
        <f>K53+R53</f>
        <v>12947</v>
      </c>
      <c r="Y53" s="825">
        <f>L53+V53</f>
        <v>-2119</v>
      </c>
    </row>
    <row r="54" spans="1:25">
      <c r="A54" s="124" t="s">
        <v>170</v>
      </c>
      <c r="B54" s="125"/>
      <c r="C54" s="125" t="s">
        <v>176</v>
      </c>
      <c r="D54" s="825">
        <f>SUM(D55:D61)</f>
        <v>119921</v>
      </c>
      <c r="E54" s="825">
        <f t="shared" ref="E54:L54" si="131">SUM(E55:E61)</f>
        <v>107097</v>
      </c>
      <c r="F54" s="825">
        <f t="shared" si="131"/>
        <v>-12824</v>
      </c>
      <c r="G54" s="825">
        <f t="shared" si="131"/>
        <v>32564</v>
      </c>
      <c r="H54" s="825">
        <f t="shared" si="131"/>
        <v>29833</v>
      </c>
      <c r="I54" s="825">
        <f t="shared" si="131"/>
        <v>-2731</v>
      </c>
      <c r="J54" s="825">
        <f t="shared" si="131"/>
        <v>152485</v>
      </c>
      <c r="K54" s="825">
        <f t="shared" si="131"/>
        <v>136930</v>
      </c>
      <c r="L54" s="825">
        <f t="shared" si="131"/>
        <v>-15555</v>
      </c>
      <c r="M54" s="825">
        <f t="shared" ref="M54:Y54" si="132">SUM(M55:M61)</f>
        <v>185049</v>
      </c>
      <c r="N54" s="825">
        <f t="shared" si="132"/>
        <v>181391</v>
      </c>
      <c r="O54" s="825">
        <f t="shared" si="132"/>
        <v>177735</v>
      </c>
      <c r="P54" s="825">
        <f t="shared" si="132"/>
        <v>174077</v>
      </c>
      <c r="Q54" s="825">
        <f t="shared" si="132"/>
        <v>170421</v>
      </c>
      <c r="R54" s="825">
        <f t="shared" si="132"/>
        <v>166763</v>
      </c>
      <c r="S54" s="825">
        <f t="shared" si="132"/>
        <v>163105</v>
      </c>
      <c r="T54" s="825">
        <f t="shared" si="132"/>
        <v>159449</v>
      </c>
      <c r="U54" s="825">
        <f t="shared" si="132"/>
        <v>155791</v>
      </c>
      <c r="V54" s="825">
        <f t="shared" si="132"/>
        <v>-18286</v>
      </c>
      <c r="W54" s="825">
        <f t="shared" si="132"/>
        <v>337534</v>
      </c>
      <c r="X54" s="825">
        <f t="shared" si="132"/>
        <v>303693</v>
      </c>
      <c r="Y54" s="825">
        <f t="shared" si="132"/>
        <v>-33841</v>
      </c>
    </row>
    <row r="55" spans="1:25">
      <c r="A55" s="124"/>
      <c r="B55" s="125">
        <v>208</v>
      </c>
      <c r="C55" s="125" t="s">
        <v>59</v>
      </c>
      <c r="D55" s="825">
        <f>通勤通学1!B22</f>
        <v>13057</v>
      </c>
      <c r="E55" s="825">
        <f>通勤通学1!C22</f>
        <v>11499</v>
      </c>
      <c r="F55" s="825">
        <f>通勤通学1!D22</f>
        <v>-1558</v>
      </c>
      <c r="G55" s="825">
        <f>通勤通学1!E22</f>
        <v>3139</v>
      </c>
      <c r="H55" s="825">
        <f>通勤通学1!F22</f>
        <v>3058</v>
      </c>
      <c r="I55" s="825">
        <f>通勤通学1!G22</f>
        <v>-81</v>
      </c>
      <c r="J55" s="825">
        <f>D55+G55</f>
        <v>16196</v>
      </c>
      <c r="K55" s="825">
        <f t="shared" ref="K55" si="133">E55+H55</f>
        <v>14557</v>
      </c>
      <c r="L55" s="825">
        <f t="shared" ref="L55" si="134">F55+I55</f>
        <v>-1639</v>
      </c>
      <c r="M55" s="825">
        <f t="shared" ref="M55:M61" si="135">G55+J55</f>
        <v>19335</v>
      </c>
      <c r="N55" s="825">
        <f t="shared" si="70"/>
        <v>18991</v>
      </c>
      <c r="O55" s="825">
        <f t="shared" si="71"/>
        <v>18647</v>
      </c>
      <c r="P55" s="825">
        <f t="shared" si="72"/>
        <v>18303</v>
      </c>
      <c r="Q55" s="825">
        <f t="shared" si="73"/>
        <v>17959</v>
      </c>
      <c r="R55" s="825">
        <f t="shared" ref="R55:R61" si="136">H55+K55</f>
        <v>17615</v>
      </c>
      <c r="S55" s="825">
        <f t="shared" si="74"/>
        <v>17271</v>
      </c>
      <c r="T55" s="825">
        <f t="shared" si="75"/>
        <v>16927</v>
      </c>
      <c r="U55" s="825">
        <f t="shared" si="76"/>
        <v>16583</v>
      </c>
      <c r="V55" s="825">
        <f t="shared" ref="V55:W61" si="137">I55+L55</f>
        <v>-1720</v>
      </c>
      <c r="W55" s="825">
        <f t="shared" si="137"/>
        <v>35531</v>
      </c>
      <c r="X55" s="825">
        <f t="shared" ref="X55:X61" si="138">K55+R55</f>
        <v>32172</v>
      </c>
      <c r="Y55" s="825">
        <f t="shared" ref="Y55:Y61" si="139">L55+V55</f>
        <v>-3359</v>
      </c>
    </row>
    <row r="56" spans="1:25">
      <c r="A56" s="124"/>
      <c r="B56" s="125">
        <v>212</v>
      </c>
      <c r="C56" s="125" t="s">
        <v>60</v>
      </c>
      <c r="D56" s="825">
        <f>通勤通学1!B25</f>
        <v>21709</v>
      </c>
      <c r="E56" s="825">
        <f>通勤通学1!C25</f>
        <v>19872</v>
      </c>
      <c r="F56" s="825">
        <f>通勤通学1!D25</f>
        <v>-1837</v>
      </c>
      <c r="G56" s="825">
        <f>通勤通学1!E25</f>
        <v>6158</v>
      </c>
      <c r="H56" s="825">
        <f>通勤通学1!F25</f>
        <v>5626</v>
      </c>
      <c r="I56" s="825">
        <f>通勤通学1!G25</f>
        <v>-532</v>
      </c>
      <c r="J56" s="825">
        <f t="shared" ref="J56:J61" si="140">D56+G56</f>
        <v>27867</v>
      </c>
      <c r="K56" s="825">
        <f t="shared" ref="K56:K61" si="141">E56+H56</f>
        <v>25498</v>
      </c>
      <c r="L56" s="825">
        <f t="shared" ref="L56:L61" si="142">F56+I56</f>
        <v>-2369</v>
      </c>
      <c r="M56" s="825">
        <f t="shared" si="135"/>
        <v>34025</v>
      </c>
      <c r="N56" s="825">
        <f t="shared" si="70"/>
        <v>33445</v>
      </c>
      <c r="O56" s="825">
        <f t="shared" si="71"/>
        <v>32865</v>
      </c>
      <c r="P56" s="825">
        <f t="shared" si="72"/>
        <v>32284</v>
      </c>
      <c r="Q56" s="825">
        <f t="shared" si="73"/>
        <v>31704</v>
      </c>
      <c r="R56" s="825">
        <f t="shared" si="136"/>
        <v>31124</v>
      </c>
      <c r="S56" s="825">
        <f t="shared" si="74"/>
        <v>30544</v>
      </c>
      <c r="T56" s="825">
        <f t="shared" si="75"/>
        <v>29964</v>
      </c>
      <c r="U56" s="825">
        <f t="shared" si="76"/>
        <v>29383</v>
      </c>
      <c r="V56" s="825">
        <f t="shared" si="137"/>
        <v>-2901</v>
      </c>
      <c r="W56" s="825">
        <f t="shared" si="137"/>
        <v>61892</v>
      </c>
      <c r="X56" s="825">
        <f t="shared" si="138"/>
        <v>56622</v>
      </c>
      <c r="Y56" s="825">
        <f t="shared" si="139"/>
        <v>-5270</v>
      </c>
    </row>
    <row r="57" spans="1:25">
      <c r="A57" s="124"/>
      <c r="B57" s="125">
        <v>227</v>
      </c>
      <c r="C57" s="125" t="s">
        <v>125</v>
      </c>
      <c r="D57" s="825">
        <f>通勤通学1!B40</f>
        <v>18805</v>
      </c>
      <c r="E57" s="825">
        <f>通勤通学1!C40</f>
        <v>15504</v>
      </c>
      <c r="F57" s="825">
        <f>通勤通学1!D40</f>
        <v>-3301</v>
      </c>
      <c r="G57" s="825">
        <f>通勤通学1!E40</f>
        <v>4548</v>
      </c>
      <c r="H57" s="825">
        <f>通勤通学1!F40</f>
        <v>3922</v>
      </c>
      <c r="I57" s="825">
        <f>通勤通学1!G40</f>
        <v>-626</v>
      </c>
      <c r="J57" s="825">
        <f t="shared" si="140"/>
        <v>23353</v>
      </c>
      <c r="K57" s="825">
        <f t="shared" si="141"/>
        <v>19426</v>
      </c>
      <c r="L57" s="825">
        <f t="shared" si="142"/>
        <v>-3927</v>
      </c>
      <c r="M57" s="825">
        <f t="shared" si="135"/>
        <v>27901</v>
      </c>
      <c r="N57" s="825">
        <f t="shared" si="70"/>
        <v>26990</v>
      </c>
      <c r="O57" s="825">
        <f t="shared" si="71"/>
        <v>26080</v>
      </c>
      <c r="P57" s="825">
        <f t="shared" si="72"/>
        <v>25169</v>
      </c>
      <c r="Q57" s="825">
        <f t="shared" si="73"/>
        <v>24259</v>
      </c>
      <c r="R57" s="825">
        <f t="shared" si="136"/>
        <v>23348</v>
      </c>
      <c r="S57" s="825">
        <f t="shared" si="74"/>
        <v>22437</v>
      </c>
      <c r="T57" s="825">
        <f t="shared" si="75"/>
        <v>21527</v>
      </c>
      <c r="U57" s="825">
        <f t="shared" si="76"/>
        <v>20616</v>
      </c>
      <c r="V57" s="825">
        <f t="shared" si="137"/>
        <v>-4553</v>
      </c>
      <c r="W57" s="825">
        <f t="shared" si="137"/>
        <v>51254</v>
      </c>
      <c r="X57" s="825">
        <f t="shared" si="138"/>
        <v>42774</v>
      </c>
      <c r="Y57" s="825">
        <f t="shared" si="139"/>
        <v>-8480</v>
      </c>
    </row>
    <row r="58" spans="1:25">
      <c r="A58" s="124"/>
      <c r="B58" s="125">
        <v>229</v>
      </c>
      <c r="C58" s="125" t="s">
        <v>123</v>
      </c>
      <c r="D58" s="825">
        <f>通勤通学1!B42</f>
        <v>36096</v>
      </c>
      <c r="E58" s="825">
        <f>通勤通学1!C42</f>
        <v>33071</v>
      </c>
      <c r="F58" s="825">
        <f>通勤通学1!D42</f>
        <v>-3025</v>
      </c>
      <c r="G58" s="825">
        <f>通勤通学1!E42</f>
        <v>10158</v>
      </c>
      <c r="H58" s="825">
        <f>通勤通学1!F42</f>
        <v>9354</v>
      </c>
      <c r="I58" s="825">
        <f>通勤通学1!G42</f>
        <v>-804</v>
      </c>
      <c r="J58" s="825">
        <f t="shared" si="140"/>
        <v>46254</v>
      </c>
      <c r="K58" s="825">
        <f t="shared" si="141"/>
        <v>42425</v>
      </c>
      <c r="L58" s="825">
        <f t="shared" si="142"/>
        <v>-3829</v>
      </c>
      <c r="M58" s="825">
        <f t="shared" si="135"/>
        <v>56412</v>
      </c>
      <c r="N58" s="825">
        <f t="shared" si="70"/>
        <v>55485</v>
      </c>
      <c r="O58" s="825">
        <f t="shared" si="71"/>
        <v>54559</v>
      </c>
      <c r="P58" s="825">
        <f t="shared" si="72"/>
        <v>53632</v>
      </c>
      <c r="Q58" s="825">
        <f t="shared" si="73"/>
        <v>52706</v>
      </c>
      <c r="R58" s="825">
        <f t="shared" si="136"/>
        <v>51779</v>
      </c>
      <c r="S58" s="825">
        <f t="shared" si="74"/>
        <v>50852</v>
      </c>
      <c r="T58" s="825">
        <f t="shared" si="75"/>
        <v>49926</v>
      </c>
      <c r="U58" s="825">
        <f t="shared" si="76"/>
        <v>48999</v>
      </c>
      <c r="V58" s="825">
        <f t="shared" si="137"/>
        <v>-4633</v>
      </c>
      <c r="W58" s="825">
        <f t="shared" si="137"/>
        <v>102666</v>
      </c>
      <c r="X58" s="825">
        <f t="shared" si="138"/>
        <v>94204</v>
      </c>
      <c r="Y58" s="825">
        <f t="shared" si="139"/>
        <v>-8462</v>
      </c>
    </row>
    <row r="59" spans="1:25">
      <c r="A59" s="124"/>
      <c r="B59" s="125">
        <v>464</v>
      </c>
      <c r="C59" s="125" t="s">
        <v>63</v>
      </c>
      <c r="D59" s="825">
        <f>通勤通学1!B50</f>
        <v>15318</v>
      </c>
      <c r="E59" s="825">
        <f>通勤通学1!C50</f>
        <v>14914</v>
      </c>
      <c r="F59" s="825">
        <f>通勤通学1!D50</f>
        <v>-404</v>
      </c>
      <c r="G59" s="825">
        <f>通勤通学1!E50</f>
        <v>5045</v>
      </c>
      <c r="H59" s="825">
        <f>通勤通学1!F50</f>
        <v>4920</v>
      </c>
      <c r="I59" s="825">
        <f>通勤通学1!G50</f>
        <v>-125</v>
      </c>
      <c r="J59" s="825">
        <f t="shared" si="140"/>
        <v>20363</v>
      </c>
      <c r="K59" s="825">
        <f t="shared" si="141"/>
        <v>19834</v>
      </c>
      <c r="L59" s="825">
        <f t="shared" si="142"/>
        <v>-529</v>
      </c>
      <c r="M59" s="825">
        <f t="shared" si="135"/>
        <v>25408</v>
      </c>
      <c r="N59" s="825">
        <f t="shared" si="70"/>
        <v>25277</v>
      </c>
      <c r="O59" s="825">
        <f t="shared" si="71"/>
        <v>25146</v>
      </c>
      <c r="P59" s="825">
        <f t="shared" si="72"/>
        <v>25016</v>
      </c>
      <c r="Q59" s="825">
        <f t="shared" si="73"/>
        <v>24885</v>
      </c>
      <c r="R59" s="825">
        <f t="shared" si="136"/>
        <v>24754</v>
      </c>
      <c r="S59" s="825">
        <f t="shared" si="74"/>
        <v>24623</v>
      </c>
      <c r="T59" s="825">
        <f t="shared" si="75"/>
        <v>24492</v>
      </c>
      <c r="U59" s="825">
        <f t="shared" si="76"/>
        <v>24362</v>
      </c>
      <c r="V59" s="825">
        <f t="shared" si="137"/>
        <v>-654</v>
      </c>
      <c r="W59" s="825">
        <f t="shared" si="137"/>
        <v>45771</v>
      </c>
      <c r="X59" s="825">
        <f t="shared" si="138"/>
        <v>44588</v>
      </c>
      <c r="Y59" s="825">
        <f t="shared" si="139"/>
        <v>-1183</v>
      </c>
    </row>
    <row r="60" spans="1:25">
      <c r="A60" s="124"/>
      <c r="B60" s="125">
        <v>481</v>
      </c>
      <c r="C60" s="125" t="s">
        <v>64</v>
      </c>
      <c r="D60" s="825">
        <f>通勤通学1!B51</f>
        <v>6832</v>
      </c>
      <c r="E60" s="825">
        <f>通勤通学1!C51</f>
        <v>5873</v>
      </c>
      <c r="F60" s="825">
        <f>通勤通学1!D51</f>
        <v>-959</v>
      </c>
      <c r="G60" s="825">
        <f>通勤通学1!E51</f>
        <v>1749</v>
      </c>
      <c r="H60" s="825">
        <f>通勤通学1!F51</f>
        <v>1489</v>
      </c>
      <c r="I60" s="825">
        <f>通勤通学1!G51</f>
        <v>-260</v>
      </c>
      <c r="J60" s="825">
        <f t="shared" si="140"/>
        <v>8581</v>
      </c>
      <c r="K60" s="825">
        <f t="shared" si="141"/>
        <v>7362</v>
      </c>
      <c r="L60" s="825">
        <f t="shared" si="142"/>
        <v>-1219</v>
      </c>
      <c r="M60" s="825">
        <f t="shared" si="135"/>
        <v>10330</v>
      </c>
      <c r="N60" s="825">
        <f t="shared" si="70"/>
        <v>10034</v>
      </c>
      <c r="O60" s="825">
        <f t="shared" si="71"/>
        <v>9738</v>
      </c>
      <c r="P60" s="825">
        <f t="shared" si="72"/>
        <v>9443</v>
      </c>
      <c r="Q60" s="825">
        <f t="shared" si="73"/>
        <v>9147</v>
      </c>
      <c r="R60" s="825">
        <f t="shared" si="136"/>
        <v>8851</v>
      </c>
      <c r="S60" s="825">
        <f t="shared" si="74"/>
        <v>8555</v>
      </c>
      <c r="T60" s="825">
        <f t="shared" si="75"/>
        <v>8259</v>
      </c>
      <c r="U60" s="825">
        <f t="shared" si="76"/>
        <v>7964</v>
      </c>
      <c r="V60" s="825">
        <f t="shared" si="137"/>
        <v>-1479</v>
      </c>
      <c r="W60" s="825">
        <f t="shared" si="137"/>
        <v>18911</v>
      </c>
      <c r="X60" s="825">
        <f t="shared" si="138"/>
        <v>16213</v>
      </c>
      <c r="Y60" s="825">
        <f t="shared" si="139"/>
        <v>-2698</v>
      </c>
    </row>
    <row r="61" spans="1:25">
      <c r="A61" s="124"/>
      <c r="B61" s="125">
        <v>501</v>
      </c>
      <c r="C61" s="125" t="s">
        <v>185</v>
      </c>
      <c r="D61" s="825">
        <f>通勤通学1!B52</f>
        <v>8104</v>
      </c>
      <c r="E61" s="825">
        <f>通勤通学1!C52</f>
        <v>6364</v>
      </c>
      <c r="F61" s="825">
        <f>通勤通学1!D52</f>
        <v>-1740</v>
      </c>
      <c r="G61" s="825">
        <f>通勤通学1!E52</f>
        <v>1767</v>
      </c>
      <c r="H61" s="825">
        <f>通勤通学1!F52</f>
        <v>1464</v>
      </c>
      <c r="I61" s="825">
        <f>通勤通学1!G52</f>
        <v>-303</v>
      </c>
      <c r="J61" s="825">
        <f t="shared" si="140"/>
        <v>9871</v>
      </c>
      <c r="K61" s="825">
        <f t="shared" si="141"/>
        <v>7828</v>
      </c>
      <c r="L61" s="825">
        <f t="shared" si="142"/>
        <v>-2043</v>
      </c>
      <c r="M61" s="825">
        <f t="shared" si="135"/>
        <v>11638</v>
      </c>
      <c r="N61" s="825">
        <f t="shared" si="70"/>
        <v>11169</v>
      </c>
      <c r="O61" s="825">
        <f t="shared" si="71"/>
        <v>10700</v>
      </c>
      <c r="P61" s="825">
        <f t="shared" si="72"/>
        <v>10230</v>
      </c>
      <c r="Q61" s="825">
        <f t="shared" si="73"/>
        <v>9761</v>
      </c>
      <c r="R61" s="825">
        <f t="shared" si="136"/>
        <v>9292</v>
      </c>
      <c r="S61" s="825">
        <f t="shared" si="74"/>
        <v>8823</v>
      </c>
      <c r="T61" s="825">
        <f t="shared" si="75"/>
        <v>8354</v>
      </c>
      <c r="U61" s="825">
        <f t="shared" si="76"/>
        <v>7884</v>
      </c>
      <c r="V61" s="825">
        <f t="shared" si="137"/>
        <v>-2346</v>
      </c>
      <c r="W61" s="825">
        <f t="shared" si="137"/>
        <v>21509</v>
      </c>
      <c r="X61" s="825">
        <f t="shared" si="138"/>
        <v>17120</v>
      </c>
      <c r="Y61" s="825">
        <f t="shared" si="139"/>
        <v>-4389</v>
      </c>
    </row>
    <row r="62" spans="1:25">
      <c r="A62" s="124" t="s">
        <v>178</v>
      </c>
      <c r="B62" s="125"/>
      <c r="C62" s="125" t="s">
        <v>23</v>
      </c>
      <c r="D62" s="825">
        <f>SUM(D63:D67)</f>
        <v>83859</v>
      </c>
      <c r="E62" s="825">
        <f t="shared" ref="E62:L62" si="143">SUM(E63:E67)</f>
        <v>68866</v>
      </c>
      <c r="F62" s="825">
        <f t="shared" si="143"/>
        <v>-14993</v>
      </c>
      <c r="G62" s="825">
        <f t="shared" si="143"/>
        <v>19279</v>
      </c>
      <c r="H62" s="825">
        <f t="shared" si="143"/>
        <v>17550</v>
      </c>
      <c r="I62" s="825">
        <f t="shared" si="143"/>
        <v>-1729</v>
      </c>
      <c r="J62" s="825">
        <f t="shared" si="143"/>
        <v>103138</v>
      </c>
      <c r="K62" s="825">
        <f t="shared" si="143"/>
        <v>86416</v>
      </c>
      <c r="L62" s="825">
        <f t="shared" si="143"/>
        <v>-16722</v>
      </c>
      <c r="M62" s="825">
        <f t="shared" ref="M62:Y62" si="144">SUM(M63:M67)</f>
        <v>122417</v>
      </c>
      <c r="N62" s="825">
        <f t="shared" si="144"/>
        <v>118727</v>
      </c>
      <c r="O62" s="825">
        <f t="shared" si="144"/>
        <v>115037</v>
      </c>
      <c r="P62" s="825">
        <f t="shared" si="144"/>
        <v>111346</v>
      </c>
      <c r="Q62" s="825">
        <f t="shared" si="144"/>
        <v>107656</v>
      </c>
      <c r="R62" s="825">
        <f t="shared" si="144"/>
        <v>103966</v>
      </c>
      <c r="S62" s="825">
        <f t="shared" si="144"/>
        <v>100276</v>
      </c>
      <c r="T62" s="825">
        <f t="shared" si="144"/>
        <v>96586</v>
      </c>
      <c r="U62" s="825">
        <f t="shared" si="144"/>
        <v>92895</v>
      </c>
      <c r="V62" s="825">
        <f t="shared" si="144"/>
        <v>-18451</v>
      </c>
      <c r="W62" s="825">
        <f t="shared" si="144"/>
        <v>225555</v>
      </c>
      <c r="X62" s="825">
        <f t="shared" si="144"/>
        <v>190382</v>
      </c>
      <c r="Y62" s="825">
        <f t="shared" si="144"/>
        <v>-35173</v>
      </c>
    </row>
    <row r="63" spans="1:25">
      <c r="A63" s="124"/>
      <c r="B63" s="125">
        <v>209</v>
      </c>
      <c r="C63" s="125" t="s">
        <v>186</v>
      </c>
      <c r="D63" s="825">
        <f>通勤通学1!B23</f>
        <v>41467</v>
      </c>
      <c r="E63" s="825">
        <f>通勤通学1!C23</f>
        <v>34622</v>
      </c>
      <c r="F63" s="825">
        <f>通勤通学1!D23</f>
        <v>-6845</v>
      </c>
      <c r="G63" s="825">
        <f>通勤通学1!E23</f>
        <v>9549</v>
      </c>
      <c r="H63" s="825">
        <f>通勤通学1!F23</f>
        <v>8969</v>
      </c>
      <c r="I63" s="825">
        <f>通勤通学1!G23</f>
        <v>-580</v>
      </c>
      <c r="J63" s="825">
        <f>D63+G63</f>
        <v>51016</v>
      </c>
      <c r="K63" s="825">
        <f t="shared" ref="K63" si="145">E63+H63</f>
        <v>43591</v>
      </c>
      <c r="L63" s="825">
        <f t="shared" ref="L63" si="146">F63+I63</f>
        <v>-7425</v>
      </c>
      <c r="M63" s="825">
        <f t="shared" ref="M63:M67" si="147">G63+J63</f>
        <v>60565</v>
      </c>
      <c r="N63" s="825">
        <f t="shared" si="70"/>
        <v>58964</v>
      </c>
      <c r="O63" s="825">
        <f t="shared" si="71"/>
        <v>57363</v>
      </c>
      <c r="P63" s="825">
        <f t="shared" si="72"/>
        <v>55762</v>
      </c>
      <c r="Q63" s="825">
        <f t="shared" si="73"/>
        <v>54161</v>
      </c>
      <c r="R63" s="825">
        <f t="shared" ref="R63:R67" si="148">H63+K63</f>
        <v>52560</v>
      </c>
      <c r="S63" s="825">
        <f t="shared" si="74"/>
        <v>50959</v>
      </c>
      <c r="T63" s="825">
        <f t="shared" si="75"/>
        <v>49358</v>
      </c>
      <c r="U63" s="825">
        <f t="shared" si="76"/>
        <v>47757</v>
      </c>
      <c r="V63" s="825">
        <f t="shared" ref="V63:W67" si="149">I63+L63</f>
        <v>-8005</v>
      </c>
      <c r="W63" s="825">
        <f t="shared" si="149"/>
        <v>111581</v>
      </c>
      <c r="X63" s="825">
        <f>K63+R63</f>
        <v>96151</v>
      </c>
      <c r="Y63" s="825">
        <f>L63+V63</f>
        <v>-15430</v>
      </c>
    </row>
    <row r="64" spans="1:25">
      <c r="A64" s="124"/>
      <c r="B64" s="125">
        <v>222</v>
      </c>
      <c r="C64" s="125" t="s">
        <v>187</v>
      </c>
      <c r="D64" s="825">
        <f>通勤通学1!B35</f>
        <v>11258</v>
      </c>
      <c r="E64" s="825">
        <f>通勤通学1!C35</f>
        <v>9341</v>
      </c>
      <c r="F64" s="825">
        <f>通勤通学1!D35</f>
        <v>-1917</v>
      </c>
      <c r="G64" s="825">
        <f>通勤通学1!E35</f>
        <v>2644</v>
      </c>
      <c r="H64" s="825">
        <f>通勤通学1!F35</f>
        <v>2322</v>
      </c>
      <c r="I64" s="825">
        <f>通勤通学1!G35</f>
        <v>-322</v>
      </c>
      <c r="J64" s="825">
        <f t="shared" ref="J64:J67" si="150">D64+G64</f>
        <v>13902</v>
      </c>
      <c r="K64" s="825">
        <f t="shared" ref="K64:K67" si="151">E64+H64</f>
        <v>11663</v>
      </c>
      <c r="L64" s="825">
        <f t="shared" ref="L64:L67" si="152">F64+I64</f>
        <v>-2239</v>
      </c>
      <c r="M64" s="825">
        <f t="shared" si="147"/>
        <v>16546</v>
      </c>
      <c r="N64" s="825">
        <f t="shared" si="70"/>
        <v>16034</v>
      </c>
      <c r="O64" s="825">
        <f t="shared" si="71"/>
        <v>15522</v>
      </c>
      <c r="P64" s="825">
        <f t="shared" si="72"/>
        <v>15009</v>
      </c>
      <c r="Q64" s="825">
        <f t="shared" si="73"/>
        <v>14497</v>
      </c>
      <c r="R64" s="825">
        <f t="shared" si="148"/>
        <v>13985</v>
      </c>
      <c r="S64" s="825">
        <f t="shared" si="74"/>
        <v>13473</v>
      </c>
      <c r="T64" s="825">
        <f t="shared" si="75"/>
        <v>12961</v>
      </c>
      <c r="U64" s="825">
        <f t="shared" si="76"/>
        <v>12448</v>
      </c>
      <c r="V64" s="825">
        <f t="shared" si="149"/>
        <v>-2561</v>
      </c>
      <c r="W64" s="825">
        <f t="shared" si="149"/>
        <v>30448</v>
      </c>
      <c r="X64" s="825">
        <f>K64+R64</f>
        <v>25648</v>
      </c>
      <c r="Y64" s="825">
        <f>L64+V64</f>
        <v>-4800</v>
      </c>
    </row>
    <row r="65" spans="1:25">
      <c r="A65" s="124"/>
      <c r="B65" s="125">
        <v>225</v>
      </c>
      <c r="C65" s="125" t="s">
        <v>132</v>
      </c>
      <c r="D65" s="825">
        <f>通勤通学1!B38</f>
        <v>14878</v>
      </c>
      <c r="E65" s="825">
        <f>通勤通学1!C38</f>
        <v>12919</v>
      </c>
      <c r="F65" s="825">
        <f>通勤通学1!D38</f>
        <v>-1959</v>
      </c>
      <c r="G65" s="825">
        <f>通勤通学1!E38</f>
        <v>3462</v>
      </c>
      <c r="H65" s="825">
        <f>通勤通学1!F38</f>
        <v>3146</v>
      </c>
      <c r="I65" s="825">
        <f>通勤通学1!G38</f>
        <v>-316</v>
      </c>
      <c r="J65" s="825">
        <f t="shared" si="150"/>
        <v>18340</v>
      </c>
      <c r="K65" s="825">
        <f t="shared" si="151"/>
        <v>16065</v>
      </c>
      <c r="L65" s="825">
        <f t="shared" si="152"/>
        <v>-2275</v>
      </c>
      <c r="M65" s="825">
        <f t="shared" si="147"/>
        <v>21802</v>
      </c>
      <c r="N65" s="825">
        <f t="shared" si="70"/>
        <v>21284</v>
      </c>
      <c r="O65" s="825">
        <f t="shared" si="71"/>
        <v>20766</v>
      </c>
      <c r="P65" s="825">
        <f t="shared" si="72"/>
        <v>20247</v>
      </c>
      <c r="Q65" s="825">
        <f t="shared" si="73"/>
        <v>19729</v>
      </c>
      <c r="R65" s="825">
        <f t="shared" si="148"/>
        <v>19211</v>
      </c>
      <c r="S65" s="825">
        <f t="shared" si="74"/>
        <v>18693</v>
      </c>
      <c r="T65" s="825">
        <f t="shared" si="75"/>
        <v>18175</v>
      </c>
      <c r="U65" s="825">
        <f t="shared" si="76"/>
        <v>17656</v>
      </c>
      <c r="V65" s="825">
        <f t="shared" si="149"/>
        <v>-2591</v>
      </c>
      <c r="W65" s="825">
        <f t="shared" si="149"/>
        <v>40142</v>
      </c>
      <c r="X65" s="825">
        <f>K65+R65</f>
        <v>35276</v>
      </c>
      <c r="Y65" s="825">
        <f>L65+V65</f>
        <v>-4866</v>
      </c>
    </row>
    <row r="66" spans="1:25">
      <c r="A66" s="124"/>
      <c r="B66" s="125">
        <v>585</v>
      </c>
      <c r="C66" s="125" t="s">
        <v>188</v>
      </c>
      <c r="D66" s="825">
        <f>通勤通学1!B53</f>
        <v>8836</v>
      </c>
      <c r="E66" s="825">
        <f>通勤通学1!C53</f>
        <v>6519</v>
      </c>
      <c r="F66" s="825">
        <f>通勤通学1!D53</f>
        <v>-2317</v>
      </c>
      <c r="G66" s="825">
        <f>通勤通学1!E53</f>
        <v>2010</v>
      </c>
      <c r="H66" s="825">
        <f>通勤通学1!F53</f>
        <v>1769</v>
      </c>
      <c r="I66" s="825">
        <f>通勤通学1!G53</f>
        <v>-241</v>
      </c>
      <c r="J66" s="825">
        <f t="shared" si="150"/>
        <v>10846</v>
      </c>
      <c r="K66" s="825">
        <f t="shared" si="151"/>
        <v>8288</v>
      </c>
      <c r="L66" s="825">
        <f t="shared" si="152"/>
        <v>-2558</v>
      </c>
      <c r="M66" s="825">
        <f t="shared" si="147"/>
        <v>12856</v>
      </c>
      <c r="N66" s="825">
        <f t="shared" si="70"/>
        <v>12296</v>
      </c>
      <c r="O66" s="825">
        <f t="shared" si="71"/>
        <v>11736</v>
      </c>
      <c r="P66" s="825">
        <f t="shared" si="72"/>
        <v>11177</v>
      </c>
      <c r="Q66" s="825">
        <f t="shared" si="73"/>
        <v>10617</v>
      </c>
      <c r="R66" s="825">
        <f t="shared" si="148"/>
        <v>10057</v>
      </c>
      <c r="S66" s="825">
        <f t="shared" si="74"/>
        <v>9497</v>
      </c>
      <c r="T66" s="825">
        <f t="shared" si="75"/>
        <v>8937</v>
      </c>
      <c r="U66" s="825">
        <f t="shared" si="76"/>
        <v>8378</v>
      </c>
      <c r="V66" s="825">
        <f t="shared" si="149"/>
        <v>-2799</v>
      </c>
      <c r="W66" s="825">
        <f t="shared" si="149"/>
        <v>23702</v>
      </c>
      <c r="X66" s="825">
        <f>K66+R66</f>
        <v>18345</v>
      </c>
      <c r="Y66" s="825">
        <f>L66+V66</f>
        <v>-5357</v>
      </c>
    </row>
    <row r="67" spans="1:25">
      <c r="A67" s="124"/>
      <c r="B67" s="125">
        <v>586</v>
      </c>
      <c r="C67" s="125" t="s">
        <v>189</v>
      </c>
      <c r="D67" s="825">
        <f>通勤通学1!B54</f>
        <v>7420</v>
      </c>
      <c r="E67" s="825">
        <f>通勤通学1!C54</f>
        <v>5465</v>
      </c>
      <c r="F67" s="825">
        <f>通勤通学1!D54</f>
        <v>-1955</v>
      </c>
      <c r="G67" s="825">
        <f>通勤通学1!E54</f>
        <v>1614</v>
      </c>
      <c r="H67" s="825">
        <f>通勤通学1!F54</f>
        <v>1344</v>
      </c>
      <c r="I67" s="825">
        <f>通勤通学1!G54</f>
        <v>-270</v>
      </c>
      <c r="J67" s="825">
        <f t="shared" si="150"/>
        <v>9034</v>
      </c>
      <c r="K67" s="825">
        <f t="shared" si="151"/>
        <v>6809</v>
      </c>
      <c r="L67" s="825">
        <f t="shared" si="152"/>
        <v>-2225</v>
      </c>
      <c r="M67" s="825">
        <f t="shared" si="147"/>
        <v>10648</v>
      </c>
      <c r="N67" s="825">
        <f t="shared" si="70"/>
        <v>10149</v>
      </c>
      <c r="O67" s="825">
        <f t="shared" si="71"/>
        <v>9650</v>
      </c>
      <c r="P67" s="825">
        <f t="shared" si="72"/>
        <v>9151</v>
      </c>
      <c r="Q67" s="825">
        <f t="shared" si="73"/>
        <v>8652</v>
      </c>
      <c r="R67" s="825">
        <f t="shared" si="148"/>
        <v>8153</v>
      </c>
      <c r="S67" s="825">
        <f t="shared" si="74"/>
        <v>7654</v>
      </c>
      <c r="T67" s="825">
        <f t="shared" si="75"/>
        <v>7155</v>
      </c>
      <c r="U67" s="825">
        <f t="shared" si="76"/>
        <v>6656</v>
      </c>
      <c r="V67" s="825">
        <f t="shared" si="149"/>
        <v>-2495</v>
      </c>
      <c r="W67" s="825">
        <f t="shared" si="149"/>
        <v>19682</v>
      </c>
      <c r="X67" s="825">
        <f>K67+R67</f>
        <v>14962</v>
      </c>
      <c r="Y67" s="825">
        <f>L67+V67</f>
        <v>-4720</v>
      </c>
    </row>
    <row r="68" spans="1:25">
      <c r="A68" s="124" t="s">
        <v>178</v>
      </c>
      <c r="B68" s="125"/>
      <c r="C68" s="125" t="s">
        <v>24</v>
      </c>
      <c r="D68" s="825">
        <f>SUM(D69:D70)</f>
        <v>54572</v>
      </c>
      <c r="E68" s="825">
        <f t="shared" ref="E68:L68" si="153">SUM(E69:E70)</f>
        <v>44746</v>
      </c>
      <c r="F68" s="825">
        <f t="shared" si="153"/>
        <v>-9826</v>
      </c>
      <c r="G68" s="825">
        <f t="shared" si="153"/>
        <v>12361</v>
      </c>
      <c r="H68" s="825">
        <f t="shared" si="153"/>
        <v>11465</v>
      </c>
      <c r="I68" s="825">
        <f t="shared" si="153"/>
        <v>-896</v>
      </c>
      <c r="J68" s="825">
        <f t="shared" si="153"/>
        <v>66933</v>
      </c>
      <c r="K68" s="825">
        <f t="shared" si="153"/>
        <v>56211</v>
      </c>
      <c r="L68" s="825">
        <f t="shared" si="153"/>
        <v>-10722</v>
      </c>
      <c r="M68" s="825">
        <f t="shared" ref="M68:Y68" si="154">SUM(M69:M70)</f>
        <v>79294</v>
      </c>
      <c r="N68" s="825">
        <f t="shared" si="154"/>
        <v>76970</v>
      </c>
      <c r="O68" s="825">
        <f t="shared" si="154"/>
        <v>74647</v>
      </c>
      <c r="P68" s="825">
        <f t="shared" si="154"/>
        <v>72323</v>
      </c>
      <c r="Q68" s="825">
        <f t="shared" si="154"/>
        <v>70000</v>
      </c>
      <c r="R68" s="825">
        <f t="shared" si="154"/>
        <v>67676</v>
      </c>
      <c r="S68" s="825">
        <f t="shared" si="154"/>
        <v>65352</v>
      </c>
      <c r="T68" s="825">
        <f t="shared" si="154"/>
        <v>63029</v>
      </c>
      <c r="U68" s="825">
        <f t="shared" si="154"/>
        <v>60705</v>
      </c>
      <c r="V68" s="825">
        <f t="shared" si="154"/>
        <v>-11618</v>
      </c>
      <c r="W68" s="825">
        <f t="shared" si="154"/>
        <v>146227</v>
      </c>
      <c r="X68" s="825">
        <f t="shared" si="154"/>
        <v>123887</v>
      </c>
      <c r="Y68" s="825">
        <f t="shared" si="154"/>
        <v>-22340</v>
      </c>
    </row>
    <row r="69" spans="1:25">
      <c r="A69" s="124"/>
      <c r="B69" s="125">
        <v>221</v>
      </c>
      <c r="C69" s="125" t="s">
        <v>761</v>
      </c>
      <c r="D69" s="825">
        <f>通勤通学1!B34</f>
        <v>21937</v>
      </c>
      <c r="E69" s="825">
        <f>通勤通学1!C34</f>
        <v>17167</v>
      </c>
      <c r="F69" s="825">
        <f>通勤通学1!D34</f>
        <v>-4770</v>
      </c>
      <c r="G69" s="825">
        <f>通勤通学1!E34</f>
        <v>4636</v>
      </c>
      <c r="H69" s="825">
        <f>通勤通学1!F34</f>
        <v>4437</v>
      </c>
      <c r="I69" s="825">
        <f>通勤通学1!G34</f>
        <v>-199</v>
      </c>
      <c r="J69" s="825">
        <f>D69+G69</f>
        <v>26573</v>
      </c>
      <c r="K69" s="825">
        <f t="shared" ref="K69" si="155">E69+H69</f>
        <v>21604</v>
      </c>
      <c r="L69" s="825">
        <f t="shared" ref="L69" si="156">F69+I69</f>
        <v>-4969</v>
      </c>
      <c r="M69" s="825">
        <f t="shared" ref="M69:M70" si="157">G69+J69</f>
        <v>31209</v>
      </c>
      <c r="N69" s="825">
        <f t="shared" si="70"/>
        <v>30175</v>
      </c>
      <c r="O69" s="825">
        <f t="shared" si="71"/>
        <v>29142</v>
      </c>
      <c r="P69" s="825">
        <f t="shared" si="72"/>
        <v>28108</v>
      </c>
      <c r="Q69" s="825">
        <f t="shared" si="73"/>
        <v>27075</v>
      </c>
      <c r="R69" s="825">
        <f t="shared" ref="R69:R70" si="158">H69+K69</f>
        <v>26041</v>
      </c>
      <c r="S69" s="825">
        <f t="shared" si="74"/>
        <v>25007</v>
      </c>
      <c r="T69" s="825">
        <f t="shared" si="75"/>
        <v>23974</v>
      </c>
      <c r="U69" s="825">
        <f t="shared" si="76"/>
        <v>22940</v>
      </c>
      <c r="V69" s="825">
        <f>I69+L69</f>
        <v>-5168</v>
      </c>
      <c r="W69" s="825">
        <f>J69+M69</f>
        <v>57782</v>
      </c>
      <c r="X69" s="825">
        <f>K69+R69</f>
        <v>47645</v>
      </c>
      <c r="Y69" s="825">
        <f>L69+V69</f>
        <v>-10137</v>
      </c>
    </row>
    <row r="70" spans="1:25">
      <c r="A70" s="124"/>
      <c r="B70" s="125">
        <v>223</v>
      </c>
      <c r="C70" s="125" t="s">
        <v>137</v>
      </c>
      <c r="D70" s="825">
        <f>通勤通学1!B36</f>
        <v>32635</v>
      </c>
      <c r="E70" s="825">
        <f>通勤通学1!C36</f>
        <v>27579</v>
      </c>
      <c r="F70" s="825">
        <f>通勤通学1!D36</f>
        <v>-5056</v>
      </c>
      <c r="G70" s="825">
        <f>通勤通学1!E36</f>
        <v>7725</v>
      </c>
      <c r="H70" s="825">
        <f>通勤通学1!F36</f>
        <v>7028</v>
      </c>
      <c r="I70" s="825">
        <f>通勤通学1!G36</f>
        <v>-697</v>
      </c>
      <c r="J70" s="825">
        <f>D70+G70</f>
        <v>40360</v>
      </c>
      <c r="K70" s="825">
        <f t="shared" ref="K70" si="159">E70+H70</f>
        <v>34607</v>
      </c>
      <c r="L70" s="825">
        <f t="shared" ref="L70" si="160">F70+I70</f>
        <v>-5753</v>
      </c>
      <c r="M70" s="825">
        <f t="shared" si="157"/>
        <v>48085</v>
      </c>
      <c r="N70" s="825">
        <f t="shared" si="70"/>
        <v>46795</v>
      </c>
      <c r="O70" s="825">
        <f t="shared" si="71"/>
        <v>45505</v>
      </c>
      <c r="P70" s="825">
        <f t="shared" si="72"/>
        <v>44215</v>
      </c>
      <c r="Q70" s="825">
        <f t="shared" si="73"/>
        <v>42925</v>
      </c>
      <c r="R70" s="825">
        <f t="shared" si="158"/>
        <v>41635</v>
      </c>
      <c r="S70" s="825">
        <f t="shared" si="74"/>
        <v>40345</v>
      </c>
      <c r="T70" s="825">
        <f t="shared" si="75"/>
        <v>39055</v>
      </c>
      <c r="U70" s="825">
        <f t="shared" si="76"/>
        <v>37765</v>
      </c>
      <c r="V70" s="825">
        <f>I70+L70</f>
        <v>-6450</v>
      </c>
      <c r="W70" s="825">
        <f>J70+M70</f>
        <v>88445</v>
      </c>
      <c r="X70" s="825">
        <f>K70+R70</f>
        <v>76242</v>
      </c>
      <c r="Y70" s="825">
        <f>L70+V70</f>
        <v>-12203</v>
      </c>
    </row>
    <row r="71" spans="1:25">
      <c r="A71" s="124" t="s">
        <v>178</v>
      </c>
      <c r="B71" s="125"/>
      <c r="C71" s="125" t="s">
        <v>25</v>
      </c>
      <c r="D71" s="825">
        <f>SUM(D72:D74)</f>
        <v>68746</v>
      </c>
      <c r="E71" s="825">
        <f t="shared" ref="E71:L71" si="161">SUM(E72:E74)</f>
        <v>50430</v>
      </c>
      <c r="F71" s="825">
        <f t="shared" si="161"/>
        <v>-18316</v>
      </c>
      <c r="G71" s="825">
        <f t="shared" si="161"/>
        <v>14935</v>
      </c>
      <c r="H71" s="825">
        <f t="shared" si="161"/>
        <v>13987</v>
      </c>
      <c r="I71" s="825">
        <f t="shared" si="161"/>
        <v>-948</v>
      </c>
      <c r="J71" s="825">
        <f t="shared" si="161"/>
        <v>83681</v>
      </c>
      <c r="K71" s="825">
        <f t="shared" si="161"/>
        <v>64417</v>
      </c>
      <c r="L71" s="825">
        <f t="shared" si="161"/>
        <v>-19264</v>
      </c>
      <c r="M71" s="825">
        <f t="shared" ref="M71:Y71" si="162">SUM(M72:M74)</f>
        <v>98616</v>
      </c>
      <c r="N71" s="825">
        <f t="shared" si="162"/>
        <v>94573</v>
      </c>
      <c r="O71" s="825">
        <f t="shared" si="162"/>
        <v>90531</v>
      </c>
      <c r="P71" s="825">
        <f t="shared" si="162"/>
        <v>86489</v>
      </c>
      <c r="Q71" s="825">
        <f t="shared" si="162"/>
        <v>82447</v>
      </c>
      <c r="R71" s="825">
        <f t="shared" si="162"/>
        <v>78404</v>
      </c>
      <c r="S71" s="825">
        <f t="shared" si="162"/>
        <v>74361</v>
      </c>
      <c r="T71" s="825">
        <f t="shared" si="162"/>
        <v>70319</v>
      </c>
      <c r="U71" s="825">
        <f t="shared" si="162"/>
        <v>66277</v>
      </c>
      <c r="V71" s="825">
        <f t="shared" si="162"/>
        <v>-20212</v>
      </c>
      <c r="W71" s="825">
        <f t="shared" si="162"/>
        <v>182297</v>
      </c>
      <c r="X71" s="825">
        <f t="shared" si="162"/>
        <v>142821</v>
      </c>
      <c r="Y71" s="825">
        <f t="shared" si="162"/>
        <v>-39476</v>
      </c>
    </row>
    <row r="72" spans="1:25">
      <c r="A72" s="124"/>
      <c r="B72" s="125">
        <v>205</v>
      </c>
      <c r="C72" s="125" t="s">
        <v>190</v>
      </c>
      <c r="D72" s="825">
        <f>通勤通学1!B19</f>
        <v>21616</v>
      </c>
      <c r="E72" s="825">
        <f>通勤通学1!C19</f>
        <v>16616</v>
      </c>
      <c r="F72" s="825">
        <f>通勤通学1!D19</f>
        <v>-5000</v>
      </c>
      <c r="G72" s="825">
        <f>通勤通学1!E19</f>
        <v>4919</v>
      </c>
      <c r="H72" s="825">
        <f>通勤通学1!F19</f>
        <v>4392</v>
      </c>
      <c r="I72" s="825">
        <f>通勤通学1!G19</f>
        <v>-527</v>
      </c>
      <c r="J72" s="825">
        <f>D72+G72</f>
        <v>26535</v>
      </c>
      <c r="K72" s="825">
        <f t="shared" ref="K72" si="163">E72+H72</f>
        <v>21008</v>
      </c>
      <c r="L72" s="825">
        <f t="shared" ref="L72" si="164">F72+I72</f>
        <v>-5527</v>
      </c>
      <c r="M72" s="825">
        <f t="shared" ref="M72:M74" si="165">G72+J72</f>
        <v>31454</v>
      </c>
      <c r="N72" s="825">
        <f t="shared" si="70"/>
        <v>30243</v>
      </c>
      <c r="O72" s="825">
        <f t="shared" si="71"/>
        <v>29032</v>
      </c>
      <c r="P72" s="825">
        <f t="shared" si="72"/>
        <v>27822</v>
      </c>
      <c r="Q72" s="825">
        <f t="shared" si="73"/>
        <v>26611</v>
      </c>
      <c r="R72" s="825">
        <f t="shared" ref="R72:R74" si="166">H72+K72</f>
        <v>25400</v>
      </c>
      <c r="S72" s="825">
        <f t="shared" si="74"/>
        <v>24189</v>
      </c>
      <c r="T72" s="825">
        <f t="shared" si="75"/>
        <v>22978</v>
      </c>
      <c r="U72" s="825">
        <f t="shared" si="76"/>
        <v>21768</v>
      </c>
      <c r="V72" s="825">
        <f t="shared" ref="V72:W74" si="167">I72+L72</f>
        <v>-6054</v>
      </c>
      <c r="W72" s="825">
        <f t="shared" si="167"/>
        <v>57989</v>
      </c>
      <c r="X72" s="825">
        <f>K72+R72</f>
        <v>46408</v>
      </c>
      <c r="Y72" s="825">
        <f>L72+V72</f>
        <v>-11581</v>
      </c>
    </row>
    <row r="73" spans="1:25">
      <c r="A73" s="124"/>
      <c r="B73" s="125">
        <v>224</v>
      </c>
      <c r="C73" s="125" t="s">
        <v>140</v>
      </c>
      <c r="D73" s="825">
        <f>通勤通学1!B37</f>
        <v>25786</v>
      </c>
      <c r="E73" s="825">
        <f>通勤通学1!C37</f>
        <v>17462</v>
      </c>
      <c r="F73" s="825">
        <f>通勤通学1!D37</f>
        <v>-8324</v>
      </c>
      <c r="G73" s="825">
        <f>通勤通学1!E37</f>
        <v>5171</v>
      </c>
      <c r="H73" s="825">
        <f>通勤通学1!F37</f>
        <v>4849</v>
      </c>
      <c r="I73" s="825">
        <f>通勤通学1!G37</f>
        <v>-322</v>
      </c>
      <c r="J73" s="825">
        <f t="shared" ref="J73:J74" si="168">D73+G73</f>
        <v>30957</v>
      </c>
      <c r="K73" s="825">
        <f t="shared" ref="K73:K74" si="169">E73+H73</f>
        <v>22311</v>
      </c>
      <c r="L73" s="825">
        <f t="shared" ref="L73:L74" si="170">F73+I73</f>
        <v>-8646</v>
      </c>
      <c r="M73" s="825">
        <f t="shared" si="165"/>
        <v>36128</v>
      </c>
      <c r="N73" s="825">
        <f t="shared" si="70"/>
        <v>34334</v>
      </c>
      <c r="O73" s="825">
        <f t="shared" si="71"/>
        <v>32541</v>
      </c>
      <c r="P73" s="825">
        <f t="shared" si="72"/>
        <v>30747</v>
      </c>
      <c r="Q73" s="825">
        <f t="shared" si="73"/>
        <v>28954</v>
      </c>
      <c r="R73" s="825">
        <f t="shared" si="166"/>
        <v>27160</v>
      </c>
      <c r="S73" s="825">
        <f t="shared" si="74"/>
        <v>25366</v>
      </c>
      <c r="T73" s="825">
        <f t="shared" si="75"/>
        <v>23573</v>
      </c>
      <c r="U73" s="825">
        <f t="shared" si="76"/>
        <v>21779</v>
      </c>
      <c r="V73" s="825">
        <f t="shared" si="167"/>
        <v>-8968</v>
      </c>
      <c r="W73" s="825">
        <f t="shared" si="167"/>
        <v>67085</v>
      </c>
      <c r="X73" s="825">
        <f>K73+R73</f>
        <v>49471</v>
      </c>
      <c r="Y73" s="825">
        <f>L73+V73</f>
        <v>-17614</v>
      </c>
    </row>
    <row r="74" spans="1:25">
      <c r="A74" s="926"/>
      <c r="B74" s="130">
        <v>226</v>
      </c>
      <c r="C74" s="130" t="s">
        <v>141</v>
      </c>
      <c r="D74" s="925">
        <f>通勤通学1!B39</f>
        <v>21344</v>
      </c>
      <c r="E74" s="925">
        <f>通勤通学1!C39</f>
        <v>16352</v>
      </c>
      <c r="F74" s="925">
        <f>通勤通学1!D39</f>
        <v>-4992</v>
      </c>
      <c r="G74" s="925">
        <f>通勤通学1!E39</f>
        <v>4845</v>
      </c>
      <c r="H74" s="925">
        <f>通勤通学1!F39</f>
        <v>4746</v>
      </c>
      <c r="I74" s="925">
        <f>通勤通学1!G39</f>
        <v>-99</v>
      </c>
      <c r="J74" s="925">
        <f t="shared" si="168"/>
        <v>26189</v>
      </c>
      <c r="K74" s="925">
        <f t="shared" si="169"/>
        <v>21098</v>
      </c>
      <c r="L74" s="925">
        <f t="shared" si="170"/>
        <v>-5091</v>
      </c>
      <c r="M74" s="925">
        <f t="shared" si="165"/>
        <v>31034</v>
      </c>
      <c r="N74" s="925">
        <f t="shared" si="70"/>
        <v>29996</v>
      </c>
      <c r="O74" s="925">
        <f t="shared" si="71"/>
        <v>28958</v>
      </c>
      <c r="P74" s="925">
        <f t="shared" si="72"/>
        <v>27920</v>
      </c>
      <c r="Q74" s="925">
        <f t="shared" si="73"/>
        <v>26882</v>
      </c>
      <c r="R74" s="925">
        <f t="shared" si="166"/>
        <v>25844</v>
      </c>
      <c r="S74" s="925">
        <f t="shared" si="74"/>
        <v>24806</v>
      </c>
      <c r="T74" s="925">
        <f t="shared" si="75"/>
        <v>23768</v>
      </c>
      <c r="U74" s="925">
        <f t="shared" si="76"/>
        <v>22730</v>
      </c>
      <c r="V74" s="925">
        <f t="shared" si="167"/>
        <v>-5190</v>
      </c>
      <c r="W74" s="925">
        <f t="shared" si="167"/>
        <v>57223</v>
      </c>
      <c r="X74" s="925">
        <f>K74+R74</f>
        <v>46942</v>
      </c>
      <c r="Y74" s="925">
        <f>L74+V74</f>
        <v>-10281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29</vt:i4>
      </vt:variant>
    </vt:vector>
  </HeadingPairs>
  <TitlesOfParts>
    <vt:vector size="29" baseType="lpstr">
      <vt:lpstr>目次</vt:lpstr>
      <vt:lpstr>推計方法資料</vt:lpstr>
      <vt:lpstr>1_1関係人口時系列</vt:lpstr>
      <vt:lpstr>1_2関係人口推計</vt:lpstr>
      <vt:lpstr>2_1交流人口時系列</vt:lpstr>
      <vt:lpstr>2_2交流人口推計</vt:lpstr>
      <vt:lpstr>県推計人口</vt:lpstr>
      <vt:lpstr>県住基人口</vt:lpstr>
      <vt:lpstr>県流入人口</vt:lpstr>
      <vt:lpstr>県推計世帯</vt:lpstr>
      <vt:lpstr>県外関係人口</vt:lpstr>
      <vt:lpstr>県外関係人口2</vt:lpstr>
      <vt:lpstr>昼間人口</vt:lpstr>
      <vt:lpstr>平均世帯人員</vt:lpstr>
      <vt:lpstr>就業者数</vt:lpstr>
      <vt:lpstr>観光人口</vt:lpstr>
      <vt:lpstr>観光人口2</vt:lpstr>
      <vt:lpstr>観光客入込数</vt:lpstr>
      <vt:lpstr>神戸エリア別入込</vt:lpstr>
      <vt:lpstr>観光関連指標</vt:lpstr>
      <vt:lpstr>H25住宅土地</vt:lpstr>
      <vt:lpstr>H30住宅土地</vt:lpstr>
      <vt:lpstr>ふるさと納税件数</vt:lpstr>
      <vt:lpstr>通勤通学1</vt:lpstr>
      <vt:lpstr>通勤通学2</vt:lpstr>
      <vt:lpstr>h27通勤通学</vt:lpstr>
      <vt:lpstr>h27_2通勤通学</vt:lpstr>
      <vt:lpstr>h27_3通勤通学</vt:lpstr>
      <vt:lpstr>r2通勤通学</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dcterms:created xsi:type="dcterms:W3CDTF">2019-05-17T06:35:02Z</dcterms:created>
  <dcterms:modified xsi:type="dcterms:W3CDTF">2024-02-20T00:03:32Z</dcterms:modified>
</cp:coreProperties>
</file>