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県立大学SDS研究所webデータ\"/>
    </mc:Choice>
  </mc:AlternateContent>
  <xr:revisionPtr revIDLastSave="0" documentId="13_ncr:1_{8A525C46-9389-4885-8073-0D1B4BAA910E}" xr6:coauthVersionLast="47" xr6:coauthVersionMax="47" xr10:uidLastSave="{00000000-0000-0000-0000-000000000000}"/>
  <bookViews>
    <workbookView xWindow="-110" yWindow="-110" windowWidth="19420" windowHeight="10300" tabRatio="933" activeTab="1" xr2:uid="{00000000-000D-0000-FFFF-FFFF00000000}"/>
  </bookViews>
  <sheets>
    <sheet name="暦年指標" sheetId="21" r:id="rId1"/>
    <sheet name="年度指標" sheetId="22" r:id="rId2"/>
    <sheet name="月次指標" sheetId="41" r:id="rId3"/>
    <sheet name="GDP" sheetId="43" r:id="rId4"/>
    <sheet name="県iip" sheetId="34" r:id="rId5"/>
    <sheet name="県CI" sheetId="33" r:id="rId6"/>
  </sheets>
  <calcPr calcId="191029"/>
</workbook>
</file>

<file path=xl/calcChain.xml><?xml version="1.0" encoding="utf-8"?>
<calcChain xmlns="http://schemas.openxmlformats.org/spreadsheetml/2006/main">
  <c r="E438" i="33" l="1"/>
  <c r="D438" i="33"/>
  <c r="C438" i="33"/>
  <c r="E437" i="33"/>
  <c r="D437" i="33"/>
  <c r="C437" i="33"/>
  <c r="N95" i="34"/>
  <c r="L95" i="34"/>
  <c r="N94" i="34"/>
  <c r="L94" i="34"/>
  <c r="F94" i="34"/>
  <c r="D94" i="34"/>
  <c r="N93" i="34"/>
  <c r="L93" i="34"/>
  <c r="F93" i="34"/>
  <c r="D93" i="34"/>
  <c r="N92" i="34"/>
  <c r="L92" i="34"/>
  <c r="F92" i="34"/>
  <c r="D92" i="34"/>
  <c r="N91" i="34"/>
  <c r="L91" i="34"/>
  <c r="F91" i="34"/>
  <c r="D91" i="34"/>
  <c r="N90" i="34"/>
  <c r="L90" i="34"/>
  <c r="F90" i="34"/>
  <c r="D90" i="34"/>
  <c r="N89" i="34"/>
  <c r="L89" i="34"/>
  <c r="F89" i="34"/>
  <c r="D89" i="34"/>
  <c r="N88" i="34"/>
  <c r="L88" i="34"/>
  <c r="F88" i="34"/>
  <c r="D88" i="34"/>
  <c r="N87" i="34"/>
  <c r="L87" i="34"/>
  <c r="F87" i="34"/>
  <c r="D87" i="34"/>
  <c r="N86" i="34"/>
  <c r="L86" i="34"/>
  <c r="F86" i="34"/>
  <c r="D86" i="34"/>
  <c r="N85" i="34"/>
  <c r="L85" i="34"/>
  <c r="F85" i="34"/>
  <c r="D85" i="34"/>
  <c r="N84" i="34"/>
  <c r="L84" i="34"/>
  <c r="F84" i="34"/>
  <c r="D84" i="34"/>
  <c r="N83" i="34"/>
  <c r="L83" i="34"/>
  <c r="F83" i="34"/>
  <c r="D83" i="34"/>
  <c r="N82" i="34"/>
  <c r="L82" i="34"/>
  <c r="F82" i="34"/>
  <c r="D82" i="34"/>
  <c r="N81" i="34"/>
  <c r="L81" i="34"/>
  <c r="F81" i="34"/>
  <c r="D81" i="34"/>
  <c r="N80" i="34"/>
  <c r="L80" i="34"/>
  <c r="F80" i="34"/>
  <c r="D80" i="34"/>
  <c r="N79" i="34"/>
  <c r="L79" i="34"/>
  <c r="F79" i="34"/>
  <c r="D79" i="34"/>
  <c r="N78" i="34"/>
  <c r="L78" i="34"/>
  <c r="F78" i="34"/>
  <c r="D78" i="34"/>
  <c r="N77" i="34"/>
  <c r="L77" i="34"/>
  <c r="F77" i="34"/>
  <c r="D77" i="34"/>
  <c r="N76" i="34"/>
  <c r="L76" i="34"/>
  <c r="F76" i="34"/>
  <c r="D76" i="34"/>
  <c r="N75" i="34"/>
  <c r="L75" i="34"/>
  <c r="F75" i="34"/>
  <c r="D75" i="34"/>
  <c r="N74" i="34"/>
  <c r="L74" i="34"/>
  <c r="F74" i="34"/>
  <c r="D74" i="34"/>
  <c r="N73" i="34"/>
  <c r="L73" i="34"/>
  <c r="F73" i="34"/>
  <c r="D73" i="34"/>
  <c r="N72" i="34"/>
  <c r="L72" i="34"/>
  <c r="F72" i="34"/>
  <c r="D72" i="34"/>
  <c r="N71" i="34"/>
  <c r="L71" i="34"/>
  <c r="F71" i="34"/>
  <c r="D71" i="34"/>
  <c r="N70" i="34"/>
  <c r="L70" i="34"/>
  <c r="F70" i="34"/>
  <c r="D70" i="34"/>
  <c r="N69" i="34"/>
  <c r="L69" i="34"/>
  <c r="F69" i="34"/>
  <c r="D69" i="34"/>
  <c r="N68" i="34"/>
  <c r="L68" i="34"/>
  <c r="F68" i="34"/>
  <c r="D68" i="34"/>
  <c r="N67" i="34"/>
  <c r="L67" i="34"/>
  <c r="F67" i="34"/>
  <c r="D67" i="34"/>
  <c r="N66" i="34"/>
  <c r="L66" i="34"/>
  <c r="F66" i="34"/>
  <c r="D66" i="34"/>
  <c r="N65" i="34"/>
  <c r="L65" i="34"/>
  <c r="F65" i="34"/>
  <c r="D65" i="34"/>
  <c r="N64" i="34"/>
  <c r="L64" i="34"/>
  <c r="F64" i="34"/>
  <c r="D64" i="34"/>
  <c r="N63" i="34"/>
  <c r="L63" i="34"/>
  <c r="F63" i="34"/>
  <c r="D63" i="34"/>
  <c r="N62" i="34"/>
  <c r="L62" i="34"/>
  <c r="F62" i="34"/>
  <c r="D62" i="34"/>
  <c r="N61" i="34"/>
  <c r="L61" i="34"/>
  <c r="F61" i="34"/>
  <c r="D61" i="34"/>
  <c r="N60" i="34"/>
  <c r="L60" i="34"/>
  <c r="F60" i="34"/>
  <c r="D60" i="34"/>
  <c r="N59" i="34"/>
  <c r="L59" i="34"/>
  <c r="F59" i="34"/>
  <c r="D59" i="34"/>
  <c r="N58" i="34"/>
  <c r="L58" i="34"/>
  <c r="F58" i="34"/>
  <c r="D58" i="34"/>
  <c r="N57" i="34"/>
  <c r="L57" i="34"/>
  <c r="F57" i="34"/>
  <c r="D57" i="34"/>
  <c r="N56" i="34"/>
  <c r="L56" i="34"/>
  <c r="F56" i="34"/>
  <c r="D56" i="34"/>
  <c r="N55" i="34"/>
  <c r="L55" i="34"/>
  <c r="F55" i="34"/>
  <c r="D55" i="34"/>
  <c r="N54" i="34"/>
  <c r="L54" i="34"/>
  <c r="F54" i="34"/>
  <c r="D54" i="34"/>
  <c r="N53" i="34"/>
  <c r="L53" i="34"/>
  <c r="F53" i="34"/>
  <c r="D53" i="34"/>
  <c r="N52" i="34"/>
  <c r="L52" i="34"/>
  <c r="F52" i="34"/>
  <c r="D52" i="34"/>
  <c r="N51" i="34"/>
  <c r="L51" i="34"/>
  <c r="F51" i="34"/>
  <c r="D51" i="34"/>
  <c r="N50" i="34"/>
  <c r="L50" i="34"/>
  <c r="F50" i="34"/>
  <c r="D50" i="34"/>
  <c r="N49" i="34"/>
  <c r="L49" i="34"/>
  <c r="F49" i="34"/>
  <c r="D49" i="34"/>
  <c r="N48" i="34"/>
  <c r="L48" i="34"/>
  <c r="F48" i="34"/>
  <c r="D48" i="34"/>
  <c r="N47" i="34"/>
  <c r="L47" i="34"/>
  <c r="F47" i="34"/>
  <c r="D47" i="34"/>
  <c r="N46" i="34"/>
  <c r="L46" i="34"/>
  <c r="F46" i="34"/>
  <c r="D46" i="34"/>
  <c r="N45" i="34"/>
  <c r="L45" i="34"/>
  <c r="F45" i="34"/>
  <c r="D45" i="34"/>
  <c r="N44" i="34"/>
  <c r="L44" i="34"/>
  <c r="F44" i="34"/>
  <c r="D44" i="34"/>
  <c r="N43" i="34"/>
  <c r="L43" i="34"/>
  <c r="F43" i="34"/>
  <c r="D43" i="34"/>
  <c r="N42" i="34"/>
  <c r="L42" i="34"/>
  <c r="F42" i="34"/>
  <c r="D42" i="34"/>
  <c r="N41" i="34"/>
  <c r="L41" i="34"/>
  <c r="F41" i="34"/>
  <c r="D41" i="34"/>
  <c r="N40" i="34"/>
  <c r="L40" i="34"/>
  <c r="F40" i="34"/>
  <c r="D40" i="34"/>
  <c r="N39" i="34"/>
  <c r="L39" i="34"/>
  <c r="F39" i="34"/>
  <c r="D39" i="34"/>
  <c r="N38" i="34"/>
  <c r="L38" i="34"/>
  <c r="F38" i="34"/>
  <c r="D38" i="34"/>
  <c r="N37" i="34"/>
  <c r="L37" i="34"/>
  <c r="F37" i="34"/>
  <c r="D37" i="34"/>
  <c r="N36" i="34"/>
  <c r="L36" i="34"/>
  <c r="F36" i="34"/>
  <c r="D36" i="34"/>
  <c r="N35" i="34"/>
  <c r="L35" i="34"/>
  <c r="F35" i="34"/>
  <c r="D35" i="34"/>
  <c r="N34" i="34"/>
  <c r="L34" i="34"/>
  <c r="F34" i="34"/>
  <c r="D34" i="34"/>
  <c r="N33" i="34"/>
  <c r="L33" i="34"/>
  <c r="F33" i="34"/>
  <c r="D33" i="34"/>
  <c r="N32" i="34"/>
  <c r="L32" i="34"/>
  <c r="F32" i="34"/>
  <c r="D32" i="34"/>
  <c r="N31" i="34"/>
  <c r="L31" i="34"/>
  <c r="F31" i="34"/>
  <c r="D31" i="34"/>
  <c r="N30" i="34"/>
  <c r="L30" i="34"/>
  <c r="F30" i="34"/>
  <c r="D30" i="34"/>
  <c r="N29" i="34"/>
  <c r="L29" i="34"/>
  <c r="F29" i="34"/>
  <c r="D29" i="34"/>
  <c r="N28" i="34"/>
  <c r="L28" i="34"/>
  <c r="F28" i="34"/>
  <c r="D28" i="34"/>
  <c r="N27" i="34"/>
  <c r="L27" i="34"/>
  <c r="F27" i="34"/>
  <c r="D27" i="34"/>
  <c r="N26" i="34"/>
  <c r="F26" i="34"/>
  <c r="D26" i="34"/>
  <c r="N25" i="34"/>
  <c r="L25" i="34"/>
  <c r="F25" i="34"/>
  <c r="N24" i="34"/>
  <c r="L24" i="34"/>
  <c r="F24" i="34"/>
  <c r="N23" i="34"/>
  <c r="L23" i="34"/>
  <c r="F23" i="34"/>
  <c r="N22" i="34"/>
  <c r="F22" i="34"/>
  <c r="N21" i="34"/>
  <c r="L21" i="34"/>
  <c r="F21" i="34"/>
  <c r="D21" i="34"/>
  <c r="N20" i="34"/>
  <c r="L20" i="34"/>
  <c r="F20" i="34"/>
  <c r="N19" i="34"/>
  <c r="L19" i="34"/>
  <c r="F19" i="34"/>
  <c r="N18" i="34"/>
  <c r="F18" i="34"/>
  <c r="N17" i="34"/>
  <c r="L17" i="34"/>
  <c r="F17" i="34"/>
  <c r="D17" i="34"/>
  <c r="N16" i="34"/>
  <c r="L16" i="34"/>
  <c r="F16" i="34"/>
  <c r="N15" i="34"/>
  <c r="L15" i="34"/>
  <c r="N14" i="34"/>
  <c r="L26" i="34"/>
  <c r="F15" i="34"/>
  <c r="N13" i="34"/>
  <c r="F13" i="34"/>
  <c r="D25" i="34"/>
  <c r="N12" i="34"/>
  <c r="F12" i="34"/>
  <c r="D24" i="34"/>
  <c r="N11" i="34"/>
  <c r="F11" i="34"/>
  <c r="D23" i="34"/>
  <c r="N10" i="34"/>
  <c r="L22" i="34"/>
  <c r="F10" i="34"/>
  <c r="D22" i="34"/>
  <c r="N9" i="34"/>
  <c r="F9" i="34"/>
  <c r="N8" i="34"/>
  <c r="F8" i="34"/>
  <c r="D20" i="34"/>
  <c r="N7" i="34"/>
  <c r="F7" i="34"/>
  <c r="D19" i="34"/>
  <c r="N6" i="34"/>
  <c r="L18" i="34"/>
  <c r="F6" i="34"/>
  <c r="D18" i="34"/>
  <c r="N5" i="34"/>
  <c r="F5" i="34"/>
  <c r="N4" i="34"/>
  <c r="D16" i="34"/>
  <c r="F4" i="34"/>
  <c r="D15" i="34"/>
  <c r="F14" i="34" l="1"/>
  <c r="J76" i="41" l="1"/>
  <c r="J75" i="41"/>
  <c r="J74" i="41"/>
  <c r="J73" i="41"/>
  <c r="J72" i="41"/>
  <c r="J71" i="41"/>
  <c r="J70" i="41"/>
  <c r="J69" i="41"/>
  <c r="J68" i="41"/>
  <c r="J67" i="41"/>
  <c r="J66" i="41"/>
  <c r="J65" i="41"/>
  <c r="J64" i="41"/>
  <c r="J63" i="41"/>
  <c r="J62" i="41"/>
  <c r="J61" i="41"/>
  <c r="J60" i="41"/>
  <c r="J59" i="41"/>
  <c r="J58" i="41"/>
  <c r="J57" i="41"/>
  <c r="J56" i="41"/>
  <c r="J55" i="41"/>
  <c r="J54" i="41"/>
  <c r="J53" i="41"/>
  <c r="J52" i="41"/>
  <c r="J51" i="41"/>
  <c r="J50" i="41"/>
  <c r="J49" i="41"/>
  <c r="J48" i="41"/>
  <c r="J47" i="41"/>
  <c r="J46" i="41"/>
  <c r="J45" i="41"/>
  <c r="J44" i="41"/>
  <c r="J43" i="41"/>
  <c r="J42" i="41"/>
  <c r="J41" i="41"/>
  <c r="J40" i="41"/>
  <c r="J39" i="41"/>
  <c r="J38" i="41"/>
  <c r="J37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21" i="41"/>
  <c r="J20" i="41"/>
  <c r="J19" i="41"/>
  <c r="J18" i="41"/>
  <c r="J17" i="41"/>
  <c r="J16" i="41"/>
  <c r="J15" i="41"/>
  <c r="J14" i="41"/>
  <c r="J13" i="41"/>
  <c r="J12" i="41"/>
  <c r="J11" i="41"/>
  <c r="J10" i="41"/>
  <c r="J9" i="41"/>
  <c r="J8" i="41"/>
  <c r="J7" i="41"/>
  <c r="J6" i="41"/>
  <c r="J5" i="41"/>
  <c r="H1" i="41"/>
  <c r="AL73" i="22"/>
  <c r="AM73" i="22"/>
  <c r="AK73" i="22"/>
  <c r="AM72" i="22"/>
  <c r="AL72" i="22"/>
  <c r="AL16" i="22"/>
  <c r="AM16" i="22"/>
  <c r="AM15" i="22"/>
  <c r="AL15" i="22"/>
  <c r="AM13" i="21"/>
  <c r="AM75" i="21"/>
  <c r="AN38" i="21"/>
  <c r="AN92" i="21"/>
  <c r="AN34" i="22"/>
  <c r="AN36" i="22" l="1"/>
  <c r="AN91" i="22" l="1"/>
  <c r="AN93" i="22"/>
  <c r="AN97" i="22"/>
  <c r="AN84" i="22"/>
  <c r="AN82" i="22"/>
  <c r="AN80" i="22"/>
  <c r="AN78" i="22"/>
  <c r="AN27" i="22"/>
  <c r="AN28" i="22" s="1"/>
  <c r="AN25" i="22"/>
  <c r="AN23" i="22"/>
  <c r="AN21" i="22"/>
  <c r="AM31" i="22"/>
  <c r="AN31" i="22"/>
  <c r="AN110" i="22"/>
  <c r="AN112" i="22"/>
  <c r="AN108" i="22"/>
  <c r="AN106" i="22"/>
  <c r="AN104" i="22"/>
  <c r="AN102" i="22"/>
  <c r="AN100" i="22"/>
  <c r="AN98" i="22"/>
  <c r="AN96" i="22"/>
  <c r="AN92" i="22"/>
  <c r="AN90" i="22"/>
  <c r="AN85" i="22"/>
  <c r="AN77" i="22"/>
  <c r="AN20" i="22" s="1"/>
  <c r="AN75" i="22"/>
  <c r="AN55" i="22"/>
  <c r="AN53" i="22"/>
  <c r="AN51" i="22"/>
  <c r="AN49" i="22"/>
  <c r="AN47" i="22"/>
  <c r="AN45" i="22"/>
  <c r="AN43" i="22"/>
  <c r="AN41" i="22"/>
  <c r="AN39" i="22"/>
  <c r="AN37" i="22"/>
  <c r="AN35" i="22"/>
  <c r="AN33" i="22"/>
  <c r="AN26" i="22"/>
  <c r="AN19" i="22"/>
  <c r="AN18" i="22"/>
  <c r="AN14" i="22"/>
  <c r="AN12" i="22"/>
  <c r="AN71" i="22"/>
  <c r="AN69" i="22"/>
  <c r="AQ119" i="22"/>
  <c r="AN5" i="22"/>
  <c r="AN7" i="22"/>
  <c r="AN62" i="22"/>
  <c r="AN64" i="22"/>
  <c r="AN65" i="22" s="1"/>
  <c r="I152" i="22"/>
  <c r="I66" i="22" s="1"/>
  <c r="H152" i="22"/>
  <c r="G152" i="22"/>
  <c r="F152" i="22"/>
  <c r="E152" i="22"/>
  <c r="E66" i="22" s="1"/>
  <c r="AJ144" i="22"/>
  <c r="AG144" i="22" s="1"/>
  <c r="L144" i="22"/>
  <c r="AJ141" i="22"/>
  <c r="AG141" i="22" s="1"/>
  <c r="AG25" i="22" s="1"/>
  <c r="AI141" i="22"/>
  <c r="AI25" i="22" s="1"/>
  <c r="AB141" i="22"/>
  <c r="AB25" i="22" s="1"/>
  <c r="AB26" i="22" s="1"/>
  <c r="AA141" i="22"/>
  <c r="AA25" i="22" s="1"/>
  <c r="T141" i="22"/>
  <c r="T25" i="22" s="1"/>
  <c r="S141" i="22"/>
  <c r="S25" i="22" s="1"/>
  <c r="L141" i="22"/>
  <c r="L25" i="22" s="1"/>
  <c r="AJ138" i="22"/>
  <c r="AG138" i="22" s="1"/>
  <c r="AG23" i="22" s="1"/>
  <c r="AI138" i="22"/>
  <c r="AI23" i="22" s="1"/>
  <c r="AA138" i="22"/>
  <c r="S138" i="22"/>
  <c r="S23" i="22" s="1"/>
  <c r="K138" i="22"/>
  <c r="AJ135" i="22"/>
  <c r="AG135" i="22" s="1"/>
  <c r="AA135" i="22"/>
  <c r="AA21" i="22" s="1"/>
  <c r="T135" i="22"/>
  <c r="T21" i="22" s="1"/>
  <c r="S135" i="22"/>
  <c r="S21" i="22" s="1"/>
  <c r="L135" i="22"/>
  <c r="L21" i="22" s="1"/>
  <c r="K135" i="22"/>
  <c r="K21" i="22" s="1"/>
  <c r="AB129" i="22"/>
  <c r="AA129" i="22"/>
  <c r="Z129" i="22"/>
  <c r="Y129" i="22"/>
  <c r="X129" i="22"/>
  <c r="W129" i="22"/>
  <c r="V129" i="22"/>
  <c r="U129" i="22"/>
  <c r="T129" i="22"/>
  <c r="S129" i="22"/>
  <c r="R129" i="22"/>
  <c r="Q129" i="22"/>
  <c r="P129" i="22"/>
  <c r="O129" i="22"/>
  <c r="N129" i="22"/>
  <c r="M129" i="22"/>
  <c r="L129" i="22"/>
  <c r="K129" i="22"/>
  <c r="J129" i="22"/>
  <c r="I129" i="22"/>
  <c r="H129" i="22"/>
  <c r="G129" i="22"/>
  <c r="F129" i="22"/>
  <c r="E129" i="22"/>
  <c r="AB124" i="22"/>
  <c r="AA124" i="22"/>
  <c r="Z124" i="22"/>
  <c r="Y124" i="22"/>
  <c r="X124" i="22"/>
  <c r="W124" i="22"/>
  <c r="V124" i="22"/>
  <c r="U124" i="22"/>
  <c r="T124" i="22"/>
  <c r="S124" i="22"/>
  <c r="R124" i="22"/>
  <c r="Q124" i="22"/>
  <c r="P124" i="22"/>
  <c r="O124" i="22"/>
  <c r="N124" i="22"/>
  <c r="M124" i="22"/>
  <c r="L124" i="22"/>
  <c r="K124" i="22"/>
  <c r="J124" i="22"/>
  <c r="I124" i="22"/>
  <c r="H124" i="22"/>
  <c r="G124" i="22"/>
  <c r="F124" i="22"/>
  <c r="E124" i="22"/>
  <c r="E120" i="22"/>
  <c r="E9" i="22" s="1"/>
  <c r="AM112" i="22"/>
  <c r="AL112" i="22"/>
  <c r="AK112" i="22"/>
  <c r="AJ112" i="22"/>
  <c r="AI112" i="22"/>
  <c r="AH112" i="22"/>
  <c r="AG112" i="22"/>
  <c r="AF112" i="22"/>
  <c r="AE112" i="22"/>
  <c r="AD112" i="22"/>
  <c r="AC112" i="22"/>
  <c r="AB112" i="22"/>
  <c r="AA112" i="22"/>
  <c r="Z112" i="22"/>
  <c r="Y112" i="22"/>
  <c r="X112" i="22"/>
  <c r="W112" i="22"/>
  <c r="V112" i="22"/>
  <c r="U112" i="22"/>
  <c r="T112" i="22"/>
  <c r="S112" i="22"/>
  <c r="R112" i="22"/>
  <c r="Q112" i="22"/>
  <c r="P112" i="22"/>
  <c r="O112" i="22"/>
  <c r="N112" i="22"/>
  <c r="M112" i="22"/>
  <c r="L112" i="22"/>
  <c r="K112" i="22"/>
  <c r="J112" i="22"/>
  <c r="I112" i="22"/>
  <c r="H112" i="22"/>
  <c r="G112" i="22"/>
  <c r="F112" i="22"/>
  <c r="AM110" i="22"/>
  <c r="AL110" i="22"/>
  <c r="AK110" i="22"/>
  <c r="AJ110" i="22"/>
  <c r="AI110" i="22"/>
  <c r="AH110" i="22"/>
  <c r="AG110" i="22"/>
  <c r="AF110" i="22"/>
  <c r="AE110" i="22"/>
  <c r="AD110" i="22"/>
  <c r="AC110" i="22"/>
  <c r="AB110" i="22"/>
  <c r="AA110" i="22"/>
  <c r="Z110" i="22"/>
  <c r="Y110" i="22"/>
  <c r="X110" i="22"/>
  <c r="W110" i="22"/>
  <c r="V110" i="22"/>
  <c r="U110" i="22"/>
  <c r="T110" i="22"/>
  <c r="S110" i="22"/>
  <c r="R110" i="22"/>
  <c r="Q110" i="22"/>
  <c r="P110" i="22"/>
  <c r="O110" i="22"/>
  <c r="N110" i="22"/>
  <c r="M110" i="22"/>
  <c r="L110" i="22"/>
  <c r="K110" i="22"/>
  <c r="J110" i="22"/>
  <c r="I110" i="22"/>
  <c r="H110" i="22"/>
  <c r="G110" i="22"/>
  <c r="F110" i="22"/>
  <c r="AM108" i="22"/>
  <c r="AL108" i="22"/>
  <c r="AK108" i="22"/>
  <c r="AJ108" i="22"/>
  <c r="AI108" i="22"/>
  <c r="AH108" i="22"/>
  <c r="AG108" i="22"/>
  <c r="AF108" i="22"/>
  <c r="AE108" i="22"/>
  <c r="AD108" i="22"/>
  <c r="AC108" i="22"/>
  <c r="AB108" i="22"/>
  <c r="AA108" i="22"/>
  <c r="Z108" i="22"/>
  <c r="Y108" i="22"/>
  <c r="X108" i="22"/>
  <c r="W108" i="22"/>
  <c r="V108" i="22"/>
  <c r="U108" i="22"/>
  <c r="T108" i="22"/>
  <c r="S108" i="22"/>
  <c r="R108" i="22"/>
  <c r="Q108" i="22"/>
  <c r="P108" i="22"/>
  <c r="O108" i="22"/>
  <c r="AM106" i="22"/>
  <c r="AL106" i="22"/>
  <c r="AK106" i="22"/>
  <c r="AJ106" i="22"/>
  <c r="AI106" i="22"/>
  <c r="AH106" i="22"/>
  <c r="AG106" i="22"/>
  <c r="AF106" i="22"/>
  <c r="AE106" i="22"/>
  <c r="AD106" i="22"/>
  <c r="AC106" i="22"/>
  <c r="AB106" i="22"/>
  <c r="AA106" i="22"/>
  <c r="Z106" i="22"/>
  <c r="Y106" i="22"/>
  <c r="X106" i="22"/>
  <c r="W106" i="22"/>
  <c r="V106" i="22"/>
  <c r="U106" i="22"/>
  <c r="T106" i="22"/>
  <c r="S106" i="22"/>
  <c r="R106" i="22"/>
  <c r="Q106" i="22"/>
  <c r="P106" i="22"/>
  <c r="O106" i="22"/>
  <c r="AM104" i="22"/>
  <c r="AL104" i="22"/>
  <c r="AK104" i="22"/>
  <c r="AJ104" i="22"/>
  <c r="AI104" i="22"/>
  <c r="AH104" i="22"/>
  <c r="AG104" i="22"/>
  <c r="AF104" i="22"/>
  <c r="AE104" i="22"/>
  <c r="AD104" i="22"/>
  <c r="AC104" i="22"/>
  <c r="AB104" i="22"/>
  <c r="AA104" i="22"/>
  <c r="Z104" i="22"/>
  <c r="Y104" i="22"/>
  <c r="X104" i="22"/>
  <c r="W104" i="22"/>
  <c r="V104" i="22"/>
  <c r="U104" i="22"/>
  <c r="T104" i="22"/>
  <c r="S104" i="22"/>
  <c r="R104" i="22"/>
  <c r="Q104" i="22"/>
  <c r="P104" i="22"/>
  <c r="O104" i="22"/>
  <c r="N104" i="22"/>
  <c r="M104" i="22"/>
  <c r="L104" i="22"/>
  <c r="K104" i="22"/>
  <c r="J104" i="22"/>
  <c r="I104" i="22"/>
  <c r="H104" i="22"/>
  <c r="G104" i="22"/>
  <c r="F104" i="22"/>
  <c r="AM102" i="22"/>
  <c r="AL102" i="22"/>
  <c r="AK102" i="22"/>
  <c r="AJ102" i="22"/>
  <c r="AI102" i="22"/>
  <c r="AH102" i="22"/>
  <c r="AG102" i="22"/>
  <c r="AF102" i="22"/>
  <c r="AE102" i="22"/>
  <c r="AD102" i="22"/>
  <c r="AC102" i="22"/>
  <c r="AB102" i="22"/>
  <c r="AA102" i="22"/>
  <c r="Z102" i="22"/>
  <c r="Y102" i="22"/>
  <c r="X102" i="22"/>
  <c r="W102" i="22"/>
  <c r="V102" i="22"/>
  <c r="U102" i="22"/>
  <c r="T102" i="22"/>
  <c r="S102" i="22"/>
  <c r="R102" i="22"/>
  <c r="Q102" i="22"/>
  <c r="P102" i="22"/>
  <c r="O102" i="22"/>
  <c r="N102" i="22"/>
  <c r="M102" i="22"/>
  <c r="L102" i="22"/>
  <c r="K102" i="22"/>
  <c r="J102" i="22"/>
  <c r="AM100" i="22"/>
  <c r="AL100" i="22"/>
  <c r="AK100" i="22"/>
  <c r="AJ100" i="22"/>
  <c r="AI100" i="22"/>
  <c r="AH100" i="22"/>
  <c r="AG100" i="22"/>
  <c r="AF100" i="22"/>
  <c r="AE100" i="22"/>
  <c r="AD100" i="22"/>
  <c r="AC100" i="22"/>
  <c r="AB100" i="22"/>
  <c r="AA100" i="22"/>
  <c r="Z100" i="22"/>
  <c r="Y100" i="22"/>
  <c r="X100" i="22"/>
  <c r="W100" i="22"/>
  <c r="V100" i="22"/>
  <c r="U100" i="22"/>
  <c r="T100" i="22"/>
  <c r="S100" i="22"/>
  <c r="R100" i="22"/>
  <c r="Q100" i="22"/>
  <c r="P100" i="22"/>
  <c r="O100" i="22"/>
  <c r="N100" i="22"/>
  <c r="M100" i="22"/>
  <c r="L100" i="22"/>
  <c r="K100" i="22"/>
  <c r="J100" i="22"/>
  <c r="I100" i="22"/>
  <c r="H100" i="22"/>
  <c r="G100" i="22"/>
  <c r="F100" i="22"/>
  <c r="AM98" i="22"/>
  <c r="AL98" i="22"/>
  <c r="AK98" i="22"/>
  <c r="AJ98" i="22"/>
  <c r="AI98" i="22"/>
  <c r="AH98" i="22"/>
  <c r="AG98" i="22"/>
  <c r="AF98" i="22"/>
  <c r="AE98" i="22"/>
  <c r="AD98" i="22"/>
  <c r="AC98" i="22"/>
  <c r="AB98" i="22"/>
  <c r="AA98" i="22"/>
  <c r="Z98" i="22"/>
  <c r="Y98" i="22"/>
  <c r="X98" i="22"/>
  <c r="W98" i="22"/>
  <c r="V98" i="22"/>
  <c r="U98" i="22"/>
  <c r="T98" i="22"/>
  <c r="S98" i="22"/>
  <c r="R98" i="22"/>
  <c r="Q98" i="22"/>
  <c r="P98" i="22"/>
  <c r="O98" i="22"/>
  <c r="N98" i="22"/>
  <c r="M98" i="22"/>
  <c r="L98" i="22"/>
  <c r="K98" i="22"/>
  <c r="J98" i="22"/>
  <c r="I98" i="22"/>
  <c r="H98" i="22"/>
  <c r="G98" i="22"/>
  <c r="F98" i="22"/>
  <c r="AM96" i="22"/>
  <c r="AL96" i="22"/>
  <c r="AK96" i="22"/>
  <c r="AJ96" i="22"/>
  <c r="AI96" i="22"/>
  <c r="AH96" i="22"/>
  <c r="AG96" i="22"/>
  <c r="AF96" i="22"/>
  <c r="AE96" i="22"/>
  <c r="AD96" i="22"/>
  <c r="AC96" i="22"/>
  <c r="AB96" i="22"/>
  <c r="AA96" i="22"/>
  <c r="Z96" i="22"/>
  <c r="Y96" i="22"/>
  <c r="X96" i="22"/>
  <c r="W96" i="22"/>
  <c r="V96" i="22"/>
  <c r="U96" i="22"/>
  <c r="T96" i="22"/>
  <c r="S96" i="22"/>
  <c r="AK93" i="22"/>
  <c r="AJ93" i="22"/>
  <c r="AI93" i="22"/>
  <c r="AH93" i="22"/>
  <c r="AG93" i="22"/>
  <c r="AF93" i="22"/>
  <c r="AE93" i="22"/>
  <c r="AD93" i="22"/>
  <c r="AC93" i="22"/>
  <c r="AB93" i="22"/>
  <c r="AA93" i="22"/>
  <c r="Z93" i="22"/>
  <c r="Y93" i="22"/>
  <c r="X93" i="22"/>
  <c r="W93" i="22"/>
  <c r="V93" i="22"/>
  <c r="U93" i="22"/>
  <c r="T93" i="22"/>
  <c r="S93" i="22"/>
  <c r="R93" i="22"/>
  <c r="Q93" i="22"/>
  <c r="P93" i="22"/>
  <c r="O93" i="22"/>
  <c r="N93" i="22"/>
  <c r="M93" i="22"/>
  <c r="L93" i="22"/>
  <c r="K93" i="22"/>
  <c r="J93" i="22"/>
  <c r="I93" i="22"/>
  <c r="H93" i="22"/>
  <c r="G93" i="22"/>
  <c r="F93" i="22"/>
  <c r="E93" i="22"/>
  <c r="AK92" i="22"/>
  <c r="AJ92" i="22"/>
  <c r="AI92" i="22"/>
  <c r="AH92" i="22"/>
  <c r="AG92" i="22"/>
  <c r="AF92" i="22"/>
  <c r="AE92" i="22"/>
  <c r="AD92" i="22"/>
  <c r="AC92" i="22"/>
  <c r="AB92" i="22"/>
  <c r="AA92" i="22"/>
  <c r="Z92" i="22"/>
  <c r="Y92" i="22"/>
  <c r="X92" i="22"/>
  <c r="W92" i="22"/>
  <c r="V92" i="22"/>
  <c r="U92" i="22"/>
  <c r="T92" i="22"/>
  <c r="S92" i="22"/>
  <c r="R92" i="22"/>
  <c r="Q92" i="22"/>
  <c r="P92" i="22"/>
  <c r="O92" i="22"/>
  <c r="N92" i="22"/>
  <c r="M92" i="22"/>
  <c r="L92" i="22"/>
  <c r="K92" i="22"/>
  <c r="J92" i="22"/>
  <c r="I92" i="22"/>
  <c r="H92" i="22"/>
  <c r="G92" i="22"/>
  <c r="F92" i="22"/>
  <c r="AM91" i="22"/>
  <c r="AL91" i="22"/>
  <c r="AL93" i="22" s="1"/>
  <c r="AL94" i="22" s="1"/>
  <c r="AM90" i="22"/>
  <c r="AL90" i="22"/>
  <c r="AK90" i="22"/>
  <c r="AJ90" i="22"/>
  <c r="AI90" i="22"/>
  <c r="AH90" i="22"/>
  <c r="AG90" i="22"/>
  <c r="AF90" i="22"/>
  <c r="AE90" i="22"/>
  <c r="AD90" i="22"/>
  <c r="AC90" i="22"/>
  <c r="AB90" i="22"/>
  <c r="AA90" i="22"/>
  <c r="Z90" i="22"/>
  <c r="Y90" i="22"/>
  <c r="X90" i="22"/>
  <c r="W90" i="22"/>
  <c r="V90" i="22"/>
  <c r="U90" i="22"/>
  <c r="T90" i="22"/>
  <c r="S90" i="22"/>
  <c r="R90" i="22"/>
  <c r="Q90" i="22"/>
  <c r="P90" i="22"/>
  <c r="O90" i="22"/>
  <c r="AM84" i="22"/>
  <c r="AL84" i="22"/>
  <c r="AK84" i="22"/>
  <c r="AJ84" i="22"/>
  <c r="AI84" i="22"/>
  <c r="AH84" i="22"/>
  <c r="AG84" i="22"/>
  <c r="AG85" i="22" s="1"/>
  <c r="AF84" i="22"/>
  <c r="AE84" i="22"/>
  <c r="AD84" i="22"/>
  <c r="AD85" i="22" s="1"/>
  <c r="AC84" i="22"/>
  <c r="AC85" i="22" s="1"/>
  <c r="AB84" i="22"/>
  <c r="AA84" i="22"/>
  <c r="AA85" i="22" s="1"/>
  <c r="Z84" i="22"/>
  <c r="Y84" i="22"/>
  <c r="X84" i="22"/>
  <c r="W84" i="22"/>
  <c r="V84" i="22"/>
  <c r="U84" i="22"/>
  <c r="T84" i="22"/>
  <c r="S84" i="22"/>
  <c r="R84" i="22"/>
  <c r="Q84" i="22"/>
  <c r="Q85" i="22" s="1"/>
  <c r="P84" i="22"/>
  <c r="O84" i="22"/>
  <c r="N84" i="22"/>
  <c r="N85" i="22" s="1"/>
  <c r="M84" i="22"/>
  <c r="M85" i="22" s="1"/>
  <c r="L84" i="22"/>
  <c r="K84" i="22"/>
  <c r="K85" i="22" s="1"/>
  <c r="J84" i="22"/>
  <c r="I84" i="22"/>
  <c r="H84" i="22"/>
  <c r="G84" i="22"/>
  <c r="F84" i="22"/>
  <c r="E84" i="22"/>
  <c r="AM82" i="22"/>
  <c r="AN83" i="22" s="1"/>
  <c r="AL82" i="22"/>
  <c r="AK82" i="22"/>
  <c r="AJ82" i="22"/>
  <c r="AI82" i="22"/>
  <c r="AH82" i="22"/>
  <c r="AG82" i="22"/>
  <c r="AG83" i="22" s="1"/>
  <c r="AF82" i="22"/>
  <c r="AE82" i="22"/>
  <c r="AD82" i="22"/>
  <c r="AC82" i="22"/>
  <c r="AB82" i="22"/>
  <c r="AA82" i="22"/>
  <c r="Z82" i="22"/>
  <c r="Y82" i="22"/>
  <c r="X82" i="22"/>
  <c r="W82" i="22"/>
  <c r="V82" i="22"/>
  <c r="U82" i="22"/>
  <c r="T82" i="22"/>
  <c r="S82" i="22"/>
  <c r="R82" i="22"/>
  <c r="Q82" i="22"/>
  <c r="Q83" i="22" s="1"/>
  <c r="P82" i="22"/>
  <c r="O82" i="22"/>
  <c r="N82" i="22"/>
  <c r="M82" i="22"/>
  <c r="N83" i="22" s="1"/>
  <c r="L82" i="22"/>
  <c r="K82" i="22"/>
  <c r="J82" i="22"/>
  <c r="I82" i="22"/>
  <c r="H82" i="22"/>
  <c r="G82" i="22"/>
  <c r="F82" i="22"/>
  <c r="E82" i="22"/>
  <c r="AM80" i="22"/>
  <c r="AN81" i="22" s="1"/>
  <c r="AL80" i="22"/>
  <c r="AK80" i="22"/>
  <c r="AJ80" i="22"/>
  <c r="AJ81" i="22" s="1"/>
  <c r="AI80" i="22"/>
  <c r="AH80" i="22"/>
  <c r="AI81" i="22" s="1"/>
  <c r="AG80" i="22"/>
  <c r="AF80" i="22"/>
  <c r="AE80" i="22"/>
  <c r="AD80" i="22"/>
  <c r="AC80" i="22"/>
  <c r="AB80" i="22"/>
  <c r="AA80" i="22"/>
  <c r="Z80" i="22"/>
  <c r="AA81" i="22" s="1"/>
  <c r="Y80" i="22"/>
  <c r="X80" i="22"/>
  <c r="W80" i="22"/>
  <c r="V80" i="22"/>
  <c r="U80" i="22"/>
  <c r="T80" i="22"/>
  <c r="T81" i="22" s="1"/>
  <c r="S80" i="22"/>
  <c r="R80" i="22"/>
  <c r="Q80" i="22"/>
  <c r="P80" i="22"/>
  <c r="O80" i="22"/>
  <c r="N80" i="22"/>
  <c r="M80" i="22"/>
  <c r="L80" i="22"/>
  <c r="K80" i="22"/>
  <c r="J80" i="22"/>
  <c r="I80" i="22"/>
  <c r="H80" i="22"/>
  <c r="G80" i="22"/>
  <c r="F80" i="22"/>
  <c r="E80" i="22"/>
  <c r="AM78" i="22"/>
  <c r="AN79" i="22" s="1"/>
  <c r="AL78" i="22"/>
  <c r="AK78" i="22"/>
  <c r="AJ78" i="22"/>
  <c r="AI78" i="22"/>
  <c r="AH78" i="22"/>
  <c r="AG78" i="22"/>
  <c r="AF78" i="22"/>
  <c r="AE78" i="22"/>
  <c r="AD78" i="22"/>
  <c r="AC78" i="22"/>
  <c r="AB78" i="22"/>
  <c r="AA78" i="22"/>
  <c r="Z78" i="22"/>
  <c r="Y78" i="22"/>
  <c r="X78" i="22"/>
  <c r="W78" i="22"/>
  <c r="V78" i="22"/>
  <c r="U78" i="22"/>
  <c r="T78" i="22"/>
  <c r="S78" i="22"/>
  <c r="R78" i="22"/>
  <c r="Q78" i="22"/>
  <c r="P78" i="22"/>
  <c r="O78" i="22"/>
  <c r="N78" i="22"/>
  <c r="M78" i="22"/>
  <c r="L78" i="22"/>
  <c r="K78" i="22"/>
  <c r="J78" i="22"/>
  <c r="I78" i="22"/>
  <c r="H78" i="22"/>
  <c r="G78" i="22"/>
  <c r="F78" i="22"/>
  <c r="E78" i="22"/>
  <c r="AM77" i="22"/>
  <c r="AM20" i="22" s="1"/>
  <c r="AL77" i="22"/>
  <c r="AL20" i="22" s="1"/>
  <c r="AK77" i="22"/>
  <c r="AJ77" i="22"/>
  <c r="AI77" i="22"/>
  <c r="AI20" i="22" s="1"/>
  <c r="AH77" i="22"/>
  <c r="AH20" i="22" s="1"/>
  <c r="AG77" i="22"/>
  <c r="AF77" i="22"/>
  <c r="AE77" i="22"/>
  <c r="AE20" i="22" s="1"/>
  <c r="AD77" i="22"/>
  <c r="AD20" i="22" s="1"/>
  <c r="AC77" i="22"/>
  <c r="AB77" i="22"/>
  <c r="AA77" i="22"/>
  <c r="Z77" i="22"/>
  <c r="Z20" i="22" s="1"/>
  <c r="Y77" i="22"/>
  <c r="Y20" i="22" s="1"/>
  <c r="X77" i="22"/>
  <c r="X20" i="22" s="1"/>
  <c r="W77" i="22"/>
  <c r="W20" i="22" s="1"/>
  <c r="V77" i="22"/>
  <c r="V20" i="22" s="1"/>
  <c r="U77" i="22"/>
  <c r="T77" i="22"/>
  <c r="T20" i="22" s="1"/>
  <c r="S77" i="22"/>
  <c r="S20" i="22" s="1"/>
  <c r="R77" i="22"/>
  <c r="R20" i="22" s="1"/>
  <c r="Q77" i="22"/>
  <c r="Q20" i="22" s="1"/>
  <c r="P77" i="22"/>
  <c r="P20" i="22" s="1"/>
  <c r="O77" i="22"/>
  <c r="O20" i="22" s="1"/>
  <c r="N77" i="22"/>
  <c r="N20" i="22" s="1"/>
  <c r="M77" i="22"/>
  <c r="L77" i="22"/>
  <c r="L20" i="22" s="1"/>
  <c r="K77" i="22"/>
  <c r="K20" i="22" s="1"/>
  <c r="J77" i="22"/>
  <c r="J20" i="22" s="1"/>
  <c r="I77" i="22"/>
  <c r="I20" i="22" s="1"/>
  <c r="H77" i="22"/>
  <c r="H20" i="22" s="1"/>
  <c r="G77" i="22"/>
  <c r="G20" i="22" s="1"/>
  <c r="F77" i="22"/>
  <c r="F20" i="22" s="1"/>
  <c r="AM75" i="22"/>
  <c r="AL75" i="22"/>
  <c r="AK75" i="22"/>
  <c r="AJ75" i="22"/>
  <c r="AI75" i="22"/>
  <c r="AH75" i="22"/>
  <c r="AG75" i="22"/>
  <c r="AF75" i="22"/>
  <c r="AE75" i="22"/>
  <c r="AD75" i="22"/>
  <c r="AC75" i="22"/>
  <c r="AB75" i="22"/>
  <c r="AA75" i="22"/>
  <c r="Z75" i="22"/>
  <c r="Y75" i="22"/>
  <c r="X75" i="22"/>
  <c r="W75" i="22"/>
  <c r="V75" i="22"/>
  <c r="U75" i="22"/>
  <c r="T75" i="22"/>
  <c r="S75" i="22"/>
  <c r="R75" i="22"/>
  <c r="Q75" i="22"/>
  <c r="P75" i="22"/>
  <c r="O75" i="22"/>
  <c r="N75" i="22"/>
  <c r="M75" i="22"/>
  <c r="L75" i="22"/>
  <c r="K75" i="22"/>
  <c r="J75" i="22"/>
  <c r="I75" i="22"/>
  <c r="H75" i="22"/>
  <c r="G75" i="22"/>
  <c r="F75" i="22"/>
  <c r="AM71" i="22"/>
  <c r="AL71" i="22"/>
  <c r="AK71" i="22"/>
  <c r="AJ71" i="22"/>
  <c r="AI71" i="22"/>
  <c r="AH71" i="22"/>
  <c r="AG71" i="22"/>
  <c r="AF71" i="22"/>
  <c r="AE71" i="22"/>
  <c r="AD71" i="22"/>
  <c r="AC71" i="22"/>
  <c r="AB71" i="22"/>
  <c r="AA71" i="22"/>
  <c r="Z71" i="22"/>
  <c r="Y71" i="22"/>
  <c r="X71" i="22"/>
  <c r="W71" i="22"/>
  <c r="V71" i="22"/>
  <c r="U71" i="22"/>
  <c r="T71" i="22"/>
  <c r="S71" i="22"/>
  <c r="R71" i="22"/>
  <c r="Q71" i="22"/>
  <c r="P71" i="22"/>
  <c r="O71" i="22"/>
  <c r="N71" i="22"/>
  <c r="M71" i="22"/>
  <c r="L71" i="22"/>
  <c r="K71" i="22"/>
  <c r="J71" i="22"/>
  <c r="I71" i="22"/>
  <c r="H71" i="22"/>
  <c r="G71" i="22"/>
  <c r="F71" i="22"/>
  <c r="AM69" i="22"/>
  <c r="AL69" i="22"/>
  <c r="AK69" i="22"/>
  <c r="AJ69" i="22"/>
  <c r="AI69" i="22"/>
  <c r="AH69" i="22"/>
  <c r="AG69" i="22"/>
  <c r="AF69" i="22"/>
  <c r="AE69" i="22"/>
  <c r="AD69" i="22"/>
  <c r="AC69" i="22"/>
  <c r="AB69" i="22"/>
  <c r="AA69" i="22"/>
  <c r="Z69" i="22"/>
  <c r="Y69" i="22"/>
  <c r="X69" i="22"/>
  <c r="W69" i="22"/>
  <c r="V69" i="22"/>
  <c r="U69" i="22"/>
  <c r="T69" i="22"/>
  <c r="S69" i="22"/>
  <c r="R69" i="22"/>
  <c r="Q69" i="22"/>
  <c r="P69" i="22"/>
  <c r="O69" i="22"/>
  <c r="N69" i="22"/>
  <c r="M69" i="22"/>
  <c r="L69" i="22"/>
  <c r="K69" i="22"/>
  <c r="J69" i="22"/>
  <c r="I69" i="22"/>
  <c r="H69" i="22"/>
  <c r="G69" i="22"/>
  <c r="F69" i="22"/>
  <c r="AD66" i="22"/>
  <c r="AC66" i="22"/>
  <c r="AB66" i="22"/>
  <c r="AA66" i="22"/>
  <c r="Z66" i="22"/>
  <c r="Y66" i="22"/>
  <c r="X66" i="22"/>
  <c r="W66" i="22"/>
  <c r="V66" i="22"/>
  <c r="U66" i="22"/>
  <c r="T66" i="22"/>
  <c r="S66" i="22"/>
  <c r="R66" i="22"/>
  <c r="Q66" i="22"/>
  <c r="P66" i="22"/>
  <c r="O66" i="22"/>
  <c r="N66" i="22"/>
  <c r="M66" i="22"/>
  <c r="L66" i="22"/>
  <c r="K66" i="22"/>
  <c r="J66" i="22"/>
  <c r="H66" i="22"/>
  <c r="G66" i="22"/>
  <c r="F66" i="22"/>
  <c r="AM64" i="22"/>
  <c r="AL64" i="22"/>
  <c r="AK64" i="22"/>
  <c r="AJ64" i="22"/>
  <c r="AI64" i="22"/>
  <c r="AH64" i="22"/>
  <c r="AG64" i="22"/>
  <c r="AF64" i="22"/>
  <c r="AE64" i="22"/>
  <c r="AD64" i="22"/>
  <c r="AC64" i="22"/>
  <c r="AB64" i="22"/>
  <c r="AA64" i="22"/>
  <c r="Z64" i="22"/>
  <c r="Y64" i="22"/>
  <c r="X64" i="22"/>
  <c r="W64" i="22"/>
  <c r="V64" i="22"/>
  <c r="U64" i="22"/>
  <c r="T64" i="22"/>
  <c r="S64" i="22"/>
  <c r="R64" i="22"/>
  <c r="Q64" i="22"/>
  <c r="P64" i="22"/>
  <c r="O64" i="22"/>
  <c r="N64" i="22"/>
  <c r="M64" i="22"/>
  <c r="L64" i="22"/>
  <c r="K64" i="22"/>
  <c r="J64" i="22"/>
  <c r="I64" i="22"/>
  <c r="H64" i="22"/>
  <c r="G64" i="22"/>
  <c r="F64" i="22"/>
  <c r="E64" i="22"/>
  <c r="AM62" i="22"/>
  <c r="AL62" i="22"/>
  <c r="AK62" i="22"/>
  <c r="AJ62" i="22"/>
  <c r="AI62" i="22"/>
  <c r="AH62" i="22"/>
  <c r="AG62" i="22"/>
  <c r="AF62" i="22"/>
  <c r="AE62" i="22"/>
  <c r="AD62" i="22"/>
  <c r="AC62" i="22"/>
  <c r="AB62" i="22"/>
  <c r="AA62" i="22"/>
  <c r="Z62" i="22"/>
  <c r="Y62" i="22"/>
  <c r="X62" i="22"/>
  <c r="W62" i="22"/>
  <c r="V62" i="22"/>
  <c r="U62" i="22"/>
  <c r="T62" i="22"/>
  <c r="S62" i="22"/>
  <c r="R62" i="22"/>
  <c r="Q62" i="22"/>
  <c r="P62" i="22"/>
  <c r="O62" i="22"/>
  <c r="N62" i="22"/>
  <c r="M62" i="22"/>
  <c r="L62" i="22"/>
  <c r="K62" i="22"/>
  <c r="J62" i="22"/>
  <c r="I62" i="22"/>
  <c r="H62" i="22"/>
  <c r="G62" i="22"/>
  <c r="F62" i="22"/>
  <c r="E62" i="22"/>
  <c r="AM55" i="22"/>
  <c r="AL55" i="22"/>
  <c r="AK55" i="22"/>
  <c r="AJ55" i="22"/>
  <c r="AI55" i="22"/>
  <c r="AH55" i="22"/>
  <c r="AG55" i="22"/>
  <c r="AF55" i="22"/>
  <c r="AE55" i="22"/>
  <c r="AD55" i="22"/>
  <c r="AC55" i="22"/>
  <c r="AB55" i="22"/>
  <c r="AA55" i="22"/>
  <c r="Z55" i="22"/>
  <c r="Y55" i="22"/>
  <c r="X55" i="22"/>
  <c r="W55" i="22"/>
  <c r="V55" i="22"/>
  <c r="U55" i="22"/>
  <c r="T55" i="22"/>
  <c r="S55" i="22"/>
  <c r="R55" i="22"/>
  <c r="Q55" i="22"/>
  <c r="P55" i="22"/>
  <c r="O55" i="22"/>
  <c r="N55" i="22"/>
  <c r="M55" i="22"/>
  <c r="L55" i="22"/>
  <c r="K55" i="22"/>
  <c r="J55" i="22"/>
  <c r="I55" i="22"/>
  <c r="H55" i="22"/>
  <c r="G55" i="22"/>
  <c r="F55" i="22"/>
  <c r="AM53" i="22"/>
  <c r="AL53" i="22"/>
  <c r="AK53" i="22"/>
  <c r="AJ53" i="22"/>
  <c r="AI53" i="22"/>
  <c r="AH53" i="22"/>
  <c r="AG53" i="22"/>
  <c r="AF53" i="22"/>
  <c r="AE53" i="22"/>
  <c r="AD53" i="22"/>
  <c r="AC53" i="22"/>
  <c r="AB53" i="22"/>
  <c r="AA53" i="22"/>
  <c r="Z53" i="22"/>
  <c r="Y53" i="22"/>
  <c r="X53" i="22"/>
  <c r="W53" i="22"/>
  <c r="V53" i="22"/>
  <c r="U53" i="22"/>
  <c r="T53" i="22"/>
  <c r="S53" i="22"/>
  <c r="R53" i="22"/>
  <c r="Q53" i="22"/>
  <c r="P53" i="22"/>
  <c r="O53" i="22"/>
  <c r="N53" i="22"/>
  <c r="M53" i="22"/>
  <c r="L53" i="22"/>
  <c r="K53" i="22"/>
  <c r="J53" i="22"/>
  <c r="I53" i="22"/>
  <c r="H53" i="22"/>
  <c r="G53" i="22"/>
  <c r="F53" i="22"/>
  <c r="AM51" i="22"/>
  <c r="AL51" i="22"/>
  <c r="AK51" i="22"/>
  <c r="AJ51" i="22"/>
  <c r="AI51" i="22"/>
  <c r="AH51" i="22"/>
  <c r="AG51" i="22"/>
  <c r="AF51" i="22"/>
  <c r="AE51" i="22"/>
  <c r="AD51" i="22"/>
  <c r="AC51" i="22"/>
  <c r="AB51" i="22"/>
  <c r="AA51" i="22"/>
  <c r="Z51" i="22"/>
  <c r="Y51" i="22"/>
  <c r="X51" i="22"/>
  <c r="W51" i="22"/>
  <c r="V51" i="22"/>
  <c r="U51" i="22"/>
  <c r="T51" i="22"/>
  <c r="S51" i="22"/>
  <c r="R51" i="22"/>
  <c r="Q51" i="22"/>
  <c r="P51" i="22"/>
  <c r="O51" i="22"/>
  <c r="N51" i="22"/>
  <c r="M51" i="22"/>
  <c r="L51" i="22"/>
  <c r="K51" i="22"/>
  <c r="J51" i="22"/>
  <c r="I51" i="22"/>
  <c r="H51" i="22"/>
  <c r="G51" i="22"/>
  <c r="E50" i="22"/>
  <c r="F51" i="22" s="1"/>
  <c r="AM49" i="22"/>
  <c r="AL49" i="22"/>
  <c r="AK49" i="22"/>
  <c r="AJ49" i="22"/>
  <c r="AI49" i="22"/>
  <c r="AH49" i="22"/>
  <c r="AG49" i="22"/>
  <c r="AF49" i="22"/>
  <c r="AE49" i="22"/>
  <c r="AD49" i="22"/>
  <c r="AC49" i="22"/>
  <c r="AB49" i="22"/>
  <c r="AA49" i="22"/>
  <c r="Z49" i="22"/>
  <c r="Y49" i="22"/>
  <c r="X49" i="22"/>
  <c r="W49" i="22"/>
  <c r="V49" i="22"/>
  <c r="U49" i="22"/>
  <c r="T49" i="22"/>
  <c r="S49" i="22"/>
  <c r="R49" i="22"/>
  <c r="Q49" i="22"/>
  <c r="P49" i="22"/>
  <c r="O49" i="22"/>
  <c r="N49" i="22"/>
  <c r="M49" i="22"/>
  <c r="L49" i="22"/>
  <c r="K49" i="22"/>
  <c r="J49" i="22"/>
  <c r="I49" i="22"/>
  <c r="H49" i="22"/>
  <c r="G49" i="22"/>
  <c r="E48" i="22"/>
  <c r="F49" i="22" s="1"/>
  <c r="AM47" i="22"/>
  <c r="AL47" i="22"/>
  <c r="AK47" i="22"/>
  <c r="AJ47" i="22"/>
  <c r="AI47" i="22"/>
  <c r="AH47" i="22"/>
  <c r="AG47" i="22"/>
  <c r="AF47" i="22"/>
  <c r="AE47" i="22"/>
  <c r="AD47" i="22"/>
  <c r="AC47" i="22"/>
  <c r="AB47" i="22"/>
  <c r="AA47" i="22"/>
  <c r="Z47" i="22"/>
  <c r="Y47" i="22"/>
  <c r="X47" i="22"/>
  <c r="W47" i="22"/>
  <c r="V47" i="22"/>
  <c r="U47" i="22"/>
  <c r="T47" i="22"/>
  <c r="S47" i="22"/>
  <c r="R47" i="22"/>
  <c r="Q47" i="22"/>
  <c r="P47" i="22"/>
  <c r="O47" i="22"/>
  <c r="N47" i="22"/>
  <c r="M47" i="22"/>
  <c r="L47" i="22"/>
  <c r="K47" i="22"/>
  <c r="J47" i="22"/>
  <c r="I47" i="22"/>
  <c r="H47" i="22"/>
  <c r="G47" i="22"/>
  <c r="F47" i="22"/>
  <c r="AM45" i="22"/>
  <c r="AL45" i="22"/>
  <c r="AK45" i="22"/>
  <c r="AJ45" i="22"/>
  <c r="AI45" i="22"/>
  <c r="AH45" i="22"/>
  <c r="AG45" i="22"/>
  <c r="AF45" i="22"/>
  <c r="AE45" i="22"/>
  <c r="AD45" i="22"/>
  <c r="AC45" i="22"/>
  <c r="AB45" i="22"/>
  <c r="AA45" i="22"/>
  <c r="Z45" i="22"/>
  <c r="Y45" i="22"/>
  <c r="X45" i="22"/>
  <c r="W45" i="22"/>
  <c r="V45" i="22"/>
  <c r="U45" i="22"/>
  <c r="T45" i="22"/>
  <c r="S45" i="22"/>
  <c r="R45" i="22"/>
  <c r="Q45" i="22"/>
  <c r="P45" i="22"/>
  <c r="O45" i="22"/>
  <c r="N45" i="22"/>
  <c r="M45" i="22"/>
  <c r="L45" i="22"/>
  <c r="K45" i="22"/>
  <c r="J45" i="22"/>
  <c r="I45" i="22"/>
  <c r="H45" i="22"/>
  <c r="G45" i="22"/>
  <c r="F45" i="22"/>
  <c r="AM43" i="22"/>
  <c r="AL43" i="22"/>
  <c r="AK43" i="22"/>
  <c r="AJ43" i="22"/>
  <c r="AI43" i="22"/>
  <c r="AH43" i="22"/>
  <c r="AG43" i="22"/>
  <c r="AF43" i="22"/>
  <c r="AE43" i="22"/>
  <c r="AD43" i="22"/>
  <c r="AC43" i="22"/>
  <c r="AB43" i="22"/>
  <c r="AA43" i="22"/>
  <c r="Z43" i="22"/>
  <c r="Y43" i="22"/>
  <c r="X43" i="22"/>
  <c r="W43" i="22"/>
  <c r="V43" i="22"/>
  <c r="U43" i="22"/>
  <c r="T43" i="22"/>
  <c r="S43" i="22"/>
  <c r="R43" i="22"/>
  <c r="Q43" i="22"/>
  <c r="P43" i="22"/>
  <c r="O43" i="22"/>
  <c r="N43" i="22"/>
  <c r="M43" i="22"/>
  <c r="L43" i="22"/>
  <c r="K43" i="22"/>
  <c r="J43" i="22"/>
  <c r="I43" i="22"/>
  <c r="H43" i="22"/>
  <c r="G43" i="22"/>
  <c r="F43" i="22"/>
  <c r="AM41" i="22"/>
  <c r="AL41" i="22"/>
  <c r="AK41" i="22"/>
  <c r="AJ41" i="22"/>
  <c r="AI41" i="22"/>
  <c r="AH41" i="22"/>
  <c r="AG41" i="22"/>
  <c r="AF41" i="22"/>
  <c r="AE41" i="22"/>
  <c r="AD41" i="22"/>
  <c r="AC41" i="22"/>
  <c r="AB41" i="22"/>
  <c r="AA41" i="22"/>
  <c r="Z41" i="22"/>
  <c r="Y41" i="22"/>
  <c r="X41" i="22"/>
  <c r="W41" i="22"/>
  <c r="V41" i="22"/>
  <c r="U41" i="22"/>
  <c r="T41" i="22"/>
  <c r="S41" i="22"/>
  <c r="R41" i="22"/>
  <c r="Q41" i="22"/>
  <c r="P41" i="22"/>
  <c r="O41" i="22"/>
  <c r="N41" i="22"/>
  <c r="M41" i="22"/>
  <c r="L41" i="22"/>
  <c r="K41" i="22"/>
  <c r="J41" i="22"/>
  <c r="I41" i="22"/>
  <c r="H41" i="22"/>
  <c r="G41" i="22"/>
  <c r="F41" i="22"/>
  <c r="AM39" i="22"/>
  <c r="AL39" i="22"/>
  <c r="AK39" i="22"/>
  <c r="AJ39" i="22"/>
  <c r="AI39" i="22"/>
  <c r="AH39" i="22"/>
  <c r="AG39" i="22"/>
  <c r="AF39" i="22"/>
  <c r="AE39" i="22"/>
  <c r="AD39" i="22"/>
  <c r="AC39" i="22"/>
  <c r="AM36" i="22"/>
  <c r="AL36" i="22"/>
  <c r="AK36" i="22"/>
  <c r="AJ36" i="22"/>
  <c r="AI36" i="22"/>
  <c r="AH36" i="22"/>
  <c r="AG36" i="22"/>
  <c r="AF36" i="22"/>
  <c r="AE36" i="22"/>
  <c r="AD36" i="22"/>
  <c r="AC36" i="22"/>
  <c r="AB36" i="22"/>
  <c r="AA36" i="22"/>
  <c r="Z36" i="22"/>
  <c r="Z37" i="22" s="1"/>
  <c r="Y36" i="22"/>
  <c r="X36" i="22"/>
  <c r="W36" i="22"/>
  <c r="V36" i="22"/>
  <c r="U36" i="22"/>
  <c r="T36" i="22"/>
  <c r="S36" i="22"/>
  <c r="R36" i="22"/>
  <c r="Q36" i="22"/>
  <c r="P36" i="22"/>
  <c r="O36" i="22"/>
  <c r="N36" i="22"/>
  <c r="M36" i="22"/>
  <c r="L36" i="22"/>
  <c r="K36" i="22"/>
  <c r="J36" i="22"/>
  <c r="I36" i="22"/>
  <c r="H36" i="22"/>
  <c r="G36" i="22"/>
  <c r="F36" i="22"/>
  <c r="E36" i="22"/>
  <c r="AM35" i="22"/>
  <c r="AL35" i="22"/>
  <c r="AK35" i="22"/>
  <c r="AJ35" i="22"/>
  <c r="AI35" i="22"/>
  <c r="AH35" i="22"/>
  <c r="AG35" i="22"/>
  <c r="AF35" i="22"/>
  <c r="AE35" i="22"/>
  <c r="AD35" i="22"/>
  <c r="AC35" i="22"/>
  <c r="AB35" i="22"/>
  <c r="AA35" i="22"/>
  <c r="Z35" i="22"/>
  <c r="Y35" i="22"/>
  <c r="X35" i="22"/>
  <c r="W35" i="22"/>
  <c r="V35" i="22"/>
  <c r="U35" i="22"/>
  <c r="T35" i="22"/>
  <c r="S35" i="22"/>
  <c r="R35" i="22"/>
  <c r="Q35" i="22"/>
  <c r="P35" i="22"/>
  <c r="O35" i="22"/>
  <c r="N35" i="22"/>
  <c r="M35" i="22"/>
  <c r="L35" i="22"/>
  <c r="K35" i="22"/>
  <c r="J35" i="22"/>
  <c r="I35" i="22"/>
  <c r="H35" i="22"/>
  <c r="G35" i="22"/>
  <c r="F35" i="22"/>
  <c r="AM33" i="22"/>
  <c r="AL33" i="22"/>
  <c r="AK33" i="22"/>
  <c r="AJ33" i="22"/>
  <c r="AI33" i="22"/>
  <c r="AH33" i="22"/>
  <c r="AG33" i="22"/>
  <c r="AF33" i="22"/>
  <c r="AE33" i="22"/>
  <c r="AD33" i="22"/>
  <c r="AC33" i="22"/>
  <c r="AB33" i="22"/>
  <c r="AA33" i="22"/>
  <c r="Z33" i="22"/>
  <c r="Y33" i="22"/>
  <c r="X33" i="22"/>
  <c r="W33" i="22"/>
  <c r="V33" i="22"/>
  <c r="U33" i="22"/>
  <c r="T33" i="22"/>
  <c r="S33" i="22"/>
  <c r="R33" i="22"/>
  <c r="Q33" i="22"/>
  <c r="P33" i="22"/>
  <c r="O33" i="22"/>
  <c r="N33" i="22"/>
  <c r="M33" i="22"/>
  <c r="L33" i="22"/>
  <c r="K33" i="22"/>
  <c r="J33" i="22"/>
  <c r="I33" i="22"/>
  <c r="H33" i="22"/>
  <c r="G33" i="22"/>
  <c r="F33" i="22"/>
  <c r="AM27" i="22"/>
  <c r="AM28" i="22" s="1"/>
  <c r="AL27" i="22"/>
  <c r="AK27" i="22"/>
  <c r="AJ27" i="22"/>
  <c r="AG27" i="22"/>
  <c r="L27" i="22"/>
  <c r="AM25" i="22"/>
  <c r="AL25" i="22"/>
  <c r="AK25" i="22"/>
  <c r="AJ25" i="22"/>
  <c r="AK26" i="22" s="1"/>
  <c r="AM23" i="22"/>
  <c r="AN24" i="22" s="1"/>
  <c r="AL23" i="22"/>
  <c r="AK23" i="22"/>
  <c r="AJ23" i="22"/>
  <c r="AA23" i="22"/>
  <c r="K23" i="22"/>
  <c r="AM21" i="22"/>
  <c r="AM22" i="22" s="1"/>
  <c r="AL21" i="22"/>
  <c r="AK21" i="22"/>
  <c r="AG21" i="22"/>
  <c r="AK20" i="22"/>
  <c r="AJ20" i="22"/>
  <c r="AG20" i="22"/>
  <c r="AF20" i="22"/>
  <c r="AC20" i="22"/>
  <c r="AB20" i="22"/>
  <c r="AA20" i="22"/>
  <c r="U20" i="22"/>
  <c r="M20" i="22"/>
  <c r="AM19" i="22"/>
  <c r="AL19" i="22"/>
  <c r="AK19" i="22"/>
  <c r="AJ19" i="22"/>
  <c r="AI19" i="22"/>
  <c r="AH19" i="22"/>
  <c r="AG19" i="22"/>
  <c r="AF19" i="22"/>
  <c r="AE19" i="22"/>
  <c r="AD19" i="22"/>
  <c r="AC19" i="22"/>
  <c r="AB19" i="22"/>
  <c r="AA19" i="22"/>
  <c r="Z19" i="22"/>
  <c r="Y19" i="22"/>
  <c r="X19" i="22"/>
  <c r="W19" i="22"/>
  <c r="V19" i="22"/>
  <c r="U19" i="22"/>
  <c r="T19" i="22"/>
  <c r="S19" i="22"/>
  <c r="R19" i="22"/>
  <c r="Q19" i="22"/>
  <c r="P19" i="22"/>
  <c r="O19" i="22"/>
  <c r="N19" i="22"/>
  <c r="M19" i="22"/>
  <c r="L19" i="22"/>
  <c r="K19" i="22"/>
  <c r="J19" i="22"/>
  <c r="I19" i="22"/>
  <c r="H19" i="22"/>
  <c r="G19" i="22"/>
  <c r="F19" i="22"/>
  <c r="E19" i="22"/>
  <c r="AM18" i="22"/>
  <c r="AL18" i="22"/>
  <c r="AK18" i="22"/>
  <c r="AJ18" i="22"/>
  <c r="AI18" i="22"/>
  <c r="AH18" i="22"/>
  <c r="AG18" i="22"/>
  <c r="AF18" i="22"/>
  <c r="AE18" i="22"/>
  <c r="AD18" i="22"/>
  <c r="AC18" i="22"/>
  <c r="AB18" i="22"/>
  <c r="AA18" i="22"/>
  <c r="Z18" i="22"/>
  <c r="Y18" i="22"/>
  <c r="X18" i="22"/>
  <c r="W18" i="22"/>
  <c r="V18" i="22"/>
  <c r="U18" i="22"/>
  <c r="T18" i="22"/>
  <c r="S18" i="22"/>
  <c r="R18" i="22"/>
  <c r="Q18" i="22"/>
  <c r="P18" i="22"/>
  <c r="O18" i="22"/>
  <c r="N18" i="22"/>
  <c r="M18" i="22"/>
  <c r="L18" i="22"/>
  <c r="K18" i="22"/>
  <c r="J18" i="22"/>
  <c r="I18" i="22"/>
  <c r="H18" i="22"/>
  <c r="G18" i="22"/>
  <c r="F18" i="22"/>
  <c r="AK16" i="22"/>
  <c r="AJ16" i="22"/>
  <c r="AI16" i="22"/>
  <c r="AH16" i="22"/>
  <c r="AG16" i="22"/>
  <c r="AM14" i="22"/>
  <c r="AL14" i="22"/>
  <c r="AK14" i="22"/>
  <c r="AJ14" i="22"/>
  <c r="AI14" i="22"/>
  <c r="AF14" i="22"/>
  <c r="X14" i="22"/>
  <c r="AG13" i="22"/>
  <c r="AH14" i="22" s="1"/>
  <c r="AF13" i="22"/>
  <c r="AE13" i="22"/>
  <c r="AD13" i="22"/>
  <c r="AC13" i="22"/>
  <c r="AB13" i="22"/>
  <c r="AA13" i="22"/>
  <c r="Z13" i="22"/>
  <c r="Y13" i="22"/>
  <c r="X13" i="22"/>
  <c r="W13" i="22"/>
  <c r="V13" i="22"/>
  <c r="U13" i="22"/>
  <c r="T13" i="22"/>
  <c r="S13" i="22"/>
  <c r="R13" i="22"/>
  <c r="Q13" i="22"/>
  <c r="Q14" i="22" s="1"/>
  <c r="P13" i="22"/>
  <c r="O13" i="22"/>
  <c r="N13" i="22"/>
  <c r="M13" i="22"/>
  <c r="L13" i="22"/>
  <c r="K13" i="22"/>
  <c r="J13" i="22"/>
  <c r="I13" i="22"/>
  <c r="H13" i="22"/>
  <c r="G13" i="22"/>
  <c r="F13" i="22"/>
  <c r="E13" i="22"/>
  <c r="AM12" i="22"/>
  <c r="AL12" i="22"/>
  <c r="AK12" i="22"/>
  <c r="AJ12" i="22"/>
  <c r="AI12" i="22"/>
  <c r="AG11" i="22"/>
  <c r="AH12" i="22" s="1"/>
  <c r="AF11" i="22"/>
  <c r="AE11" i="22"/>
  <c r="AD11" i="22"/>
  <c r="AC11" i="22"/>
  <c r="AB11" i="22"/>
  <c r="AA11" i="22"/>
  <c r="Z11" i="22"/>
  <c r="Y11" i="22"/>
  <c r="X11" i="22"/>
  <c r="W11" i="22"/>
  <c r="X12" i="22" s="1"/>
  <c r="V11" i="22"/>
  <c r="U11" i="22"/>
  <c r="T11" i="22"/>
  <c r="U12" i="22" s="1"/>
  <c r="S11" i="22"/>
  <c r="R11" i="22"/>
  <c r="Q11" i="22"/>
  <c r="P11" i="22"/>
  <c r="O11" i="22"/>
  <c r="P12" i="22" s="1"/>
  <c r="N11" i="22"/>
  <c r="M11" i="22"/>
  <c r="L11" i="22"/>
  <c r="K11" i="22"/>
  <c r="J11" i="22"/>
  <c r="I11" i="22"/>
  <c r="H11" i="22"/>
  <c r="G11" i="22"/>
  <c r="H12" i="22" s="1"/>
  <c r="F11" i="22"/>
  <c r="E11" i="22"/>
  <c r="Y10" i="22"/>
  <c r="AD9" i="22"/>
  <c r="AD10" i="22" s="1"/>
  <c r="AC9" i="22"/>
  <c r="AB9" i="22"/>
  <c r="AA9" i="22"/>
  <c r="AB10" i="22" s="1"/>
  <c r="Z9" i="22"/>
  <c r="Y9" i="22"/>
  <c r="X9" i="22"/>
  <c r="X10" i="22" s="1"/>
  <c r="W9" i="22"/>
  <c r="V9" i="22"/>
  <c r="U9" i="22"/>
  <c r="T9" i="22"/>
  <c r="S9" i="22"/>
  <c r="R9" i="22"/>
  <c r="Q9" i="22"/>
  <c r="P9" i="22"/>
  <c r="O9" i="22"/>
  <c r="N9" i="22"/>
  <c r="N10" i="22" s="1"/>
  <c r="M9" i="22"/>
  <c r="L9" i="22"/>
  <c r="K9" i="22"/>
  <c r="J9" i="22"/>
  <c r="I9" i="22"/>
  <c r="H9" i="22"/>
  <c r="H10" i="22" s="1"/>
  <c r="G9" i="22"/>
  <c r="F9" i="22"/>
  <c r="AM7" i="22"/>
  <c r="AL7" i="22"/>
  <c r="AK7" i="22"/>
  <c r="AJ7" i="22"/>
  <c r="AI7" i="22"/>
  <c r="AH7" i="22"/>
  <c r="AG7" i="22"/>
  <c r="AF7" i="22"/>
  <c r="AE7" i="22"/>
  <c r="AD7" i="22"/>
  <c r="AC7" i="22"/>
  <c r="AB7" i="22"/>
  <c r="AA7" i="22"/>
  <c r="Z7" i="22"/>
  <c r="Y7" i="22"/>
  <c r="X7" i="22"/>
  <c r="W7" i="22"/>
  <c r="V7" i="22"/>
  <c r="U7" i="22"/>
  <c r="T7" i="22"/>
  <c r="S7" i="22"/>
  <c r="R7" i="22"/>
  <c r="Q7" i="22"/>
  <c r="AM5" i="22"/>
  <c r="AL5" i="22"/>
  <c r="AK5" i="22"/>
  <c r="AJ5" i="22"/>
  <c r="AI5" i="22"/>
  <c r="AH5" i="22"/>
  <c r="AG5" i="22"/>
  <c r="AF5" i="22"/>
  <c r="AE5" i="22"/>
  <c r="AD5" i="22"/>
  <c r="AC5" i="22"/>
  <c r="AD6" i="22" s="1"/>
  <c r="AB5" i="22"/>
  <c r="AA5" i="22"/>
  <c r="Z5" i="22"/>
  <c r="Y5" i="22"/>
  <c r="X5" i="22"/>
  <c r="W5" i="22"/>
  <c r="V5" i="22"/>
  <c r="U5" i="22"/>
  <c r="T5" i="22"/>
  <c r="S5" i="22"/>
  <c r="R5" i="22"/>
  <c r="Q5" i="22"/>
  <c r="P5" i="22"/>
  <c r="O5" i="22"/>
  <c r="N5" i="22"/>
  <c r="M5" i="22"/>
  <c r="N6" i="22" s="1"/>
  <c r="L5" i="22"/>
  <c r="K5" i="22"/>
  <c r="J5" i="22"/>
  <c r="I5" i="22"/>
  <c r="H5" i="22"/>
  <c r="G5" i="22"/>
  <c r="F5" i="22"/>
  <c r="E5" i="22"/>
  <c r="AL166" i="21"/>
  <c r="AL45" i="21" s="1"/>
  <c r="AK166" i="21"/>
  <c r="O138" i="21"/>
  <c r="N138" i="21"/>
  <c r="M138" i="21"/>
  <c r="L138" i="21"/>
  <c r="K138" i="21"/>
  <c r="J138" i="21"/>
  <c r="J137" i="21" s="1"/>
  <c r="I138" i="21"/>
  <c r="H138" i="21"/>
  <c r="H137" i="21" s="1"/>
  <c r="G138" i="21"/>
  <c r="F138" i="21"/>
  <c r="Z137" i="21"/>
  <c r="Y137" i="21"/>
  <c r="X137" i="21"/>
  <c r="W137" i="21"/>
  <c r="V137" i="21"/>
  <c r="U137" i="21"/>
  <c r="T137" i="21"/>
  <c r="S137" i="21"/>
  <c r="R137" i="21"/>
  <c r="Q137" i="21"/>
  <c r="P137" i="21"/>
  <c r="L137" i="21" s="1"/>
  <c r="O137" i="21"/>
  <c r="G137" i="21"/>
  <c r="T132" i="21"/>
  <c r="S132" i="21"/>
  <c r="S131" i="21" s="1"/>
  <c r="R132" i="21"/>
  <c r="R131" i="21" s="1"/>
  <c r="Q132" i="21"/>
  <c r="P132" i="21"/>
  <c r="P131" i="21" s="1"/>
  <c r="O132" i="21"/>
  <c r="N132" i="21" s="1"/>
  <c r="N131" i="21" s="1"/>
  <c r="Z131" i="21"/>
  <c r="Y131" i="21"/>
  <c r="X131" i="21"/>
  <c r="W131" i="21"/>
  <c r="V131" i="21"/>
  <c r="U131" i="21"/>
  <c r="T131" i="21"/>
  <c r="Q131" i="21"/>
  <c r="O126" i="21"/>
  <c r="N126" i="21" s="1"/>
  <c r="N125" i="21" s="1"/>
  <c r="Z125" i="21"/>
  <c r="Y125" i="21"/>
  <c r="X125" i="21"/>
  <c r="W125" i="21"/>
  <c r="V125" i="21"/>
  <c r="U125" i="21"/>
  <c r="T125" i="21"/>
  <c r="S125" i="21"/>
  <c r="R125" i="21"/>
  <c r="Q125" i="21"/>
  <c r="P125" i="21"/>
  <c r="O121" i="21"/>
  <c r="N121" i="21" s="1"/>
  <c r="N120" i="21" s="1"/>
  <c r="L121" i="21"/>
  <c r="L120" i="21" s="1"/>
  <c r="K121" i="21"/>
  <c r="K120" i="21" s="1"/>
  <c r="I121" i="21"/>
  <c r="I120" i="21" s="1"/>
  <c r="H121" i="21"/>
  <c r="H120" i="21" s="1"/>
  <c r="G121" i="21"/>
  <c r="G120" i="21" s="1"/>
  <c r="F121" i="21"/>
  <c r="E121" i="21"/>
  <c r="E120" i="21" s="1"/>
  <c r="Z120" i="21"/>
  <c r="Y120" i="21"/>
  <c r="X120" i="21"/>
  <c r="W120" i="21"/>
  <c r="V120" i="21"/>
  <c r="U120" i="21"/>
  <c r="T120" i="21"/>
  <c r="S120" i="21"/>
  <c r="R120" i="21"/>
  <c r="Q120" i="21"/>
  <c r="P120" i="21"/>
  <c r="O120" i="21"/>
  <c r="F120" i="21"/>
  <c r="P113" i="21"/>
  <c r="P6" i="21" s="1"/>
  <c r="O113" i="21"/>
  <c r="N113" i="21"/>
  <c r="M113" i="21"/>
  <c r="L113" i="21"/>
  <c r="L6" i="21" s="1"/>
  <c r="K113" i="21"/>
  <c r="K6" i="21" s="1"/>
  <c r="K7" i="21" s="1"/>
  <c r="J113" i="21"/>
  <c r="J6" i="21" s="1"/>
  <c r="I113" i="21"/>
  <c r="H113" i="21"/>
  <c r="G113" i="21"/>
  <c r="F113" i="21"/>
  <c r="E113" i="21"/>
  <c r="AP112" i="21"/>
  <c r="P110" i="21"/>
  <c r="O110" i="21"/>
  <c r="N110" i="21"/>
  <c r="M110" i="21"/>
  <c r="L110" i="21"/>
  <c r="L4" i="21" s="1"/>
  <c r="K110" i="21"/>
  <c r="J110" i="21"/>
  <c r="J4" i="21" s="1"/>
  <c r="I110" i="21"/>
  <c r="I4" i="21" s="1"/>
  <c r="I5" i="21" s="1"/>
  <c r="H110" i="21"/>
  <c r="H4" i="21" s="1"/>
  <c r="H5" i="21" s="1"/>
  <c r="G110" i="21"/>
  <c r="F110" i="21"/>
  <c r="E110" i="21"/>
  <c r="AN106" i="21"/>
  <c r="AM106" i="21"/>
  <c r="AL106" i="21"/>
  <c r="AK106" i="21"/>
  <c r="AJ106" i="21"/>
  <c r="AI106" i="21"/>
  <c r="AH106" i="21"/>
  <c r="AG106" i="21"/>
  <c r="AF106" i="21"/>
  <c r="AE106" i="21"/>
  <c r="AD106" i="21"/>
  <c r="AC106" i="21"/>
  <c r="AB106" i="21"/>
  <c r="AA106" i="21"/>
  <c r="Z106" i="21"/>
  <c r="Y106" i="21"/>
  <c r="X106" i="21"/>
  <c r="W106" i="21"/>
  <c r="V106" i="21"/>
  <c r="U106" i="21"/>
  <c r="T106" i="21"/>
  <c r="S106" i="21"/>
  <c r="R106" i="21"/>
  <c r="Q106" i="21"/>
  <c r="P106" i="21"/>
  <c r="O106" i="21"/>
  <c r="N106" i="21"/>
  <c r="M106" i="21"/>
  <c r="L106" i="21"/>
  <c r="K106" i="21"/>
  <c r="J106" i="21"/>
  <c r="I106" i="21"/>
  <c r="H106" i="21"/>
  <c r="G106" i="21"/>
  <c r="F106" i="21"/>
  <c r="AN104" i="21"/>
  <c r="AM104" i="21"/>
  <c r="AL104" i="21"/>
  <c r="AK104" i="21"/>
  <c r="AJ104" i="21"/>
  <c r="AI104" i="21"/>
  <c r="AH104" i="21"/>
  <c r="AG104" i="21"/>
  <c r="AF104" i="21"/>
  <c r="AE104" i="21"/>
  <c r="AD104" i="21"/>
  <c r="AC104" i="21"/>
  <c r="AB104" i="21"/>
  <c r="AA104" i="21"/>
  <c r="Z104" i="21"/>
  <c r="Y104" i="21"/>
  <c r="X104" i="21"/>
  <c r="W104" i="21"/>
  <c r="V104" i="21"/>
  <c r="U104" i="21"/>
  <c r="T104" i="21"/>
  <c r="S104" i="21"/>
  <c r="R104" i="21"/>
  <c r="Q104" i="21"/>
  <c r="P104" i="21"/>
  <c r="O104" i="21"/>
  <c r="N104" i="21"/>
  <c r="M104" i="21"/>
  <c r="L104" i="21"/>
  <c r="K104" i="21"/>
  <c r="J104" i="21"/>
  <c r="I104" i="21"/>
  <c r="H104" i="21"/>
  <c r="G104" i="21"/>
  <c r="AN102" i="21"/>
  <c r="AM102" i="21"/>
  <c r="AL102" i="21"/>
  <c r="AK102" i="21"/>
  <c r="AJ102" i="21"/>
  <c r="AI102" i="21"/>
  <c r="AH102" i="21"/>
  <c r="AG102" i="21"/>
  <c r="AF102" i="21"/>
  <c r="AE102" i="21"/>
  <c r="AD102" i="21"/>
  <c r="AC102" i="21"/>
  <c r="AB102" i="21"/>
  <c r="AA102" i="21"/>
  <c r="Z102" i="21"/>
  <c r="Y102" i="21"/>
  <c r="X102" i="21"/>
  <c r="W102" i="21"/>
  <c r="V102" i="21"/>
  <c r="U102" i="21"/>
  <c r="T102" i="21"/>
  <c r="S102" i="21"/>
  <c r="R102" i="21"/>
  <c r="Q102" i="21"/>
  <c r="P102" i="21"/>
  <c r="O102" i="21"/>
  <c r="N102" i="21"/>
  <c r="M102" i="21"/>
  <c r="L102" i="21"/>
  <c r="K102" i="21"/>
  <c r="J102" i="21"/>
  <c r="I102" i="21"/>
  <c r="H102" i="21"/>
  <c r="G102" i="21"/>
  <c r="AB100" i="21"/>
  <c r="AA100" i="21"/>
  <c r="K100" i="21"/>
  <c r="AN99" i="21"/>
  <c r="AM99" i="21"/>
  <c r="AL99" i="21"/>
  <c r="AK99" i="21"/>
  <c r="AJ99" i="21"/>
  <c r="AI99" i="21"/>
  <c r="AI100" i="21" s="1"/>
  <c r="AH99" i="21"/>
  <c r="AG99" i="21"/>
  <c r="AG100" i="21" s="1"/>
  <c r="AF99" i="21"/>
  <c r="AE99" i="21"/>
  <c r="AE100" i="21" s="1"/>
  <c r="AD99" i="21"/>
  <c r="AC99" i="21"/>
  <c r="AC100" i="21" s="1"/>
  <c r="AB99" i="21"/>
  <c r="AA99" i="21"/>
  <c r="Z99" i="21"/>
  <c r="Y99" i="21"/>
  <c r="X99" i="21"/>
  <c r="W99" i="21"/>
  <c r="V99" i="21"/>
  <c r="U99" i="21"/>
  <c r="T99" i="21"/>
  <c r="S99" i="21"/>
  <c r="S100" i="21" s="1"/>
  <c r="R99" i="21"/>
  <c r="Q99" i="21"/>
  <c r="Q100" i="21" s="1"/>
  <c r="P99" i="21"/>
  <c r="O99" i="21"/>
  <c r="O100" i="21" s="1"/>
  <c r="N99" i="21"/>
  <c r="M99" i="21"/>
  <c r="M100" i="21" s="1"/>
  <c r="L99" i="21"/>
  <c r="K99" i="21"/>
  <c r="L100" i="21" s="1"/>
  <c r="J99" i="21"/>
  <c r="I99" i="21"/>
  <c r="H99" i="21"/>
  <c r="G99" i="21"/>
  <c r="F99" i="21"/>
  <c r="E99" i="21"/>
  <c r="AN98" i="21"/>
  <c r="AM98" i="21"/>
  <c r="AL98" i="21"/>
  <c r="AK98" i="21"/>
  <c r="AJ98" i="21"/>
  <c r="AI98" i="21"/>
  <c r="AH98" i="21"/>
  <c r="AG98" i="21"/>
  <c r="AF98" i="21"/>
  <c r="AE98" i="21"/>
  <c r="AD98" i="21"/>
  <c r="AC98" i="21"/>
  <c r="AB98" i="21"/>
  <c r="AA98" i="21"/>
  <c r="Z98" i="21"/>
  <c r="Y98" i="21"/>
  <c r="X98" i="21"/>
  <c r="W98" i="21"/>
  <c r="V98" i="21"/>
  <c r="U98" i="21"/>
  <c r="T98" i="21"/>
  <c r="S98" i="21"/>
  <c r="R98" i="21"/>
  <c r="Q98" i="21"/>
  <c r="P98" i="21"/>
  <c r="O98" i="21"/>
  <c r="N98" i="21"/>
  <c r="M98" i="21"/>
  <c r="L98" i="21"/>
  <c r="K98" i="21"/>
  <c r="J98" i="21"/>
  <c r="I98" i="21"/>
  <c r="H98" i="21"/>
  <c r="G98" i="21"/>
  <c r="F98" i="21"/>
  <c r="AN96" i="21"/>
  <c r="AM96" i="21"/>
  <c r="AL96" i="21"/>
  <c r="AK96" i="21"/>
  <c r="AJ96" i="21"/>
  <c r="AI96" i="21"/>
  <c r="AH96" i="21"/>
  <c r="AG96" i="21"/>
  <c r="AF96" i="21"/>
  <c r="AE96" i="21"/>
  <c r="AD96" i="21"/>
  <c r="AC96" i="21"/>
  <c r="AB96" i="21"/>
  <c r="AA96" i="21"/>
  <c r="Z96" i="21"/>
  <c r="Y96" i="21"/>
  <c r="X96" i="21"/>
  <c r="W96" i="21"/>
  <c r="V96" i="21"/>
  <c r="U96" i="21"/>
  <c r="T96" i="21"/>
  <c r="S96" i="21"/>
  <c r="R96" i="21"/>
  <c r="Q96" i="21"/>
  <c r="P96" i="21"/>
  <c r="O96" i="21"/>
  <c r="N96" i="21"/>
  <c r="M96" i="21"/>
  <c r="L96" i="21"/>
  <c r="K96" i="21"/>
  <c r="J96" i="21"/>
  <c r="I96" i="21"/>
  <c r="H96" i="21"/>
  <c r="G96" i="21"/>
  <c r="F96" i="21"/>
  <c r="AN94" i="21"/>
  <c r="AM94" i="21"/>
  <c r="AL94" i="21"/>
  <c r="AK94" i="21"/>
  <c r="AJ94" i="21"/>
  <c r="AI94" i="21"/>
  <c r="AH94" i="21"/>
  <c r="AG94" i="21"/>
  <c r="AF94" i="21"/>
  <c r="AE94" i="21"/>
  <c r="AD94" i="21"/>
  <c r="AC94" i="21"/>
  <c r="AB94" i="21"/>
  <c r="AA94" i="21"/>
  <c r="Z94" i="21"/>
  <c r="Y94" i="21"/>
  <c r="X94" i="21"/>
  <c r="W94" i="21"/>
  <c r="V94" i="21"/>
  <c r="U94" i="21"/>
  <c r="T94" i="21"/>
  <c r="S94" i="21"/>
  <c r="R94" i="21"/>
  <c r="Q94" i="21"/>
  <c r="P94" i="21"/>
  <c r="O94" i="21"/>
  <c r="N94" i="21"/>
  <c r="M94" i="21"/>
  <c r="L94" i="21"/>
  <c r="K94" i="21"/>
  <c r="J94" i="21"/>
  <c r="I94" i="21"/>
  <c r="H94" i="21"/>
  <c r="G94" i="21"/>
  <c r="F94" i="21"/>
  <c r="AM92" i="21"/>
  <c r="AL92" i="21"/>
  <c r="AK92" i="21"/>
  <c r="AJ92" i="21"/>
  <c r="AI92" i="21"/>
  <c r="AH92" i="21"/>
  <c r="AG92" i="21"/>
  <c r="AF92" i="21"/>
  <c r="AE92" i="21"/>
  <c r="AD92" i="21"/>
  <c r="AC92" i="21"/>
  <c r="AN87" i="21"/>
  <c r="AM87" i="21"/>
  <c r="AL87" i="21"/>
  <c r="AK87" i="21"/>
  <c r="AJ87" i="21"/>
  <c r="AI87" i="21"/>
  <c r="AH87" i="21"/>
  <c r="AG87" i="21"/>
  <c r="AF87" i="21"/>
  <c r="AE87" i="21"/>
  <c r="AD87" i="21"/>
  <c r="AC87" i="21"/>
  <c r="AB87" i="21"/>
  <c r="AA87" i="21"/>
  <c r="Z87" i="21"/>
  <c r="Y87" i="21"/>
  <c r="X87" i="21"/>
  <c r="W87" i="21"/>
  <c r="V87" i="21"/>
  <c r="U87" i="21"/>
  <c r="T87" i="21"/>
  <c r="S87" i="21"/>
  <c r="R87" i="21"/>
  <c r="Q87" i="21"/>
  <c r="P87" i="21"/>
  <c r="O87" i="21"/>
  <c r="N87" i="21"/>
  <c r="M87" i="21"/>
  <c r="L87" i="21"/>
  <c r="K87" i="21"/>
  <c r="J87" i="21"/>
  <c r="I87" i="21"/>
  <c r="H87" i="21"/>
  <c r="G87" i="21"/>
  <c r="F87" i="21"/>
  <c r="AN85" i="21"/>
  <c r="AM85" i="21"/>
  <c r="AL85" i="21"/>
  <c r="AK85" i="21"/>
  <c r="AJ85" i="21"/>
  <c r="AI85" i="21"/>
  <c r="AH85" i="21"/>
  <c r="AG85" i="21"/>
  <c r="AF85" i="21"/>
  <c r="AE85" i="21"/>
  <c r="AD85" i="21"/>
  <c r="AC85" i="21"/>
  <c r="AB85" i="21"/>
  <c r="AA85" i="21"/>
  <c r="Z85" i="21"/>
  <c r="Y85" i="21"/>
  <c r="X85" i="21"/>
  <c r="W85" i="21"/>
  <c r="V85" i="21"/>
  <c r="U85" i="21"/>
  <c r="T85" i="21"/>
  <c r="S85" i="21"/>
  <c r="R85" i="21"/>
  <c r="Q85" i="21"/>
  <c r="P85" i="21"/>
  <c r="O85" i="21"/>
  <c r="N85" i="21"/>
  <c r="M85" i="21"/>
  <c r="L85" i="21"/>
  <c r="K85" i="21"/>
  <c r="J85" i="21"/>
  <c r="I85" i="21"/>
  <c r="H85" i="21"/>
  <c r="G85" i="21"/>
  <c r="F85" i="21"/>
  <c r="AN83" i="21"/>
  <c r="AM83" i="21"/>
  <c r="AL83" i="21"/>
  <c r="AK83" i="21"/>
  <c r="AJ83" i="21"/>
  <c r="AI83" i="21"/>
  <c r="AH83" i="21"/>
  <c r="AG83" i="21"/>
  <c r="AF83" i="21"/>
  <c r="AE83" i="21"/>
  <c r="AD83" i="21"/>
  <c r="AC83" i="21"/>
  <c r="AB83" i="21"/>
  <c r="AA83" i="21"/>
  <c r="Z83" i="21"/>
  <c r="Y83" i="21"/>
  <c r="X83" i="21"/>
  <c r="W83" i="21"/>
  <c r="V83" i="21"/>
  <c r="U83" i="21"/>
  <c r="T83" i="21"/>
  <c r="S83" i="21"/>
  <c r="R83" i="21"/>
  <c r="Q83" i="21"/>
  <c r="P83" i="21"/>
  <c r="O83" i="21"/>
  <c r="N83" i="21"/>
  <c r="M83" i="21"/>
  <c r="L83" i="21"/>
  <c r="K83" i="21"/>
  <c r="J83" i="21"/>
  <c r="I83" i="21"/>
  <c r="H83" i="21"/>
  <c r="G83" i="21"/>
  <c r="F83" i="21"/>
  <c r="AN81" i="21"/>
  <c r="AM81" i="21"/>
  <c r="AL81" i="21"/>
  <c r="AK81" i="21"/>
  <c r="AJ81" i="21"/>
  <c r="AI81" i="21"/>
  <c r="AH81" i="21"/>
  <c r="AG81" i="21"/>
  <c r="AF81" i="21"/>
  <c r="AE81" i="21"/>
  <c r="AD81" i="21"/>
  <c r="AC81" i="21"/>
  <c r="AB81" i="21"/>
  <c r="AA81" i="21"/>
  <c r="Z81" i="21"/>
  <c r="Y81" i="21"/>
  <c r="X81" i="21"/>
  <c r="W81" i="21"/>
  <c r="V81" i="21"/>
  <c r="U81" i="21"/>
  <c r="T81" i="21"/>
  <c r="S81" i="21"/>
  <c r="R81" i="21"/>
  <c r="Q81" i="21"/>
  <c r="P81" i="21"/>
  <c r="O81" i="21"/>
  <c r="N81" i="21"/>
  <c r="M81" i="21"/>
  <c r="L81" i="21"/>
  <c r="K81" i="21"/>
  <c r="J81" i="21"/>
  <c r="I81" i="21"/>
  <c r="H81" i="21"/>
  <c r="G81" i="21"/>
  <c r="F81" i="21"/>
  <c r="AN79" i="21"/>
  <c r="AN17" i="21" s="1"/>
  <c r="AM79" i="21"/>
  <c r="AM17" i="21" s="1"/>
  <c r="AL79" i="21"/>
  <c r="AK79" i="21"/>
  <c r="AK17" i="21" s="1"/>
  <c r="AJ79" i="21"/>
  <c r="AJ17" i="21" s="1"/>
  <c r="AI79" i="21"/>
  <c r="AH79" i="21"/>
  <c r="AG79" i="21"/>
  <c r="AG17" i="21" s="1"/>
  <c r="AF79" i="21"/>
  <c r="AE79" i="21"/>
  <c r="AE17" i="21" s="1"/>
  <c r="AD79" i="21"/>
  <c r="AD17" i="21" s="1"/>
  <c r="AC79" i="21"/>
  <c r="AC17" i="21" s="1"/>
  <c r="AB79" i="21"/>
  <c r="AB17" i="21" s="1"/>
  <c r="AA79" i="21"/>
  <c r="AA17" i="21" s="1"/>
  <c r="Z79" i="21"/>
  <c r="Z17" i="21" s="1"/>
  <c r="Y79" i="21"/>
  <c r="Y17" i="21" s="1"/>
  <c r="X79" i="21"/>
  <c r="X17" i="21" s="1"/>
  <c r="W79" i="21"/>
  <c r="W17" i="21" s="1"/>
  <c r="V79" i="21"/>
  <c r="U79" i="21"/>
  <c r="U17" i="21" s="1"/>
  <c r="T79" i="21"/>
  <c r="T17" i="21" s="1"/>
  <c r="S79" i="21"/>
  <c r="R79" i="21"/>
  <c r="Q79" i="21"/>
  <c r="Q17" i="21" s="1"/>
  <c r="P79" i="21"/>
  <c r="O79" i="21"/>
  <c r="O17" i="21" s="1"/>
  <c r="N79" i="21"/>
  <c r="M79" i="21"/>
  <c r="M17" i="21" s="1"/>
  <c r="L79" i="21"/>
  <c r="L17" i="21" s="1"/>
  <c r="K79" i="21"/>
  <c r="K17" i="21" s="1"/>
  <c r="J79" i="21"/>
  <c r="J17" i="21" s="1"/>
  <c r="I79" i="21"/>
  <c r="I17" i="21" s="1"/>
  <c r="H79" i="21"/>
  <c r="H17" i="21" s="1"/>
  <c r="G79" i="21"/>
  <c r="G17" i="21" s="1"/>
  <c r="F79" i="21"/>
  <c r="AN77" i="21"/>
  <c r="AM77" i="21"/>
  <c r="AL77" i="21"/>
  <c r="AK77" i="21"/>
  <c r="AJ77" i="21"/>
  <c r="AI77" i="21"/>
  <c r="AH77" i="21"/>
  <c r="AG77" i="21"/>
  <c r="AF77" i="21"/>
  <c r="AE77" i="21"/>
  <c r="AD77" i="21"/>
  <c r="AC77" i="21"/>
  <c r="AB77" i="21"/>
  <c r="AA77" i="21"/>
  <c r="Z77" i="21"/>
  <c r="Y77" i="21"/>
  <c r="X77" i="21"/>
  <c r="W77" i="21"/>
  <c r="V77" i="21"/>
  <c r="U77" i="21"/>
  <c r="T77" i="21"/>
  <c r="S77" i="21"/>
  <c r="R77" i="21"/>
  <c r="Q77" i="21"/>
  <c r="P77" i="21"/>
  <c r="O77" i="21"/>
  <c r="N77" i="21"/>
  <c r="M77" i="21"/>
  <c r="L77" i="21"/>
  <c r="K77" i="21"/>
  <c r="J77" i="21"/>
  <c r="I77" i="21"/>
  <c r="H77" i="21"/>
  <c r="G77" i="21"/>
  <c r="F77" i="21"/>
  <c r="AL75" i="21"/>
  <c r="AK75" i="21"/>
  <c r="AJ75" i="21"/>
  <c r="AI75" i="21"/>
  <c r="AH75" i="21"/>
  <c r="AG75" i="21"/>
  <c r="AF75" i="21"/>
  <c r="AE75" i="21"/>
  <c r="AD75" i="21"/>
  <c r="AC75" i="21"/>
  <c r="AB75" i="21"/>
  <c r="AA75" i="21"/>
  <c r="Z75" i="21"/>
  <c r="Y75" i="21"/>
  <c r="X75" i="21"/>
  <c r="W75" i="21"/>
  <c r="V75" i="21"/>
  <c r="U75" i="21"/>
  <c r="T75" i="21"/>
  <c r="S75" i="21"/>
  <c r="R75" i="21"/>
  <c r="Q75" i="21"/>
  <c r="P75" i="21"/>
  <c r="O75" i="21"/>
  <c r="N75" i="21"/>
  <c r="M75" i="21"/>
  <c r="L75" i="21"/>
  <c r="K75" i="21"/>
  <c r="J75" i="21"/>
  <c r="I75" i="21"/>
  <c r="H75" i="21"/>
  <c r="G75" i="21"/>
  <c r="F75" i="21"/>
  <c r="AN73" i="21"/>
  <c r="AM73" i="21"/>
  <c r="AL73" i="21"/>
  <c r="AK73" i="21"/>
  <c r="AJ73" i="21"/>
  <c r="AI73" i="21"/>
  <c r="AH73" i="21"/>
  <c r="AG73" i="21"/>
  <c r="AF73" i="21"/>
  <c r="AE73" i="21"/>
  <c r="AD73" i="21"/>
  <c r="AC73" i="21"/>
  <c r="AB73" i="21"/>
  <c r="AA73" i="21"/>
  <c r="Z73" i="21"/>
  <c r="Y73" i="21"/>
  <c r="X73" i="21"/>
  <c r="W73" i="21"/>
  <c r="V73" i="21"/>
  <c r="U73" i="21"/>
  <c r="T73" i="21"/>
  <c r="S73" i="21"/>
  <c r="R73" i="21"/>
  <c r="Q73" i="21"/>
  <c r="P73" i="21"/>
  <c r="O73" i="21"/>
  <c r="N73" i="21"/>
  <c r="M73" i="21"/>
  <c r="L73" i="21"/>
  <c r="K73" i="21"/>
  <c r="J73" i="21"/>
  <c r="I73" i="21"/>
  <c r="H73" i="21"/>
  <c r="G73" i="21"/>
  <c r="F73" i="21"/>
  <c r="AN71" i="21"/>
  <c r="AM71" i="21"/>
  <c r="AL71" i="21"/>
  <c r="AK71" i="21"/>
  <c r="AJ71" i="21"/>
  <c r="AI71" i="21"/>
  <c r="AH71" i="21"/>
  <c r="AG71" i="21"/>
  <c r="AF71" i="21"/>
  <c r="AE71" i="21"/>
  <c r="AD71" i="21"/>
  <c r="AC71" i="21"/>
  <c r="AB71" i="21"/>
  <c r="AA71" i="21"/>
  <c r="Z71" i="21"/>
  <c r="Y71" i="21"/>
  <c r="X71" i="21"/>
  <c r="W71" i="21"/>
  <c r="V71" i="21"/>
  <c r="U71" i="21"/>
  <c r="T71" i="21"/>
  <c r="S71" i="21"/>
  <c r="R71" i="21"/>
  <c r="Q71" i="21"/>
  <c r="P71" i="21"/>
  <c r="O71" i="21"/>
  <c r="N71" i="21"/>
  <c r="M71" i="21"/>
  <c r="L71" i="21"/>
  <c r="K71" i="21"/>
  <c r="J71" i="21"/>
  <c r="I71" i="21"/>
  <c r="H71" i="21"/>
  <c r="G71" i="21"/>
  <c r="F71" i="21"/>
  <c r="AN68" i="21"/>
  <c r="AM68" i="21"/>
  <c r="AM69" i="21" s="1"/>
  <c r="AL68" i="21"/>
  <c r="AL69" i="21" s="1"/>
  <c r="AK68" i="21"/>
  <c r="AJ68" i="21"/>
  <c r="AI68" i="21"/>
  <c r="AH68" i="21"/>
  <c r="AG68" i="21"/>
  <c r="AF68" i="21"/>
  <c r="AE68" i="21"/>
  <c r="AF69" i="21" s="1"/>
  <c r="AD68" i="21"/>
  <c r="AD69" i="21" s="1"/>
  <c r="AC68" i="21"/>
  <c r="AB68" i="21"/>
  <c r="AA68" i="21"/>
  <c r="Z68" i="21"/>
  <c r="Y68" i="21"/>
  <c r="X68" i="21"/>
  <c r="W68" i="21"/>
  <c r="V68" i="21"/>
  <c r="U68" i="21"/>
  <c r="T68" i="21"/>
  <c r="S68" i="21"/>
  <c r="R68" i="21"/>
  <c r="Q68" i="21"/>
  <c r="P68" i="21"/>
  <c r="O68" i="21"/>
  <c r="N68" i="21"/>
  <c r="M68" i="21"/>
  <c r="L68" i="21"/>
  <c r="K68" i="21"/>
  <c r="J68" i="21"/>
  <c r="I68" i="21"/>
  <c r="H68" i="21"/>
  <c r="G68" i="21"/>
  <c r="F68" i="21"/>
  <c r="F69" i="21" s="1"/>
  <c r="E68" i="21"/>
  <c r="G67" i="21"/>
  <c r="AN66" i="21"/>
  <c r="AM66" i="21"/>
  <c r="AM67" i="21" s="1"/>
  <c r="AL66" i="21"/>
  <c r="AL67" i="21" s="1"/>
  <c r="AK66" i="21"/>
  <c r="AJ66" i="21"/>
  <c r="AI66" i="21"/>
  <c r="AH66" i="21"/>
  <c r="AG66" i="21"/>
  <c r="AF66" i="21"/>
  <c r="AE66" i="21"/>
  <c r="AE67" i="21" s="1"/>
  <c r="AD66" i="21"/>
  <c r="AD67" i="21" s="1"/>
  <c r="AC66" i="21"/>
  <c r="AB66" i="21"/>
  <c r="AA66" i="21"/>
  <c r="Z66" i="21"/>
  <c r="Y66" i="21"/>
  <c r="X66" i="21"/>
  <c r="W66" i="21"/>
  <c r="V66" i="21"/>
  <c r="U66" i="21"/>
  <c r="T66" i="21"/>
  <c r="S66" i="21"/>
  <c r="R66" i="21"/>
  <c r="Q66" i="21"/>
  <c r="Q67" i="21" s="1"/>
  <c r="P66" i="21"/>
  <c r="O66" i="21"/>
  <c r="N66" i="21"/>
  <c r="N67" i="21" s="1"/>
  <c r="M66" i="21"/>
  <c r="L66" i="21"/>
  <c r="K66" i="21"/>
  <c r="J66" i="21"/>
  <c r="J67" i="21" s="1"/>
  <c r="I66" i="21"/>
  <c r="H66" i="21"/>
  <c r="H67" i="21" s="1"/>
  <c r="G66" i="21"/>
  <c r="F66" i="21"/>
  <c r="F67" i="21" s="1"/>
  <c r="E66" i="21"/>
  <c r="AM60" i="21"/>
  <c r="AL60" i="21"/>
  <c r="AK60" i="21"/>
  <c r="AJ60" i="21"/>
  <c r="AI60" i="21"/>
  <c r="AH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T60" i="21"/>
  <c r="S60" i="21"/>
  <c r="R60" i="21"/>
  <c r="Q60" i="21"/>
  <c r="P60" i="21"/>
  <c r="O60" i="21"/>
  <c r="N60" i="21"/>
  <c r="AJ58" i="21"/>
  <c r="AL57" i="21"/>
  <c r="AK57" i="21"/>
  <c r="AK58" i="21" s="1"/>
  <c r="AJ57" i="21"/>
  <c r="AI57" i="21"/>
  <c r="AH57" i="21"/>
  <c r="AG57" i="21"/>
  <c r="AG58" i="21" s="1"/>
  <c r="AF57" i="21"/>
  <c r="AE57" i="21"/>
  <c r="AD57" i="21"/>
  <c r="AC57" i="21"/>
  <c r="AB57" i="21"/>
  <c r="AA57" i="21"/>
  <c r="Z57" i="21"/>
  <c r="Z58" i="21" s="1"/>
  <c r="Y57" i="21"/>
  <c r="X57" i="21"/>
  <c r="X58" i="21" s="1"/>
  <c r="W57" i="21"/>
  <c r="V57" i="21"/>
  <c r="W58" i="21" s="1"/>
  <c r="U57" i="21"/>
  <c r="U58" i="21" s="1"/>
  <c r="T57" i="21"/>
  <c r="S57" i="21"/>
  <c r="R57" i="21"/>
  <c r="Q57" i="21"/>
  <c r="Q58" i="21" s="1"/>
  <c r="P57" i="21"/>
  <c r="O57" i="21"/>
  <c r="N57" i="21"/>
  <c r="M57" i="21"/>
  <c r="L57" i="21"/>
  <c r="K57" i="21"/>
  <c r="J57" i="21"/>
  <c r="J58" i="21" s="1"/>
  <c r="I57" i="21"/>
  <c r="H57" i="21"/>
  <c r="H58" i="21" s="1"/>
  <c r="G57" i="21"/>
  <c r="F57" i="21"/>
  <c r="G58" i="21" s="1"/>
  <c r="E57" i="21"/>
  <c r="AN56" i="21"/>
  <c r="AM56" i="21"/>
  <c r="AL56" i="21"/>
  <c r="AK56" i="21"/>
  <c r="AJ56" i="21"/>
  <c r="AI56" i="21"/>
  <c r="AH56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AN50" i="21"/>
  <c r="AM50" i="21"/>
  <c r="AL50" i="21"/>
  <c r="AK50" i="21"/>
  <c r="AJ50" i="21"/>
  <c r="AI50" i="21"/>
  <c r="AH50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P50" i="21"/>
  <c r="O50" i="21"/>
  <c r="N50" i="21"/>
  <c r="M50" i="21"/>
  <c r="L50" i="21"/>
  <c r="K50" i="21"/>
  <c r="J50" i="21"/>
  <c r="I50" i="21"/>
  <c r="H50" i="21"/>
  <c r="G50" i="21"/>
  <c r="AN48" i="21"/>
  <c r="AM48" i="21"/>
  <c r="AL48" i="21"/>
  <c r="AK48" i="21"/>
  <c r="AJ48" i="21"/>
  <c r="AI48" i="21"/>
  <c r="AH48" i="21"/>
  <c r="AG48" i="21"/>
  <c r="AF48" i="21"/>
  <c r="AE48" i="21"/>
  <c r="AD48" i="21"/>
  <c r="AC48" i="21"/>
  <c r="AB48" i="21"/>
  <c r="AA48" i="21"/>
  <c r="Z48" i="21"/>
  <c r="Y48" i="21"/>
  <c r="X48" i="21"/>
  <c r="W48" i="21"/>
  <c r="V48" i="21"/>
  <c r="U48" i="21"/>
  <c r="T48" i="21"/>
  <c r="S48" i="21"/>
  <c r="R48" i="21"/>
  <c r="Q48" i="21"/>
  <c r="P48" i="21"/>
  <c r="O48" i="21"/>
  <c r="N48" i="21"/>
  <c r="M48" i="21"/>
  <c r="L48" i="21"/>
  <c r="K48" i="21"/>
  <c r="J48" i="21"/>
  <c r="I48" i="21"/>
  <c r="H48" i="21"/>
  <c r="G48" i="21"/>
  <c r="AN46" i="21"/>
  <c r="AJ46" i="21"/>
  <c r="AI46" i="21"/>
  <c r="Y46" i="21"/>
  <c r="X46" i="21"/>
  <c r="AM45" i="21"/>
  <c r="AK45" i="21"/>
  <c r="AJ45" i="21"/>
  <c r="AI45" i="21"/>
  <c r="AH45" i="21"/>
  <c r="AG45" i="21"/>
  <c r="AH46" i="21" s="1"/>
  <c r="AF45" i="21"/>
  <c r="AF46" i="21" s="1"/>
  <c r="AE45" i="21"/>
  <c r="AE46" i="21" s="1"/>
  <c r="AD45" i="21"/>
  <c r="AD46" i="21" s="1"/>
  <c r="AC45" i="21"/>
  <c r="AB45" i="21"/>
  <c r="AA45" i="21"/>
  <c r="AB46" i="21" s="1"/>
  <c r="Z45" i="21"/>
  <c r="Y45" i="21"/>
  <c r="X45" i="21"/>
  <c r="W45" i="21"/>
  <c r="V45" i="21"/>
  <c r="U45" i="21"/>
  <c r="T45" i="21"/>
  <c r="S45" i="21"/>
  <c r="S46" i="21" s="1"/>
  <c r="R45" i="21"/>
  <c r="Q45" i="21"/>
  <c r="P45" i="21"/>
  <c r="P46" i="21" s="1"/>
  <c r="O45" i="21"/>
  <c r="O46" i="21" s="1"/>
  <c r="N45" i="21"/>
  <c r="N46" i="21" s="1"/>
  <c r="M45" i="21"/>
  <c r="L45" i="21"/>
  <c r="K45" i="21"/>
  <c r="J45" i="21"/>
  <c r="AL44" i="21"/>
  <c r="AK44" i="21"/>
  <c r="AJ44" i="21"/>
  <c r="AI44" i="21"/>
  <c r="AH44" i="21"/>
  <c r="AG44" i="21"/>
  <c r="AF44" i="21"/>
  <c r="AE44" i="21"/>
  <c r="AD44" i="21"/>
  <c r="AC44" i="21"/>
  <c r="AB44" i="21"/>
  <c r="AA44" i="21"/>
  <c r="Z44" i="21"/>
  <c r="Y44" i="21"/>
  <c r="X44" i="21"/>
  <c r="W44" i="21"/>
  <c r="V44" i="21"/>
  <c r="U44" i="21"/>
  <c r="T44" i="21"/>
  <c r="S44" i="21"/>
  <c r="R44" i="21"/>
  <c r="Q44" i="21"/>
  <c r="P44" i="21"/>
  <c r="O44" i="21"/>
  <c r="N44" i="21"/>
  <c r="M44" i="21"/>
  <c r="L44" i="21"/>
  <c r="K44" i="21"/>
  <c r="J44" i="21"/>
  <c r="I44" i="21"/>
  <c r="H44" i="21"/>
  <c r="G44" i="21"/>
  <c r="F44" i="21"/>
  <c r="AN42" i="21"/>
  <c r="AM42" i="21"/>
  <c r="AL42" i="21"/>
  <c r="AK42" i="21"/>
  <c r="AJ42" i="21"/>
  <c r="AI42" i="21"/>
  <c r="AH42" i="21"/>
  <c r="AG42" i="21"/>
  <c r="AF42" i="21"/>
  <c r="AE42" i="21"/>
  <c r="AD42" i="21"/>
  <c r="AC42" i="21"/>
  <c r="AB42" i="21"/>
  <c r="AA42" i="21"/>
  <c r="Z42" i="21"/>
  <c r="Y42" i="21"/>
  <c r="X42" i="21"/>
  <c r="W42" i="21"/>
  <c r="V42" i="21"/>
  <c r="U42" i="21"/>
  <c r="T42" i="21"/>
  <c r="S42" i="21"/>
  <c r="R42" i="21"/>
  <c r="Q42" i="21"/>
  <c r="P42" i="21"/>
  <c r="O42" i="21"/>
  <c r="N42" i="21"/>
  <c r="M42" i="21"/>
  <c r="L42" i="21"/>
  <c r="K42" i="21"/>
  <c r="J42" i="21"/>
  <c r="I42" i="21"/>
  <c r="H42" i="21"/>
  <c r="G42" i="21"/>
  <c r="F42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J40" i="21"/>
  <c r="I40" i="21"/>
  <c r="H40" i="21"/>
  <c r="G40" i="21"/>
  <c r="F40" i="21"/>
  <c r="AM38" i="21"/>
  <c r="AL38" i="21"/>
  <c r="AK38" i="21"/>
  <c r="AJ38" i="21"/>
  <c r="AI38" i="21"/>
  <c r="AH38" i="21"/>
  <c r="AG38" i="21"/>
  <c r="AF38" i="21"/>
  <c r="AE38" i="21"/>
  <c r="AD38" i="21"/>
  <c r="AC38" i="21"/>
  <c r="AB38" i="21"/>
  <c r="AA38" i="21"/>
  <c r="Z38" i="21"/>
  <c r="Y38" i="21"/>
  <c r="X38" i="21"/>
  <c r="W38" i="21"/>
  <c r="V38" i="21"/>
  <c r="U38" i="21"/>
  <c r="T38" i="21"/>
  <c r="S38" i="21"/>
  <c r="AL36" i="21"/>
  <c r="AK36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P36" i="21"/>
  <c r="O36" i="21"/>
  <c r="N36" i="21"/>
  <c r="M36" i="21"/>
  <c r="L36" i="21"/>
  <c r="K36" i="21"/>
  <c r="J36" i="21"/>
  <c r="I36" i="21"/>
  <c r="H36" i="21"/>
  <c r="G36" i="21"/>
  <c r="F36" i="21"/>
  <c r="AN34" i="21"/>
  <c r="AM34" i="21"/>
  <c r="AL34" i="21"/>
  <c r="AK34" i="21"/>
  <c r="AJ34" i="21"/>
  <c r="AI34" i="21"/>
  <c r="AH34" i="21"/>
  <c r="AG34" i="21"/>
  <c r="AF34" i="21"/>
  <c r="AE34" i="21"/>
  <c r="AD34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Q34" i="21"/>
  <c r="P34" i="21"/>
  <c r="O34" i="21"/>
  <c r="N34" i="21"/>
  <c r="M34" i="21"/>
  <c r="L34" i="21"/>
  <c r="K34" i="21"/>
  <c r="J34" i="21"/>
  <c r="I34" i="21"/>
  <c r="H34" i="21"/>
  <c r="G34" i="21"/>
  <c r="F34" i="21"/>
  <c r="AJ25" i="21"/>
  <c r="V25" i="21"/>
  <c r="U25" i="21"/>
  <c r="T25" i="21"/>
  <c r="N25" i="21"/>
  <c r="L25" i="21"/>
  <c r="F25" i="21"/>
  <c r="AN24" i="21"/>
  <c r="AN25" i="21" s="1"/>
  <c r="AM24" i="21"/>
  <c r="AL24" i="21"/>
  <c r="AL25" i="21" s="1"/>
  <c r="AK24" i="21"/>
  <c r="AJ24" i="21"/>
  <c r="AK25" i="21" s="1"/>
  <c r="AI24" i="21"/>
  <c r="AH24" i="21"/>
  <c r="AG24" i="21"/>
  <c r="AF24" i="21"/>
  <c r="AE24" i="21"/>
  <c r="AD24" i="21"/>
  <c r="AD25" i="21" s="1"/>
  <c r="AC24" i="21"/>
  <c r="AC25" i="21" s="1"/>
  <c r="AB24" i="21"/>
  <c r="AB25" i="21" s="1"/>
  <c r="AA24" i="21"/>
  <c r="Z24" i="21"/>
  <c r="Y24" i="21"/>
  <c r="Y25" i="21" s="1"/>
  <c r="X24" i="21"/>
  <c r="X25" i="21" s="1"/>
  <c r="W24" i="21"/>
  <c r="V24" i="21"/>
  <c r="U24" i="21"/>
  <c r="T24" i="21"/>
  <c r="S24" i="21"/>
  <c r="R24" i="21"/>
  <c r="Q24" i="21"/>
  <c r="P24" i="21"/>
  <c r="O24" i="21"/>
  <c r="N24" i="21"/>
  <c r="M24" i="21"/>
  <c r="L24" i="21"/>
  <c r="K24" i="21"/>
  <c r="J24" i="21"/>
  <c r="I24" i="21"/>
  <c r="I25" i="21" s="1"/>
  <c r="H24" i="21"/>
  <c r="H25" i="21" s="1"/>
  <c r="G24" i="21"/>
  <c r="F24" i="21"/>
  <c r="E24" i="21"/>
  <c r="AJ23" i="21"/>
  <c r="AI23" i="21"/>
  <c r="U23" i="21"/>
  <c r="T23" i="21"/>
  <c r="S23" i="21"/>
  <c r="L23" i="21"/>
  <c r="K23" i="21"/>
  <c r="AN22" i="21"/>
  <c r="AN23" i="21" s="1"/>
  <c r="AM22" i="21"/>
  <c r="AL22" i="21"/>
  <c r="AL23" i="21" s="1"/>
  <c r="AK22" i="21"/>
  <c r="AJ22" i="21"/>
  <c r="AK23" i="21" s="1"/>
  <c r="AI22" i="21"/>
  <c r="AH22" i="21"/>
  <c r="AG22" i="21"/>
  <c r="AF22" i="21"/>
  <c r="AE22" i="21"/>
  <c r="AD22" i="21"/>
  <c r="AC22" i="21"/>
  <c r="AC23" i="21" s="1"/>
  <c r="AB22" i="21"/>
  <c r="AB23" i="21" s="1"/>
  <c r="AA22" i="21"/>
  <c r="Z22" i="21"/>
  <c r="AA23" i="21" s="1"/>
  <c r="Y22" i="21"/>
  <c r="X22" i="21"/>
  <c r="X23" i="21" s="1"/>
  <c r="W22" i="21"/>
  <c r="V22" i="21"/>
  <c r="V23" i="21" s="1"/>
  <c r="U22" i="21"/>
  <c r="T22" i="21"/>
  <c r="S22" i="21"/>
  <c r="R22" i="21"/>
  <c r="Q22" i="21"/>
  <c r="P22" i="21"/>
  <c r="O22" i="21"/>
  <c r="N22" i="21"/>
  <c r="M22" i="21"/>
  <c r="L22" i="21"/>
  <c r="K22" i="21"/>
  <c r="J22" i="21"/>
  <c r="I22" i="21"/>
  <c r="H22" i="21"/>
  <c r="H23" i="21" s="1"/>
  <c r="G22" i="21"/>
  <c r="F22" i="21"/>
  <c r="F23" i="21" s="1"/>
  <c r="E22" i="21"/>
  <c r="AH21" i="21"/>
  <c r="T21" i="21"/>
  <c r="S21" i="21"/>
  <c r="R21" i="21"/>
  <c r="J21" i="21"/>
  <c r="AN20" i="21"/>
  <c r="AN21" i="21" s="1"/>
  <c r="AM20" i="21"/>
  <c r="AL20" i="21"/>
  <c r="AL21" i="21" s="1"/>
  <c r="AK20" i="21"/>
  <c r="AJ20" i="21"/>
  <c r="AI20" i="21"/>
  <c r="AI21" i="21" s="1"/>
  <c r="AH20" i="21"/>
  <c r="AG20" i="21"/>
  <c r="AF20" i="21"/>
  <c r="AE20" i="21"/>
  <c r="AD20" i="21"/>
  <c r="AC20" i="21"/>
  <c r="AB20" i="21"/>
  <c r="AB21" i="21" s="1"/>
  <c r="AA20" i="21"/>
  <c r="Z20" i="21"/>
  <c r="AA21" i="21" s="1"/>
  <c r="Y20" i="21"/>
  <c r="X20" i="21"/>
  <c r="X21" i="21" s="1"/>
  <c r="W20" i="21"/>
  <c r="V20" i="21"/>
  <c r="V21" i="21" s="1"/>
  <c r="U20" i="21"/>
  <c r="T20" i="21"/>
  <c r="S20" i="21"/>
  <c r="R20" i="21"/>
  <c r="Q20" i="21"/>
  <c r="P20" i="21"/>
  <c r="O20" i="21"/>
  <c r="N20" i="21"/>
  <c r="M20" i="21"/>
  <c r="L20" i="21"/>
  <c r="L21" i="21" s="1"/>
  <c r="K20" i="21"/>
  <c r="J20" i="21"/>
  <c r="K21" i="21" s="1"/>
  <c r="I20" i="21"/>
  <c r="H20" i="21"/>
  <c r="H21" i="21" s="1"/>
  <c r="G20" i="21"/>
  <c r="F20" i="21"/>
  <c r="F21" i="21" s="1"/>
  <c r="E20" i="21"/>
  <c r="AC19" i="21"/>
  <c r="AB19" i="21"/>
  <c r="U19" i="21"/>
  <c r="R19" i="21"/>
  <c r="Q19" i="21"/>
  <c r="M19" i="21"/>
  <c r="AY18" i="21"/>
  <c r="AX18" i="21"/>
  <c r="AN18" i="21"/>
  <c r="AM18" i="21"/>
  <c r="AL18" i="21"/>
  <c r="AL19" i="21" s="1"/>
  <c r="AK18" i="21"/>
  <c r="AJ18" i="21"/>
  <c r="AJ19" i="21" s="1"/>
  <c r="AI18" i="21"/>
  <c r="AH18" i="21"/>
  <c r="AI19" i="21" s="1"/>
  <c r="AG18" i="21"/>
  <c r="AF18" i="21"/>
  <c r="AE18" i="21"/>
  <c r="AD18" i="21"/>
  <c r="AD19" i="21" s="1"/>
  <c r="AC18" i="21"/>
  <c r="AB18" i="21"/>
  <c r="AA18" i="21"/>
  <c r="Z18" i="21"/>
  <c r="AA19" i="21" s="1"/>
  <c r="Y18" i="21"/>
  <c r="Z19" i="21" s="1"/>
  <c r="X18" i="21"/>
  <c r="W18" i="21"/>
  <c r="V18" i="21"/>
  <c r="V19" i="21" s="1"/>
  <c r="U18" i="21"/>
  <c r="T18" i="21"/>
  <c r="T19" i="21" s="1"/>
  <c r="S18" i="21"/>
  <c r="R18" i="21"/>
  <c r="S19" i="21" s="1"/>
  <c r="Q18" i="21"/>
  <c r="P18" i="21"/>
  <c r="O18" i="21"/>
  <c r="N18" i="21"/>
  <c r="N19" i="21" s="1"/>
  <c r="M18" i="21"/>
  <c r="L18" i="21"/>
  <c r="L19" i="21" s="1"/>
  <c r="K18" i="21"/>
  <c r="J18" i="21"/>
  <c r="K19" i="21" s="1"/>
  <c r="I18" i="21"/>
  <c r="H18" i="21"/>
  <c r="G18" i="21"/>
  <c r="F18" i="21"/>
  <c r="F19" i="21" s="1"/>
  <c r="E18" i="21"/>
  <c r="AL17" i="21"/>
  <c r="AI17" i="21"/>
  <c r="AH17" i="21"/>
  <c r="AF17" i="21"/>
  <c r="V17" i="21"/>
  <c r="S17" i="21"/>
  <c r="R17" i="21"/>
  <c r="P17" i="21"/>
  <c r="N17" i="21"/>
  <c r="F17" i="21"/>
  <c r="E17" i="21"/>
  <c r="AY16" i="21"/>
  <c r="AN43" i="21" s="1"/>
  <c r="AX16" i="21"/>
  <c r="AN35" i="21" s="1"/>
  <c r="AW16" i="21"/>
  <c r="AM43" i="21" s="1"/>
  <c r="AM44" i="21" s="1"/>
  <c r="AV16" i="21"/>
  <c r="AM35" i="21" s="1"/>
  <c r="AM36" i="21" s="1"/>
  <c r="AN16" i="21"/>
  <c r="AM16" i="21"/>
  <c r="AL16" i="21"/>
  <c r="AK16" i="21"/>
  <c r="AJ16" i="21"/>
  <c r="AI16" i="21"/>
  <c r="AH16" i="21"/>
  <c r="AG16" i="21"/>
  <c r="AF16" i="21"/>
  <c r="AE16" i="21"/>
  <c r="AD16" i="21"/>
  <c r="AC16" i="21"/>
  <c r="AB16" i="21"/>
  <c r="AA16" i="21"/>
  <c r="Z16" i="21"/>
  <c r="Y16" i="21"/>
  <c r="X16" i="21"/>
  <c r="W16" i="21"/>
  <c r="V16" i="21"/>
  <c r="U16" i="21"/>
  <c r="T16" i="21"/>
  <c r="S16" i="21"/>
  <c r="R16" i="21"/>
  <c r="Q16" i="21"/>
  <c r="P16" i="21"/>
  <c r="O16" i="21"/>
  <c r="N16" i="21"/>
  <c r="M16" i="21"/>
  <c r="L16" i="21"/>
  <c r="K16" i="21"/>
  <c r="J16" i="21"/>
  <c r="I16" i="21"/>
  <c r="H16" i="21"/>
  <c r="G16" i="21"/>
  <c r="F16" i="21"/>
  <c r="E16" i="21"/>
  <c r="AN15" i="21"/>
  <c r="AM15" i="21"/>
  <c r="AL15" i="21"/>
  <c r="AK15" i="21"/>
  <c r="AJ15" i="21"/>
  <c r="AI15" i="21"/>
  <c r="AH15" i="21"/>
  <c r="AG15" i="21"/>
  <c r="AF15" i="21"/>
  <c r="AE15" i="21"/>
  <c r="AD15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Q15" i="21"/>
  <c r="P15" i="21"/>
  <c r="O15" i="21"/>
  <c r="N15" i="21"/>
  <c r="M15" i="21"/>
  <c r="L15" i="21"/>
  <c r="K15" i="21"/>
  <c r="J15" i="21"/>
  <c r="I15" i="21"/>
  <c r="H15" i="21"/>
  <c r="G15" i="21"/>
  <c r="F15" i="21"/>
  <c r="AL13" i="21"/>
  <c r="AK13" i="21"/>
  <c r="AJ13" i="21"/>
  <c r="AI13" i="21"/>
  <c r="AH13" i="21"/>
  <c r="AG13" i="21"/>
  <c r="AF13" i="21"/>
  <c r="AE13" i="21"/>
  <c r="AD13" i="21"/>
  <c r="AN11" i="21"/>
  <c r="AM11" i="21"/>
  <c r="AL11" i="21"/>
  <c r="AK11" i="21"/>
  <c r="AJ11" i="21"/>
  <c r="AI11" i="21"/>
  <c r="AH11" i="21"/>
  <c r="AG11" i="21"/>
  <c r="AF11" i="21"/>
  <c r="AE11" i="21"/>
  <c r="AD11" i="21"/>
  <c r="AC11" i="21"/>
  <c r="AB11" i="21"/>
  <c r="AA11" i="21"/>
  <c r="Z11" i="21"/>
  <c r="Y11" i="21"/>
  <c r="AN9" i="21"/>
  <c r="AM9" i="21"/>
  <c r="AL9" i="21"/>
  <c r="AK9" i="21"/>
  <c r="AJ9" i="21"/>
  <c r="AI9" i="21"/>
  <c r="AH9" i="21"/>
  <c r="AG9" i="21"/>
  <c r="AF9" i="21"/>
  <c r="AE9" i="21"/>
  <c r="AD9" i="21"/>
  <c r="AC9" i="21"/>
  <c r="AB9" i="21"/>
  <c r="AA9" i="21"/>
  <c r="Z9" i="21"/>
  <c r="Y9" i="21"/>
  <c r="X9" i="21"/>
  <c r="W9" i="21"/>
  <c r="V9" i="21"/>
  <c r="U9" i="21"/>
  <c r="T9" i="21"/>
  <c r="S9" i="21"/>
  <c r="R9" i="21"/>
  <c r="Q9" i="21"/>
  <c r="P9" i="21"/>
  <c r="O9" i="21"/>
  <c r="N9" i="21"/>
  <c r="M9" i="21"/>
  <c r="L9" i="21"/>
  <c r="K9" i="21"/>
  <c r="J9" i="21"/>
  <c r="I9" i="21"/>
  <c r="H9" i="21"/>
  <c r="G9" i="21"/>
  <c r="F9" i="21"/>
  <c r="V7" i="21"/>
  <c r="U7" i="21"/>
  <c r="O7" i="21"/>
  <c r="AN6" i="21"/>
  <c r="AM6" i="21"/>
  <c r="AL6" i="21"/>
  <c r="AK6" i="21"/>
  <c r="AJ6" i="21"/>
  <c r="AI6" i="21"/>
  <c r="AH6" i="21"/>
  <c r="AG6" i="21"/>
  <c r="AF6" i="21"/>
  <c r="AE6" i="21"/>
  <c r="AD6" i="21"/>
  <c r="AC6" i="21"/>
  <c r="AC7" i="21" s="1"/>
  <c r="AB6" i="21"/>
  <c r="AA6" i="21"/>
  <c r="Z6" i="21"/>
  <c r="Y6" i="21"/>
  <c r="X6" i="21"/>
  <c r="W6" i="21"/>
  <c r="W7" i="21" s="1"/>
  <c r="V6" i="21"/>
  <c r="U6" i="21"/>
  <c r="T6" i="21"/>
  <c r="S6" i="21"/>
  <c r="R6" i="21"/>
  <c r="Q6" i="21"/>
  <c r="Q7" i="21" s="1"/>
  <c r="O6" i="21"/>
  <c r="N6" i="21"/>
  <c r="M6" i="21"/>
  <c r="M7" i="21" s="1"/>
  <c r="I6" i="21"/>
  <c r="H6" i="21"/>
  <c r="G6" i="21"/>
  <c r="F6" i="21"/>
  <c r="E6" i="21"/>
  <c r="M5" i="21"/>
  <c r="L5" i="21"/>
  <c r="F5" i="21"/>
  <c r="AN4" i="21"/>
  <c r="AM4" i="21"/>
  <c r="AL4" i="21"/>
  <c r="AK4" i="21"/>
  <c r="AJ4" i="21"/>
  <c r="AI4" i="21"/>
  <c r="AH4" i="21"/>
  <c r="AG4" i="21"/>
  <c r="AF4" i="21"/>
  <c r="AE4" i="21"/>
  <c r="AE5" i="21" s="1"/>
  <c r="AD4" i="21"/>
  <c r="AC4" i="21"/>
  <c r="AC5" i="21" s="1"/>
  <c r="AB4" i="21"/>
  <c r="AA4" i="21"/>
  <c r="Z4" i="21"/>
  <c r="Y4" i="21"/>
  <c r="Y5" i="21" s="1"/>
  <c r="X4" i="21"/>
  <c r="W4" i="21"/>
  <c r="V4" i="21"/>
  <c r="V5" i="21" s="1"/>
  <c r="U4" i="21"/>
  <c r="T4" i="21"/>
  <c r="U5" i="21" s="1"/>
  <c r="S4" i="21"/>
  <c r="R4" i="21"/>
  <c r="Q4" i="21"/>
  <c r="P4" i="21"/>
  <c r="O4" i="21"/>
  <c r="O5" i="21" s="1"/>
  <c r="N4" i="21"/>
  <c r="M4" i="21"/>
  <c r="K4" i="21"/>
  <c r="G4" i="21"/>
  <c r="G5" i="21" s="1"/>
  <c r="F4" i="21"/>
  <c r="E4" i="21"/>
  <c r="O67" i="21" l="1"/>
  <c r="M67" i="21"/>
  <c r="X69" i="21"/>
  <c r="AN69" i="21"/>
  <c r="AG67" i="21"/>
  <c r="AE69" i="21"/>
  <c r="S69" i="21"/>
  <c r="AI69" i="21"/>
  <c r="AC67" i="21"/>
  <c r="AN63" i="22"/>
  <c r="AD5" i="21"/>
  <c r="W5" i="21"/>
  <c r="AL5" i="21"/>
  <c r="O94" i="22"/>
  <c r="AE94" i="22"/>
  <c r="V83" i="22"/>
  <c r="K79" i="22"/>
  <c r="AA79" i="22"/>
  <c r="P10" i="22"/>
  <c r="T63" i="22"/>
  <c r="F94" i="22"/>
  <c r="T8" i="22"/>
  <c r="AK85" i="22"/>
  <c r="AL8" i="22"/>
  <c r="Q79" i="22"/>
  <c r="AN8" i="22"/>
  <c r="AM37" i="22"/>
  <c r="I14" i="22"/>
  <c r="Y14" i="22"/>
  <c r="S79" i="22"/>
  <c r="AI79" i="22"/>
  <c r="AC83" i="22"/>
  <c r="AB135" i="22"/>
  <c r="AB21" i="22" s="1"/>
  <c r="AB22" i="22" s="1"/>
  <c r="T144" i="22"/>
  <c r="T27" i="22" s="1"/>
  <c r="Z8" i="22"/>
  <c r="M12" i="22"/>
  <c r="AC12" i="22"/>
  <c r="AJ21" i="22"/>
  <c r="H65" i="22"/>
  <c r="AI135" i="22"/>
  <c r="AI21" i="22" s="1"/>
  <c r="AI144" i="22"/>
  <c r="AI27" i="22" s="1"/>
  <c r="AM83" i="22"/>
  <c r="H94" i="22"/>
  <c r="V12" i="22"/>
  <c r="U85" i="22"/>
  <c r="W63" i="22"/>
  <c r="V85" i="22"/>
  <c r="S6" i="22"/>
  <c r="AI6" i="22"/>
  <c r="AA8" i="22"/>
  <c r="N12" i="22"/>
  <c r="AD12" i="22"/>
  <c r="Q65" i="22"/>
  <c r="T26" i="22"/>
  <c r="G83" i="22"/>
  <c r="G63" i="22"/>
  <c r="X94" i="22"/>
  <c r="S67" i="22"/>
  <c r="H79" i="22"/>
  <c r="AN22" i="22"/>
  <c r="AD67" i="22"/>
  <c r="R8" i="22"/>
  <c r="AG65" i="22"/>
  <c r="J81" i="22"/>
  <c r="AJ8" i="22"/>
  <c r="F85" i="22"/>
  <c r="AL85" i="22"/>
  <c r="V8" i="22"/>
  <c r="AG79" i="22"/>
  <c r="AJ6" i="22"/>
  <c r="O14" i="22"/>
  <c r="AE14" i="22"/>
  <c r="N37" i="22"/>
  <c r="K67" i="22"/>
  <c r="AA67" i="22"/>
  <c r="I79" i="22"/>
  <c r="Y79" i="22"/>
  <c r="N67" i="22"/>
  <c r="AH8" i="22"/>
  <c r="AJ63" i="22"/>
  <c r="W83" i="22"/>
  <c r="F12" i="22"/>
  <c r="AM63" i="22"/>
  <c r="T22" i="22"/>
  <c r="T6" i="22"/>
  <c r="R12" i="22"/>
  <c r="P14" i="22"/>
  <c r="Q63" i="22"/>
  <c r="AG63" i="22"/>
  <c r="G81" i="22"/>
  <c r="W81" i="22"/>
  <c r="AM81" i="22"/>
  <c r="T83" i="22"/>
  <c r="AJ83" i="22"/>
  <c r="R94" i="22"/>
  <c r="AH94" i="22"/>
  <c r="F37" i="22"/>
  <c r="V37" i="22"/>
  <c r="AL37" i="22"/>
  <c r="AH37" i="22"/>
  <c r="G37" i="22"/>
  <c r="W37" i="22"/>
  <c r="R37" i="22"/>
  <c r="V69" i="21"/>
  <c r="W69" i="21"/>
  <c r="M69" i="21"/>
  <c r="AC69" i="21"/>
  <c r="O69" i="21"/>
  <c r="X67" i="21"/>
  <c r="U67" i="21"/>
  <c r="AK67" i="21"/>
  <c r="AN67" i="21"/>
  <c r="Z67" i="21"/>
  <c r="W19" i="21"/>
  <c r="R46" i="21"/>
  <c r="Q46" i="21"/>
  <c r="H19" i="21"/>
  <c r="J25" i="21"/>
  <c r="AA67" i="21"/>
  <c r="Y23" i="21"/>
  <c r="AG46" i="21"/>
  <c r="K58" i="21"/>
  <c r="L58" i="21"/>
  <c r="AB58" i="21"/>
  <c r="T14" i="22"/>
  <c r="Q5" i="21"/>
  <c r="AG5" i="21"/>
  <c r="L6" i="22"/>
  <c r="AB6" i="22"/>
  <c r="AM19" i="21"/>
  <c r="AN19" i="21"/>
  <c r="R100" i="21"/>
  <c r="J37" i="22"/>
  <c r="AA58" i="21"/>
  <c r="P5" i="21"/>
  <c r="G19" i="21"/>
  <c r="X19" i="21"/>
  <c r="AH100" i="21"/>
  <c r="V67" i="22"/>
  <c r="Z25" i="21"/>
  <c r="AJ100" i="21"/>
  <c r="K67" i="21"/>
  <c r="I23" i="21"/>
  <c r="J5" i="21"/>
  <c r="AF5" i="21"/>
  <c r="T10" i="22"/>
  <c r="L63" i="22"/>
  <c r="AB63" i="22"/>
  <c r="I65" i="22"/>
  <c r="Y65" i="22"/>
  <c r="F67" i="22"/>
  <c r="U79" i="22"/>
  <c r="AK79" i="22"/>
  <c r="R5" i="21"/>
  <c r="I19" i="21"/>
  <c r="T100" i="21"/>
  <c r="K137" i="21"/>
  <c r="AB37" i="22"/>
  <c r="J65" i="22"/>
  <c r="Z65" i="22"/>
  <c r="S5" i="21"/>
  <c r="G7" i="21"/>
  <c r="I21" i="21"/>
  <c r="Y21" i="21"/>
  <c r="M25" i="21"/>
  <c r="P69" i="21"/>
  <c r="U100" i="21"/>
  <c r="AK100" i="21"/>
  <c r="AG69" i="21"/>
  <c r="F100" i="21"/>
  <c r="V100" i="21"/>
  <c r="AL100" i="21"/>
  <c r="M23" i="21"/>
  <c r="AE25" i="21"/>
  <c r="AK46" i="21"/>
  <c r="G100" i="21"/>
  <c r="W100" i="21"/>
  <c r="AM100" i="21"/>
  <c r="AD23" i="21"/>
  <c r="P25" i="21"/>
  <c r="AF25" i="21"/>
  <c r="H100" i="21"/>
  <c r="X100" i="21"/>
  <c r="AN100" i="21"/>
  <c r="AE7" i="21"/>
  <c r="M21" i="21"/>
  <c r="O23" i="21"/>
  <c r="AE23" i="21"/>
  <c r="Q25" i="21"/>
  <c r="R58" i="21"/>
  <c r="AH58" i="21"/>
  <c r="AH67" i="21"/>
  <c r="T69" i="21"/>
  <c r="I100" i="21"/>
  <c r="Y100" i="21"/>
  <c r="J100" i="21"/>
  <c r="AK83" i="22"/>
  <c r="AE19" i="21"/>
  <c r="Y19" i="21"/>
  <c r="N21" i="21"/>
  <c r="AD21" i="21"/>
  <c r="Z21" i="21"/>
  <c r="P23" i="21"/>
  <c r="S67" i="21"/>
  <c r="AI67" i="21"/>
  <c r="U69" i="21"/>
  <c r="AK69" i="21"/>
  <c r="L14" i="22"/>
  <c r="P19" i="21"/>
  <c r="AF19" i="21"/>
  <c r="O21" i="21"/>
  <c r="AE21" i="21"/>
  <c r="S25" i="21"/>
  <c r="AI25" i="21"/>
  <c r="L10" i="22"/>
  <c r="U46" i="21"/>
  <c r="N23" i="21"/>
  <c r="AF23" i="21"/>
  <c r="AG23" i="21"/>
  <c r="AL6" i="22"/>
  <c r="AI85" i="22"/>
  <c r="S7" i="21"/>
  <c r="Q21" i="21"/>
  <c r="AG21" i="21"/>
  <c r="K46" i="21"/>
  <c r="AL58" i="21"/>
  <c r="V67" i="21"/>
  <c r="H69" i="21"/>
  <c r="L81" i="22"/>
  <c r="AB81" i="22"/>
  <c r="I83" i="22"/>
  <c r="Y83" i="22"/>
  <c r="K5" i="21"/>
  <c r="T5" i="21"/>
  <c r="T7" i="21"/>
  <c r="AJ7" i="21"/>
  <c r="AG19" i="21"/>
  <c r="L46" i="21"/>
  <c r="AA46" i="21"/>
  <c r="W67" i="21"/>
  <c r="I69" i="21"/>
  <c r="Y69" i="21"/>
  <c r="Q10" i="22"/>
  <c r="R67" i="22"/>
  <c r="P79" i="22"/>
  <c r="AF79" i="22"/>
  <c r="G94" i="22"/>
  <c r="W94" i="22"/>
  <c r="F7" i="21"/>
  <c r="Z23" i="21"/>
  <c r="L37" i="22"/>
  <c r="T46" i="21"/>
  <c r="Q69" i="21"/>
  <c r="AD7" i="21"/>
  <c r="N7" i="21"/>
  <c r="AC21" i="21"/>
  <c r="AG25" i="21"/>
  <c r="R67" i="21"/>
  <c r="AJ69" i="21"/>
  <c r="O19" i="21"/>
  <c r="R25" i="21"/>
  <c r="AI58" i="21"/>
  <c r="AL46" i="21"/>
  <c r="Z100" i="21"/>
  <c r="AK6" i="22"/>
  <c r="V6" i="22"/>
  <c r="S85" i="22"/>
  <c r="P7" i="21"/>
  <c r="L22" i="22"/>
  <c r="J23" i="21"/>
  <c r="O25" i="21"/>
  <c r="AH25" i="21"/>
  <c r="S58" i="21"/>
  <c r="AE12" i="22"/>
  <c r="AB14" i="22"/>
  <c r="AN36" i="21"/>
  <c r="Q23" i="21"/>
  <c r="L7" i="21"/>
  <c r="U6" i="22"/>
  <c r="AD8" i="22"/>
  <c r="AF12" i="22"/>
  <c r="R85" i="22"/>
  <c r="AH85" i="22"/>
  <c r="AM92" i="22"/>
  <c r="T94" i="22"/>
  <c r="AJ94" i="22"/>
  <c r="L26" i="22"/>
  <c r="R7" i="21"/>
  <c r="P21" i="21"/>
  <c r="AF21" i="21"/>
  <c r="R23" i="21"/>
  <c r="AH23" i="21"/>
  <c r="G69" i="21"/>
  <c r="F6" i="22"/>
  <c r="AH19" i="21"/>
  <c r="T58" i="21"/>
  <c r="F137" i="21"/>
  <c r="E137" i="21" s="1"/>
  <c r="N5" i="21"/>
  <c r="AM7" i="21"/>
  <c r="AL7" i="21"/>
  <c r="AK19" i="21"/>
  <c r="AJ21" i="21"/>
  <c r="I58" i="21"/>
  <c r="Y58" i="21"/>
  <c r="I67" i="21"/>
  <c r="Y67" i="21"/>
  <c r="P100" i="21"/>
  <c r="AF100" i="21"/>
  <c r="K6" i="22"/>
  <c r="AA6" i="22"/>
  <c r="S8" i="22"/>
  <c r="AI8" i="22"/>
  <c r="I63" i="22"/>
  <c r="Y63" i="22"/>
  <c r="F65" i="22"/>
  <c r="O81" i="22"/>
  <c r="AE81" i="22"/>
  <c r="L83" i="22"/>
  <c r="AB83" i="22"/>
  <c r="L138" i="22"/>
  <c r="L23" i="22" s="1"/>
  <c r="L24" i="22" s="1"/>
  <c r="AB144" i="22"/>
  <c r="AB27" i="22" s="1"/>
  <c r="AB28" i="22" s="1"/>
  <c r="AL22" i="22"/>
  <c r="T37" i="22"/>
  <c r="AJ37" i="22"/>
  <c r="AK63" i="22"/>
  <c r="R65" i="22"/>
  <c r="AH65" i="22"/>
  <c r="M79" i="22"/>
  <c r="AC79" i="22"/>
  <c r="U83" i="22"/>
  <c r="P94" i="22"/>
  <c r="AF94" i="22"/>
  <c r="AB5" i="21"/>
  <c r="K25" i="21"/>
  <c r="AA25" i="21"/>
  <c r="M46" i="21"/>
  <c r="AC46" i="21"/>
  <c r="T67" i="21"/>
  <c r="AJ67" i="21"/>
  <c r="R69" i="21"/>
  <c r="AH69" i="21"/>
  <c r="G6" i="22"/>
  <c r="W6" i="22"/>
  <c r="AM6" i="22"/>
  <c r="AF8" i="22"/>
  <c r="M10" i="22"/>
  <c r="AC10" i="22"/>
  <c r="Q12" i="22"/>
  <c r="AL26" i="22"/>
  <c r="U37" i="22"/>
  <c r="AK37" i="22"/>
  <c r="P67" i="22"/>
  <c r="N79" i="22"/>
  <c r="AD79" i="22"/>
  <c r="I81" i="22"/>
  <c r="Y81" i="22"/>
  <c r="F83" i="22"/>
  <c r="AL83" i="22"/>
  <c r="P85" i="22"/>
  <c r="AF85" i="22"/>
  <c r="T138" i="22"/>
  <c r="T23" i="22" s="1"/>
  <c r="J63" i="22"/>
  <c r="Z63" i="22"/>
  <c r="G65" i="22"/>
  <c r="M81" i="22"/>
  <c r="AC81" i="22"/>
  <c r="J83" i="22"/>
  <c r="Z83" i="22"/>
  <c r="U94" i="22"/>
  <c r="AK94" i="22"/>
  <c r="K141" i="22"/>
  <c r="K25" i="22" s="1"/>
  <c r="L67" i="21"/>
  <c r="AB67" i="21"/>
  <c r="J69" i="21"/>
  <c r="O6" i="22"/>
  <c r="I12" i="22"/>
  <c r="AC37" i="22"/>
  <c r="H67" i="22"/>
  <c r="AG81" i="22"/>
  <c r="H85" i="22"/>
  <c r="Z12" i="22"/>
  <c r="O63" i="22"/>
  <c r="AE83" i="22"/>
  <c r="J94" i="22"/>
  <c r="I7" i="21"/>
  <c r="U21" i="21"/>
  <c r="AK21" i="21"/>
  <c r="W46" i="21"/>
  <c r="AM46" i="21"/>
  <c r="O58" i="21"/>
  <c r="AE58" i="21"/>
  <c r="L69" i="21"/>
  <c r="AB69" i="21"/>
  <c r="N69" i="21"/>
  <c r="N137" i="21"/>
  <c r="H14" i="22"/>
  <c r="AM24" i="22"/>
  <c r="O37" i="22"/>
  <c r="AE37" i="22"/>
  <c r="J67" i="22"/>
  <c r="Z67" i="22"/>
  <c r="X79" i="22"/>
  <c r="S81" i="22"/>
  <c r="J85" i="22"/>
  <c r="Z85" i="22"/>
  <c r="X67" i="22"/>
  <c r="V46" i="21"/>
  <c r="K69" i="21"/>
  <c r="J12" i="22"/>
  <c r="L94" i="22"/>
  <c r="AB94" i="22"/>
  <c r="Z69" i="21"/>
  <c r="AE6" i="22"/>
  <c r="X8" i="22"/>
  <c r="U10" i="22"/>
  <c r="Y12" i="22"/>
  <c r="AK24" i="22"/>
  <c r="M37" i="22"/>
  <c r="F79" i="22"/>
  <c r="V79" i="22"/>
  <c r="AL79" i="22"/>
  <c r="Q81" i="22"/>
  <c r="AD83" i="22"/>
  <c r="X85" i="22"/>
  <c r="H7" i="21"/>
  <c r="M58" i="21"/>
  <c r="AC58" i="21"/>
  <c r="AA69" i="21"/>
  <c r="M137" i="21"/>
  <c r="F10" i="22"/>
  <c r="V10" i="22"/>
  <c r="G14" i="22"/>
  <c r="W14" i="22"/>
  <c r="AK28" i="22"/>
  <c r="AD37" i="22"/>
  <c r="AE63" i="22"/>
  <c r="W79" i="22"/>
  <c r="R81" i="22"/>
  <c r="O83" i="22"/>
  <c r="I85" i="22"/>
  <c r="Y85" i="22"/>
  <c r="Z94" i="22"/>
  <c r="J19" i="21"/>
  <c r="X5" i="21"/>
  <c r="AB7" i="21"/>
  <c r="G21" i="21"/>
  <c r="W21" i="21"/>
  <c r="AM21" i="21"/>
  <c r="G23" i="21"/>
  <c r="W23" i="21"/>
  <c r="AM23" i="21"/>
  <c r="G25" i="21"/>
  <c r="W25" i="21"/>
  <c r="AM25" i="21"/>
  <c r="Z46" i="21"/>
  <c r="P58" i="21"/>
  <c r="AF58" i="21"/>
  <c r="P67" i="21"/>
  <c r="AF67" i="21"/>
  <c r="N100" i="21"/>
  <c r="AD100" i="21"/>
  <c r="J7" i="21"/>
  <c r="AB8" i="22"/>
  <c r="AH63" i="22"/>
  <c r="AF65" i="22"/>
  <c r="U81" i="22"/>
  <c r="AK81" i="22"/>
  <c r="R83" i="22"/>
  <c r="AH83" i="22"/>
  <c r="M94" i="22"/>
  <c r="AC94" i="22"/>
  <c r="AN6" i="22"/>
  <c r="AD94" i="22"/>
  <c r="AK7" i="21"/>
  <c r="X7" i="21"/>
  <c r="AF7" i="21"/>
  <c r="AN7" i="21"/>
  <c r="AG7" i="21"/>
  <c r="AH7" i="21"/>
  <c r="Y7" i="21"/>
  <c r="Z7" i="21"/>
  <c r="AA7" i="21"/>
  <c r="AI7" i="21"/>
  <c r="Z5" i="21"/>
  <c r="AH5" i="21"/>
  <c r="AA5" i="21"/>
  <c r="AJ5" i="21"/>
  <c r="AN5" i="21"/>
  <c r="AK5" i="21"/>
  <c r="AM5" i="21"/>
  <c r="AI5" i="21"/>
  <c r="L65" i="22"/>
  <c r="AJ65" i="22"/>
  <c r="N65" i="22"/>
  <c r="AD65" i="22"/>
  <c r="P65" i="22"/>
  <c r="X65" i="22"/>
  <c r="T65" i="22"/>
  <c r="AB65" i="22"/>
  <c r="V65" i="22"/>
  <c r="AL65" i="22"/>
  <c r="O65" i="22"/>
  <c r="W65" i="22"/>
  <c r="AM65" i="22"/>
  <c r="R63" i="22"/>
  <c r="M63" i="22"/>
  <c r="U63" i="22"/>
  <c r="AC63" i="22"/>
  <c r="J6" i="22"/>
  <c r="R6" i="22"/>
  <c r="Z6" i="22"/>
  <c r="AH6" i="22"/>
  <c r="K10" i="22"/>
  <c r="S10" i="22"/>
  <c r="AA10" i="22"/>
  <c r="O12" i="22"/>
  <c r="AE65" i="22"/>
  <c r="K81" i="22"/>
  <c r="AB138" i="22"/>
  <c r="AB23" i="22" s="1"/>
  <c r="AB24" i="22" s="1"/>
  <c r="M6" i="22"/>
  <c r="AC6" i="22"/>
  <c r="J14" i="22"/>
  <c r="R14" i="22"/>
  <c r="Z14" i="22"/>
  <c r="AL24" i="22"/>
  <c r="AM26" i="22"/>
  <c r="K37" i="22"/>
  <c r="S37" i="22"/>
  <c r="AA37" i="22"/>
  <c r="AI37" i="22"/>
  <c r="K63" i="22"/>
  <c r="S63" i="22"/>
  <c r="AA63" i="22"/>
  <c r="AI63" i="22"/>
  <c r="L67" i="22"/>
  <c r="T67" i="22"/>
  <c r="AB67" i="22"/>
  <c r="L85" i="22"/>
  <c r="T85" i="22"/>
  <c r="AB85" i="22"/>
  <c r="AJ85" i="22"/>
  <c r="W12" i="22"/>
  <c r="K14" i="22"/>
  <c r="S14" i="22"/>
  <c r="AA14" i="22"/>
  <c r="G79" i="22"/>
  <c r="AM79" i="22"/>
  <c r="Z81" i="22"/>
  <c r="M83" i="22"/>
  <c r="K144" i="22"/>
  <c r="K27" i="22" s="1"/>
  <c r="L28" i="22" s="1"/>
  <c r="N94" i="22"/>
  <c r="AE79" i="22"/>
  <c r="U8" i="22"/>
  <c r="AC8" i="22"/>
  <c r="AK8" i="22"/>
  <c r="G10" i="22"/>
  <c r="O10" i="22"/>
  <c r="W10" i="22"/>
  <c r="K12" i="22"/>
  <c r="S12" i="22"/>
  <c r="AA12" i="22"/>
  <c r="G12" i="22"/>
  <c r="F14" i="22"/>
  <c r="N14" i="22"/>
  <c r="V14" i="22"/>
  <c r="AD14" i="22"/>
  <c r="AG14" i="22"/>
  <c r="AK22" i="22"/>
  <c r="T24" i="22"/>
  <c r="AL28" i="22"/>
  <c r="F63" i="22"/>
  <c r="N63" i="22"/>
  <c r="V63" i="22"/>
  <c r="AD63" i="22"/>
  <c r="AL63" i="22"/>
  <c r="K65" i="22"/>
  <c r="S65" i="22"/>
  <c r="AA65" i="22"/>
  <c r="AI65" i="22"/>
  <c r="G67" i="22"/>
  <c r="O67" i="22"/>
  <c r="W67" i="22"/>
  <c r="O79" i="22"/>
  <c r="F81" i="22"/>
  <c r="N81" i="22"/>
  <c r="V81" i="22"/>
  <c r="AD81" i="22"/>
  <c r="AL81" i="22"/>
  <c r="AH81" i="22"/>
  <c r="K83" i="22"/>
  <c r="S83" i="22"/>
  <c r="AA83" i="22"/>
  <c r="AI83" i="22"/>
  <c r="G85" i="22"/>
  <c r="O85" i="22"/>
  <c r="W85" i="22"/>
  <c r="AE85" i="22"/>
  <c r="AM85" i="22"/>
  <c r="S144" i="22"/>
  <c r="S27" i="22" s="1"/>
  <c r="I10" i="22"/>
  <c r="V94" i="22"/>
  <c r="H6" i="22"/>
  <c r="P6" i="22"/>
  <c r="X6" i="22"/>
  <c r="AF6" i="22"/>
  <c r="W8" i="22"/>
  <c r="AE8" i="22"/>
  <c r="AM8" i="22"/>
  <c r="H37" i="22"/>
  <c r="P37" i="22"/>
  <c r="X37" i="22"/>
  <c r="AF37" i="22"/>
  <c r="H63" i="22"/>
  <c r="P63" i="22"/>
  <c r="X63" i="22"/>
  <c r="AF63" i="22"/>
  <c r="M65" i="22"/>
  <c r="U65" i="22"/>
  <c r="AC65" i="22"/>
  <c r="AK65" i="22"/>
  <c r="I67" i="22"/>
  <c r="Q67" i="22"/>
  <c r="Y67" i="22"/>
  <c r="L79" i="22"/>
  <c r="T79" i="22"/>
  <c r="AB79" i="22"/>
  <c r="AJ79" i="22"/>
  <c r="H81" i="22"/>
  <c r="P81" i="22"/>
  <c r="X81" i="22"/>
  <c r="AF81" i="22"/>
  <c r="K94" i="22"/>
  <c r="S94" i="22"/>
  <c r="AA94" i="22"/>
  <c r="AI94" i="22"/>
  <c r="AA144" i="22"/>
  <c r="AA27" i="22" s="1"/>
  <c r="Y8" i="22"/>
  <c r="AG8" i="22"/>
  <c r="AJ22" i="22"/>
  <c r="I37" i="22"/>
  <c r="Q37" i="22"/>
  <c r="Y37" i="22"/>
  <c r="AG37" i="22"/>
  <c r="AG12" i="22"/>
  <c r="H83" i="22"/>
  <c r="P83" i="22"/>
  <c r="X83" i="22"/>
  <c r="AF83" i="22"/>
  <c r="I6" i="22"/>
  <c r="Q6" i="22"/>
  <c r="Y6" i="22"/>
  <c r="AG6" i="22"/>
  <c r="AJ28" i="22"/>
  <c r="M67" i="22"/>
  <c r="U67" i="22"/>
  <c r="AC67" i="22"/>
  <c r="J10" i="22"/>
  <c r="R10" i="22"/>
  <c r="Z10" i="22"/>
  <c r="L12" i="22"/>
  <c r="T12" i="22"/>
  <c r="AB12" i="22"/>
  <c r="M14" i="22"/>
  <c r="U14" i="22"/>
  <c r="AC14" i="22"/>
  <c r="AJ24" i="22"/>
  <c r="J79" i="22"/>
  <c r="R79" i="22"/>
  <c r="Z79" i="22"/>
  <c r="AH79" i="22"/>
  <c r="I94" i="22"/>
  <c r="Q94" i="22"/>
  <c r="Y94" i="22"/>
  <c r="AG94" i="22"/>
  <c r="AJ26" i="22"/>
  <c r="AM93" i="22"/>
  <c r="J135" i="22"/>
  <c r="J21" i="22" s="1"/>
  <c r="R135" i="22"/>
  <c r="R21" i="22" s="1"/>
  <c r="Z135" i="22"/>
  <c r="Z21" i="22" s="1"/>
  <c r="AH135" i="22"/>
  <c r="AH21" i="22" s="1"/>
  <c r="AH22" i="22" s="1"/>
  <c r="J138" i="22"/>
  <c r="J23" i="22" s="1"/>
  <c r="K24" i="22" s="1"/>
  <c r="R138" i="22"/>
  <c r="R23" i="22" s="1"/>
  <c r="S24" i="22" s="1"/>
  <c r="Z138" i="22"/>
  <c r="Z23" i="22" s="1"/>
  <c r="AA24" i="22" s="1"/>
  <c r="AH138" i="22"/>
  <c r="AH23" i="22" s="1"/>
  <c r="AH24" i="22" s="1"/>
  <c r="J141" i="22"/>
  <c r="J25" i="22" s="1"/>
  <c r="K26" i="22" s="1"/>
  <c r="R141" i="22"/>
  <c r="R25" i="22" s="1"/>
  <c r="Z141" i="22"/>
  <c r="Z25" i="22" s="1"/>
  <c r="Z26" i="22" s="1"/>
  <c r="AH141" i="22"/>
  <c r="AH25" i="22" s="1"/>
  <c r="AH26" i="22" s="1"/>
  <c r="J144" i="22"/>
  <c r="J27" i="22" s="1"/>
  <c r="R144" i="22"/>
  <c r="R27" i="22" s="1"/>
  <c r="Z144" i="22"/>
  <c r="Z27" i="22" s="1"/>
  <c r="AH144" i="22"/>
  <c r="AH27" i="22" s="1"/>
  <c r="AH28" i="22" s="1"/>
  <c r="E135" i="22"/>
  <c r="E21" i="22" s="1"/>
  <c r="M135" i="22"/>
  <c r="M21" i="22" s="1"/>
  <c r="M22" i="22" s="1"/>
  <c r="U135" i="22"/>
  <c r="U21" i="22" s="1"/>
  <c r="U22" i="22" s="1"/>
  <c r="AC135" i="22"/>
  <c r="AC21" i="22" s="1"/>
  <c r="E138" i="22"/>
  <c r="E23" i="22" s="1"/>
  <c r="M138" i="22"/>
  <c r="M23" i="22" s="1"/>
  <c r="U138" i="22"/>
  <c r="U23" i="22" s="1"/>
  <c r="U24" i="22" s="1"/>
  <c r="AC138" i="22"/>
  <c r="AC23" i="22" s="1"/>
  <c r="AC24" i="22" s="1"/>
  <c r="E141" i="22"/>
  <c r="E25" i="22" s="1"/>
  <c r="M141" i="22"/>
  <c r="M25" i="22" s="1"/>
  <c r="M26" i="22" s="1"/>
  <c r="U141" i="22"/>
  <c r="U25" i="22" s="1"/>
  <c r="U26" i="22" s="1"/>
  <c r="AC141" i="22"/>
  <c r="AC25" i="22" s="1"/>
  <c r="AC26" i="22" s="1"/>
  <c r="E144" i="22"/>
  <c r="E27" i="22" s="1"/>
  <c r="M144" i="22"/>
  <c r="M27" i="22" s="1"/>
  <c r="M28" i="22" s="1"/>
  <c r="U144" i="22"/>
  <c r="U27" i="22" s="1"/>
  <c r="AC144" i="22"/>
  <c r="AC27" i="22" s="1"/>
  <c r="AL92" i="22"/>
  <c r="F135" i="22"/>
  <c r="F21" i="22" s="1"/>
  <c r="N135" i="22"/>
  <c r="N21" i="22" s="1"/>
  <c r="N22" i="22" s="1"/>
  <c r="V135" i="22"/>
  <c r="V21" i="22" s="1"/>
  <c r="AD135" i="22"/>
  <c r="AD21" i="22" s="1"/>
  <c r="AD22" i="22" s="1"/>
  <c r="F138" i="22"/>
  <c r="F23" i="22" s="1"/>
  <c r="N138" i="22"/>
  <c r="N23" i="22" s="1"/>
  <c r="V138" i="22"/>
  <c r="V23" i="22" s="1"/>
  <c r="V24" i="22" s="1"/>
  <c r="AD138" i="22"/>
  <c r="AD23" i="22" s="1"/>
  <c r="F141" i="22"/>
  <c r="F25" i="22" s="1"/>
  <c r="N141" i="22"/>
  <c r="N25" i="22" s="1"/>
  <c r="N26" i="22" s="1"/>
  <c r="V141" i="22"/>
  <c r="V25" i="22" s="1"/>
  <c r="AD141" i="22"/>
  <c r="AD25" i="22" s="1"/>
  <c r="AD26" i="22" s="1"/>
  <c r="F144" i="22"/>
  <c r="F27" i="22" s="1"/>
  <c r="N144" i="22"/>
  <c r="N27" i="22" s="1"/>
  <c r="V144" i="22"/>
  <c r="V27" i="22" s="1"/>
  <c r="V28" i="22" s="1"/>
  <c r="AD144" i="22"/>
  <c r="AD27" i="22" s="1"/>
  <c r="G135" i="22"/>
  <c r="G21" i="22" s="1"/>
  <c r="G22" i="22" s="1"/>
  <c r="O135" i="22"/>
  <c r="O21" i="22" s="1"/>
  <c r="W135" i="22"/>
  <c r="W21" i="22" s="1"/>
  <c r="W22" i="22" s="1"/>
  <c r="AE135" i="22"/>
  <c r="AE21" i="22" s="1"/>
  <c r="AE22" i="22" s="1"/>
  <c r="G138" i="22"/>
  <c r="G23" i="22" s="1"/>
  <c r="G24" i="22" s="1"/>
  <c r="O138" i="22"/>
  <c r="O23" i="22" s="1"/>
  <c r="O24" i="22" s="1"/>
  <c r="W138" i="22"/>
  <c r="W23" i="22" s="1"/>
  <c r="W24" i="22" s="1"/>
  <c r="AE138" i="22"/>
  <c r="AE23" i="22" s="1"/>
  <c r="AE24" i="22" s="1"/>
  <c r="G141" i="22"/>
  <c r="G25" i="22" s="1"/>
  <c r="G26" i="22" s="1"/>
  <c r="O141" i="22"/>
  <c r="O25" i="22" s="1"/>
  <c r="O26" i="22" s="1"/>
  <c r="W141" i="22"/>
  <c r="W25" i="22" s="1"/>
  <c r="W26" i="22" s="1"/>
  <c r="AE141" i="22"/>
  <c r="AE25" i="22" s="1"/>
  <c r="AE26" i="22" s="1"/>
  <c r="G144" i="22"/>
  <c r="G27" i="22" s="1"/>
  <c r="G28" i="22" s="1"/>
  <c r="O144" i="22"/>
  <c r="O27" i="22" s="1"/>
  <c r="O28" i="22" s="1"/>
  <c r="W144" i="22"/>
  <c r="W27" i="22" s="1"/>
  <c r="AE144" i="22"/>
  <c r="AE27" i="22" s="1"/>
  <c r="H135" i="22"/>
  <c r="H21" i="22" s="1"/>
  <c r="H22" i="22" s="1"/>
  <c r="P135" i="22"/>
  <c r="P21" i="22" s="1"/>
  <c r="P22" i="22" s="1"/>
  <c r="X135" i="22"/>
  <c r="X21" i="22" s="1"/>
  <c r="X22" i="22" s="1"/>
  <c r="AF135" i="22"/>
  <c r="AF21" i="22" s="1"/>
  <c r="AF22" i="22" s="1"/>
  <c r="H138" i="22"/>
  <c r="H23" i="22" s="1"/>
  <c r="H24" i="22" s="1"/>
  <c r="P138" i="22"/>
  <c r="P23" i="22" s="1"/>
  <c r="X138" i="22"/>
  <c r="X23" i="22" s="1"/>
  <c r="AF138" i="22"/>
  <c r="AF23" i="22" s="1"/>
  <c r="H141" i="22"/>
  <c r="H25" i="22" s="1"/>
  <c r="H26" i="22" s="1"/>
  <c r="P141" i="22"/>
  <c r="P25" i="22" s="1"/>
  <c r="X141" i="22"/>
  <c r="X25" i="22" s="1"/>
  <c r="X26" i="22" s="1"/>
  <c r="AF141" i="22"/>
  <c r="AF25" i="22" s="1"/>
  <c r="H144" i="22"/>
  <c r="H27" i="22" s="1"/>
  <c r="H28" i="22" s="1"/>
  <c r="P144" i="22"/>
  <c r="P27" i="22" s="1"/>
  <c r="P28" i="22" s="1"/>
  <c r="X144" i="22"/>
  <c r="X27" i="22" s="1"/>
  <c r="AF144" i="22"/>
  <c r="AF27" i="22" s="1"/>
  <c r="AF28" i="22" s="1"/>
  <c r="I135" i="22"/>
  <c r="I21" i="22" s="1"/>
  <c r="I22" i="22" s="1"/>
  <c r="Q135" i="22"/>
  <c r="Q21" i="22" s="1"/>
  <c r="Q22" i="22" s="1"/>
  <c r="Y135" i="22"/>
  <c r="Y21" i="22" s="1"/>
  <c r="Y22" i="22" s="1"/>
  <c r="I138" i="22"/>
  <c r="I23" i="22" s="1"/>
  <c r="Q138" i="22"/>
  <c r="Q23" i="22" s="1"/>
  <c r="Y138" i="22"/>
  <c r="Y23" i="22" s="1"/>
  <c r="I141" i="22"/>
  <c r="I25" i="22" s="1"/>
  <c r="Q141" i="22"/>
  <c r="Q25" i="22" s="1"/>
  <c r="Y141" i="22"/>
  <c r="Y25" i="22" s="1"/>
  <c r="I144" i="22"/>
  <c r="I27" i="22" s="1"/>
  <c r="Q144" i="22"/>
  <c r="Q27" i="22" s="1"/>
  <c r="Y144" i="22"/>
  <c r="Y27" i="22" s="1"/>
  <c r="AN44" i="21"/>
  <c r="G126" i="21"/>
  <c r="G125" i="21" s="1"/>
  <c r="H126" i="21"/>
  <c r="H125" i="21" s="1"/>
  <c r="H132" i="21"/>
  <c r="H131" i="21" s="1"/>
  <c r="F58" i="21"/>
  <c r="N58" i="21"/>
  <c r="V58" i="21"/>
  <c r="AD58" i="21"/>
  <c r="J121" i="21"/>
  <c r="J120" i="21" s="1"/>
  <c r="O125" i="21"/>
  <c r="I126" i="21"/>
  <c r="I125" i="21" s="1"/>
  <c r="I132" i="21"/>
  <c r="I131" i="21" s="1"/>
  <c r="I137" i="21"/>
  <c r="J126" i="21"/>
  <c r="J125" i="21" s="1"/>
  <c r="O131" i="21"/>
  <c r="J132" i="21"/>
  <c r="J131" i="21" s="1"/>
  <c r="G132" i="21"/>
  <c r="G131" i="21" s="1"/>
  <c r="K126" i="21"/>
  <c r="K125" i="21" s="1"/>
  <c r="K132" i="21"/>
  <c r="K131" i="21" s="1"/>
  <c r="M121" i="21"/>
  <c r="M120" i="21" s="1"/>
  <c r="L126" i="21"/>
  <c r="L125" i="21" s="1"/>
  <c r="L132" i="21"/>
  <c r="L131" i="21" s="1"/>
  <c r="E126" i="21"/>
  <c r="E125" i="21" s="1"/>
  <c r="M126" i="21"/>
  <c r="M125" i="21" s="1"/>
  <c r="M132" i="21"/>
  <c r="M131" i="21" s="1"/>
  <c r="F126" i="21"/>
  <c r="F125" i="21" s="1"/>
  <c r="F132" i="21"/>
  <c r="F131" i="21" s="1"/>
  <c r="E131" i="21" s="1"/>
  <c r="AM94" i="22" l="1"/>
  <c r="AN94" i="22"/>
  <c r="AF26" i="22"/>
  <c r="F22" i="22"/>
  <c r="T28" i="22"/>
  <c r="AC22" i="22"/>
  <c r="P24" i="22"/>
  <c r="U28" i="22"/>
  <c r="Z22" i="22"/>
  <c r="M24" i="22"/>
  <c r="X28" i="22"/>
  <c r="AC28" i="22"/>
  <c r="S28" i="22"/>
  <c r="K28" i="22"/>
  <c r="I28" i="22"/>
  <c r="P26" i="22"/>
  <c r="AE28" i="22"/>
  <c r="Y26" i="22"/>
  <c r="F26" i="22"/>
  <c r="AD28" i="22"/>
  <c r="AD24" i="22"/>
  <c r="X24" i="22"/>
  <c r="W28" i="22"/>
  <c r="Q24" i="22"/>
  <c r="F28" i="22"/>
  <c r="F24" i="22"/>
  <c r="Y28" i="22"/>
  <c r="Q28" i="22"/>
  <c r="O22" i="22"/>
  <c r="V26" i="22"/>
  <c r="V22" i="22"/>
  <c r="AG22" i="22"/>
  <c r="AI22" i="22"/>
  <c r="R26" i="22"/>
  <c r="R22" i="22"/>
  <c r="Q26" i="22"/>
  <c r="AF24" i="22"/>
  <c r="AG24" i="22"/>
  <c r="J26" i="22"/>
  <c r="J22" i="22"/>
  <c r="K22" i="22"/>
  <c r="I26" i="22"/>
  <c r="S26" i="22"/>
  <c r="Y24" i="22"/>
  <c r="N28" i="22"/>
  <c r="N24" i="22"/>
  <c r="Z28" i="22"/>
  <c r="Z24" i="22"/>
  <c r="AA28" i="22"/>
  <c r="S22" i="22"/>
  <c r="AI28" i="22"/>
  <c r="AI26" i="22"/>
  <c r="R28" i="22"/>
  <c r="R24" i="22"/>
  <c r="AA26" i="22"/>
  <c r="AG26" i="22"/>
  <c r="AG28" i="22"/>
  <c r="I24" i="22"/>
  <c r="J28" i="22"/>
  <c r="J24" i="22"/>
  <c r="AA22" i="22"/>
  <c r="AI24" i="2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兵庫県</author>
  </authors>
  <commentList>
    <comment ref="H51" authorId="0" shapeId="0" xr:uid="{46E03FA1-E105-4E38-B702-0A5E5F56C7E4}">
      <text>
        <r>
          <rPr>
            <b/>
            <sz val="9"/>
            <color indexed="81"/>
            <rFont val="ＭＳ Ｐゴシック"/>
            <family val="3"/>
            <charset val="128"/>
          </rPr>
          <t>～92 国民経済計算年報</t>
        </r>
      </text>
    </comment>
  </commentList>
</comments>
</file>

<file path=xl/sharedStrings.xml><?xml version="1.0" encoding="utf-8"?>
<sst xmlns="http://schemas.openxmlformats.org/spreadsheetml/2006/main" count="3581" uniqueCount="708">
  <si>
    <t>区分</t>
  </si>
  <si>
    <t>兵庫県</t>
    <rPh sb="0" eb="3">
      <t>ヒョウゴケン</t>
    </rPh>
    <phoneticPr fontId="4"/>
  </si>
  <si>
    <t>名目</t>
    <rPh sb="0" eb="2">
      <t>メイモク</t>
    </rPh>
    <phoneticPr fontId="4"/>
  </si>
  <si>
    <t>国内総生産</t>
    <rPh sb="0" eb="2">
      <t>コクナイ</t>
    </rPh>
    <rPh sb="2" eb="5">
      <t>ソウセイサン</t>
    </rPh>
    <phoneticPr fontId="4"/>
  </si>
  <si>
    <t>実質</t>
    <rPh sb="0" eb="2">
      <t>ジッシツ</t>
    </rPh>
    <phoneticPr fontId="4"/>
  </si>
  <si>
    <t>総人口</t>
    <rPh sb="0" eb="1">
      <t>ソウ</t>
    </rPh>
    <rPh sb="1" eb="3">
      <t>ジンコウ</t>
    </rPh>
    <phoneticPr fontId="4"/>
  </si>
  <si>
    <t>実質連鎖</t>
    <rPh sb="0" eb="2">
      <t>ジッシツ</t>
    </rPh>
    <rPh sb="2" eb="4">
      <t>レンサ</t>
    </rPh>
    <phoneticPr fontId="4"/>
  </si>
  <si>
    <t xml:space="preserve"> </t>
    <phoneticPr fontId="3"/>
  </si>
  <si>
    <t>H23基準</t>
    <rPh sb="3" eb="5">
      <t>キジュン</t>
    </rPh>
    <phoneticPr fontId="4"/>
  </si>
  <si>
    <t>－</t>
  </si>
  <si>
    <t>平成10年</t>
  </si>
  <si>
    <t>平成11年</t>
  </si>
  <si>
    <t xml:space="preserve"> </t>
    <phoneticPr fontId="4"/>
  </si>
  <si>
    <t>　</t>
    <phoneticPr fontId="4"/>
  </si>
  <si>
    <t>H12</t>
    <phoneticPr fontId="4"/>
  </si>
  <si>
    <t>H22</t>
    <phoneticPr fontId="4"/>
  </si>
  <si>
    <t>兵庫県主要関連指標の推移（年度）</t>
    <rPh sb="0" eb="3">
      <t>ヒョウゴケン</t>
    </rPh>
    <rPh sb="3" eb="5">
      <t>シュヨウ</t>
    </rPh>
    <rPh sb="13" eb="15">
      <t>ネンド</t>
    </rPh>
    <phoneticPr fontId="4"/>
  </si>
  <si>
    <t>年度値または年度平均値</t>
    <rPh sb="0" eb="2">
      <t>ネンド</t>
    </rPh>
    <rPh sb="2" eb="3">
      <t>アタイ</t>
    </rPh>
    <rPh sb="6" eb="8">
      <t>ネンド</t>
    </rPh>
    <rPh sb="8" eb="10">
      <t>ヘイキン</t>
    </rPh>
    <rPh sb="10" eb="11">
      <t>アタイ</t>
    </rPh>
    <phoneticPr fontId="4"/>
  </si>
  <si>
    <t>兵　　庫　　県</t>
    <rPh sb="0" eb="1">
      <t>ヘイ</t>
    </rPh>
    <rPh sb="3" eb="4">
      <t>コ</t>
    </rPh>
    <rPh sb="6" eb="7">
      <t>ケン</t>
    </rPh>
    <phoneticPr fontId="4"/>
  </si>
  <si>
    <t>備　　考</t>
    <phoneticPr fontId="4"/>
  </si>
  <si>
    <t>備考２</t>
    <rPh sb="0" eb="2">
      <t>ビコウ</t>
    </rPh>
    <phoneticPr fontId="4"/>
  </si>
  <si>
    <t>項目</t>
  </si>
  <si>
    <t>年度</t>
    <rPh sb="1" eb="2">
      <t>ド</t>
    </rPh>
    <phoneticPr fontId="4"/>
  </si>
  <si>
    <t>平成1</t>
    <rPh sb="0" eb="2">
      <t>ヘイセイ</t>
    </rPh>
    <phoneticPr fontId="4"/>
  </si>
  <si>
    <t>平成2</t>
    <rPh sb="0" eb="2">
      <t>ヘイセイ</t>
    </rPh>
    <phoneticPr fontId="4"/>
  </si>
  <si>
    <t>平成3</t>
    <rPh sb="0" eb="2">
      <t>ヘイセイ</t>
    </rPh>
    <phoneticPr fontId="4"/>
  </si>
  <si>
    <t>平成4</t>
    <rPh sb="0" eb="2">
      <t>ヘイセイ</t>
    </rPh>
    <phoneticPr fontId="4"/>
  </si>
  <si>
    <t>平成5</t>
    <rPh sb="0" eb="2">
      <t>ヘイセイ</t>
    </rPh>
    <phoneticPr fontId="4"/>
  </si>
  <si>
    <t>平成6</t>
    <rPh sb="0" eb="2">
      <t>ヘイセイ</t>
    </rPh>
    <phoneticPr fontId="4"/>
  </si>
  <si>
    <t>平成7</t>
    <rPh sb="0" eb="2">
      <t>ヘイセイ</t>
    </rPh>
    <phoneticPr fontId="4"/>
  </si>
  <si>
    <t>平成8</t>
    <rPh sb="0" eb="2">
      <t>ヘイセイ</t>
    </rPh>
    <phoneticPr fontId="4"/>
  </si>
  <si>
    <t>平成9</t>
    <rPh sb="0" eb="2">
      <t>ヘイセイ</t>
    </rPh>
    <phoneticPr fontId="4"/>
  </si>
  <si>
    <t>平成10</t>
    <rPh sb="0" eb="2">
      <t>ヘイセイ</t>
    </rPh>
    <phoneticPr fontId="4"/>
  </si>
  <si>
    <t>平成11</t>
    <rPh sb="0" eb="1">
      <t>ヘイセイ</t>
    </rPh>
    <phoneticPr fontId="4"/>
  </si>
  <si>
    <t>平成12</t>
    <rPh sb="0" eb="1">
      <t>ヘイセイ</t>
    </rPh>
    <phoneticPr fontId="4"/>
  </si>
  <si>
    <t>平成13</t>
    <rPh sb="0" eb="2">
      <t>ヘイセイ</t>
    </rPh>
    <phoneticPr fontId="4"/>
  </si>
  <si>
    <t>平成14</t>
    <rPh sb="0" eb="2">
      <t>ヘイセイ</t>
    </rPh>
    <phoneticPr fontId="4"/>
  </si>
  <si>
    <t>平成15</t>
    <rPh sb="0" eb="2">
      <t>ヘイセイ</t>
    </rPh>
    <phoneticPr fontId="4"/>
  </si>
  <si>
    <t>平成16</t>
    <rPh sb="0" eb="2">
      <t>ヘイセイ</t>
    </rPh>
    <phoneticPr fontId="4"/>
  </si>
  <si>
    <t>平成17</t>
    <rPh sb="0" eb="2">
      <t>ヘイセイ</t>
    </rPh>
    <phoneticPr fontId="4"/>
  </si>
  <si>
    <t>平成18</t>
    <rPh sb="0" eb="2">
      <t>ヘイセイ</t>
    </rPh>
    <phoneticPr fontId="4"/>
  </si>
  <si>
    <t>平成19</t>
    <rPh sb="0" eb="2">
      <t>ヘイセイ</t>
    </rPh>
    <phoneticPr fontId="4"/>
  </si>
  <si>
    <t>平成20</t>
    <rPh sb="0" eb="2">
      <t>ヘイセイ</t>
    </rPh>
    <phoneticPr fontId="4"/>
  </si>
  <si>
    <t>平成21</t>
    <rPh sb="0" eb="2">
      <t>ヘイセイ</t>
    </rPh>
    <phoneticPr fontId="4"/>
  </si>
  <si>
    <t>平成22</t>
    <rPh sb="0" eb="2">
      <t>ヘイセイ</t>
    </rPh>
    <phoneticPr fontId="4"/>
  </si>
  <si>
    <t>平成23</t>
    <rPh sb="0" eb="2">
      <t>ヘイセイ</t>
    </rPh>
    <phoneticPr fontId="4"/>
  </si>
  <si>
    <t>平成24</t>
    <rPh sb="0" eb="2">
      <t>ヘイセイ</t>
    </rPh>
    <phoneticPr fontId="4"/>
  </si>
  <si>
    <t>平成25</t>
    <rPh sb="0" eb="2">
      <t>ヘイセイ</t>
    </rPh>
    <phoneticPr fontId="4"/>
  </si>
  <si>
    <t>平成26</t>
    <rPh sb="0" eb="2">
      <t>ヘイセイ</t>
    </rPh>
    <phoneticPr fontId="4"/>
  </si>
  <si>
    <t>平成27</t>
    <rPh sb="0" eb="2">
      <t>ヘイセイ</t>
    </rPh>
    <phoneticPr fontId="4"/>
  </si>
  <si>
    <t>平成28</t>
    <rPh sb="0" eb="2">
      <t>ヘイセイ</t>
    </rPh>
    <phoneticPr fontId="4"/>
  </si>
  <si>
    <t>平成29</t>
    <rPh sb="0" eb="2">
      <t>ヘイセイ</t>
    </rPh>
    <phoneticPr fontId="4"/>
  </si>
  <si>
    <t>平成30</t>
    <rPh sb="0" eb="2">
      <t>ヘイセイ</t>
    </rPh>
    <phoneticPr fontId="4"/>
  </si>
  <si>
    <t>令和1</t>
    <rPh sb="0" eb="2">
      <t>レイワ</t>
    </rPh>
    <phoneticPr fontId="4"/>
  </si>
  <si>
    <t>Ｇ　Ｄ　Ｐ</t>
    <phoneticPr fontId="4"/>
  </si>
  <si>
    <t>県内総生産</t>
    <rPh sb="0" eb="1">
      <t>ケン</t>
    </rPh>
    <rPh sb="1" eb="2">
      <t>ナイ</t>
    </rPh>
    <rPh sb="2" eb="5">
      <t>ソウセイサン</t>
    </rPh>
    <phoneticPr fontId="4"/>
  </si>
  <si>
    <t>名目実数・兆円</t>
    <rPh sb="0" eb="2">
      <t>メイモク</t>
    </rPh>
    <rPh sb="2" eb="4">
      <t>ジッスウ</t>
    </rPh>
    <rPh sb="5" eb="7">
      <t>チョウエン</t>
    </rPh>
    <phoneticPr fontId="4"/>
  </si>
  <si>
    <t>県統計課「県民経済計算」</t>
    <rPh sb="0" eb="1">
      <t>ケン</t>
    </rPh>
    <rPh sb="1" eb="3">
      <t>トウケイ</t>
    </rPh>
    <rPh sb="3" eb="4">
      <t>カ</t>
    </rPh>
    <rPh sb="5" eb="6">
      <t>ケン</t>
    </rPh>
    <phoneticPr fontId="4"/>
  </si>
  <si>
    <t>増加率（％）</t>
    <phoneticPr fontId="4"/>
  </si>
  <si>
    <t>－</t>
    <phoneticPr fontId="4"/>
  </si>
  <si>
    <t>県統計課「四半期別県内GDP速報」　</t>
    <rPh sb="0" eb="1">
      <t>ケン</t>
    </rPh>
    <rPh sb="1" eb="3">
      <t>トウケイ</t>
    </rPh>
    <rPh sb="3" eb="4">
      <t>カ</t>
    </rPh>
    <rPh sb="5" eb="8">
      <t>シハンキ</t>
    </rPh>
    <rPh sb="8" eb="9">
      <t>ベツ</t>
    </rPh>
    <rPh sb="9" eb="11">
      <t>ケンナイ</t>
    </rPh>
    <rPh sb="14" eb="16">
      <t>ソクホウ</t>
    </rPh>
    <phoneticPr fontId="4"/>
  </si>
  <si>
    <t>実質実数・兆円</t>
    <rPh sb="0" eb="2">
      <t>ジッシツ</t>
    </rPh>
    <rPh sb="2" eb="4">
      <t>ジッスウ</t>
    </rPh>
    <rPh sb="5" eb="7">
      <t>チョウエン</t>
    </rPh>
    <phoneticPr fontId="4"/>
  </si>
  <si>
    <t>※2005年以前は簡易遡及</t>
    <rPh sb="5" eb="6">
      <t>ネン</t>
    </rPh>
    <rPh sb="6" eb="8">
      <t>イゼン</t>
    </rPh>
    <rPh sb="9" eb="11">
      <t>カンイ</t>
    </rPh>
    <rPh sb="11" eb="13">
      <t>ソキュウ</t>
    </rPh>
    <phoneticPr fontId="4"/>
  </si>
  <si>
    <t>（平成17年固定基準年）</t>
    <rPh sb="1" eb="3">
      <t>ヘイセイ</t>
    </rPh>
    <rPh sb="5" eb="6">
      <t>ネン</t>
    </rPh>
    <rPh sb="6" eb="8">
      <t>コテイ</t>
    </rPh>
    <rPh sb="8" eb="10">
      <t>キジュン</t>
    </rPh>
    <rPh sb="10" eb="11">
      <t>ネン</t>
    </rPh>
    <phoneticPr fontId="4"/>
  </si>
  <si>
    <t>生　　　産</t>
    <rPh sb="0" eb="1">
      <t>ショウ</t>
    </rPh>
    <rPh sb="4" eb="5">
      <t>サン</t>
    </rPh>
    <phoneticPr fontId="4"/>
  </si>
  <si>
    <t>鉱工業生産指数</t>
  </si>
  <si>
    <t>指数(H27=100)</t>
    <phoneticPr fontId="4"/>
  </si>
  <si>
    <t>県統計課「県鉱工業指数」</t>
    <rPh sb="0" eb="1">
      <t>ケン</t>
    </rPh>
    <rPh sb="1" eb="3">
      <t>トウケイ</t>
    </rPh>
    <rPh sb="3" eb="4">
      <t>カ</t>
    </rPh>
    <rPh sb="5" eb="6">
      <t>ケン</t>
    </rPh>
    <rPh sb="6" eb="9">
      <t>コウコウギョウ</t>
    </rPh>
    <rPh sb="9" eb="11">
      <t>シスウ</t>
    </rPh>
    <phoneticPr fontId="4"/>
  </si>
  <si>
    <t>経済産業省HP</t>
    <rPh sb="0" eb="2">
      <t>ケイザイ</t>
    </rPh>
    <rPh sb="2" eb="4">
      <t>サンギョウ</t>
    </rPh>
    <rPh sb="4" eb="5">
      <t>ショウ</t>
    </rPh>
    <phoneticPr fontId="4"/>
  </si>
  <si>
    <t>増加率（％）</t>
  </si>
  <si>
    <t>原指数</t>
    <rPh sb="0" eb="1">
      <t>ゲン</t>
    </rPh>
    <rPh sb="1" eb="3">
      <t>シスウ</t>
    </rPh>
    <phoneticPr fontId="4"/>
  </si>
  <si>
    <t>鉱工業在庫指数</t>
  </si>
  <si>
    <t>※2012年以前は接続指数による換算値</t>
    <rPh sb="4" eb="5">
      <t>ネン</t>
    </rPh>
    <rPh sb="5" eb="7">
      <t>イゼン</t>
    </rPh>
    <rPh sb="8" eb="10">
      <t>セツゾク</t>
    </rPh>
    <rPh sb="10" eb="12">
      <t>シスウ</t>
    </rPh>
    <rPh sb="16" eb="18">
      <t>カンサン</t>
    </rPh>
    <rPh sb="17" eb="18">
      <t>チ</t>
    </rPh>
    <phoneticPr fontId="4"/>
  </si>
  <si>
    <t>期末在庫原指数</t>
    <rPh sb="0" eb="2">
      <t>キマツ</t>
    </rPh>
    <rPh sb="2" eb="4">
      <t>ザイコ</t>
    </rPh>
    <rPh sb="4" eb="5">
      <t>ゲン</t>
    </rPh>
    <rPh sb="5" eb="7">
      <t>シスウ</t>
    </rPh>
    <phoneticPr fontId="4"/>
  </si>
  <si>
    <t>製造品出荷額等</t>
  </si>
  <si>
    <t>実数（兆円）</t>
  </si>
  <si>
    <t>(暦年）</t>
    <rPh sb="1" eb="3">
      <t>レキネン</t>
    </rPh>
    <phoneticPr fontId="4"/>
  </si>
  <si>
    <t>速報は9月公表</t>
    <rPh sb="0" eb="2">
      <t>ソクホウ</t>
    </rPh>
    <rPh sb="4" eb="5">
      <t>ツキ</t>
    </rPh>
    <rPh sb="5" eb="7">
      <t>コウヒョウ</t>
    </rPh>
    <phoneticPr fontId="4"/>
  </si>
  <si>
    <t>物価</t>
    <rPh sb="1" eb="2">
      <t>アタイ</t>
    </rPh>
    <phoneticPr fontId="4"/>
  </si>
  <si>
    <t>消費者物価指数</t>
  </si>
  <si>
    <t>96.6</t>
  </si>
  <si>
    <t>99.2</t>
  </si>
  <si>
    <t>99.8</t>
  </si>
  <si>
    <t>97.3</t>
  </si>
  <si>
    <t>97.7</t>
  </si>
  <si>
    <t>98.3</t>
  </si>
  <si>
    <t>96.8</t>
  </si>
  <si>
    <t>97.1</t>
  </si>
  <si>
    <t>99.6</t>
  </si>
  <si>
    <t>100.2</t>
  </si>
  <si>
    <t>総務省（神戸市値）「消費者物価指数年報」</t>
    <rPh sb="0" eb="3">
      <t>ソウムショウ</t>
    </rPh>
    <rPh sb="4" eb="7">
      <t>コウベシ</t>
    </rPh>
    <rPh sb="7" eb="8">
      <t>チ</t>
    </rPh>
    <phoneticPr fontId="4"/>
  </si>
  <si>
    <t>県、国とも県統計課HP</t>
    <rPh sb="0" eb="1">
      <t>ケン</t>
    </rPh>
    <rPh sb="2" eb="3">
      <t>クニ</t>
    </rPh>
    <rPh sb="5" eb="6">
      <t>ケン</t>
    </rPh>
    <rPh sb="6" eb="8">
      <t>トウケイ</t>
    </rPh>
    <rPh sb="8" eb="9">
      <t>カ</t>
    </rPh>
    <phoneticPr fontId="4"/>
  </si>
  <si>
    <t>（神戸市・総合）</t>
    <rPh sb="1" eb="4">
      <t>コウベシ</t>
    </rPh>
    <phoneticPr fontId="4"/>
  </si>
  <si>
    <t>※接続指数含む</t>
    <rPh sb="1" eb="3">
      <t>セツゾク</t>
    </rPh>
    <rPh sb="2" eb="4">
      <t>シスウ</t>
    </rPh>
    <rPh sb="4" eb="5">
      <t>フク</t>
    </rPh>
    <phoneticPr fontId="4"/>
  </si>
  <si>
    <t>企業物価指数</t>
    <rPh sb="0" eb="2">
      <t>キギョウ</t>
    </rPh>
    <phoneticPr fontId="4"/>
  </si>
  <si>
    <t>日本銀行「企業物価統計」</t>
    <rPh sb="5" eb="7">
      <t>キギョウ</t>
    </rPh>
    <rPh sb="7" eb="9">
      <t>ブッカ</t>
    </rPh>
    <rPh sb="9" eb="11">
      <t>トウケイ</t>
    </rPh>
    <phoneticPr fontId="4"/>
  </si>
  <si>
    <t>日本銀行HP</t>
    <rPh sb="0" eb="2">
      <t>ニホン</t>
    </rPh>
    <rPh sb="2" eb="4">
      <t>ギンコウ</t>
    </rPh>
    <phoneticPr fontId="4"/>
  </si>
  <si>
    <t>（国内）</t>
    <rPh sb="1" eb="3">
      <t>コクナイ</t>
    </rPh>
    <phoneticPr fontId="4"/>
  </si>
  <si>
    <t>雇用・賃金</t>
    <rPh sb="0" eb="1">
      <t>ヤトイ</t>
    </rPh>
    <rPh sb="1" eb="2">
      <t>ヨウ</t>
    </rPh>
    <rPh sb="3" eb="4">
      <t>チン</t>
    </rPh>
    <rPh sb="4" eb="5">
      <t>キン</t>
    </rPh>
    <phoneticPr fontId="4"/>
  </si>
  <si>
    <t>賃金指数</t>
    <phoneticPr fontId="4"/>
  </si>
  <si>
    <t>県統計課「毎月勤労統計調査」</t>
    <rPh sb="5" eb="7">
      <t>マイツキ</t>
    </rPh>
    <rPh sb="7" eb="9">
      <t>キンロウ</t>
    </rPh>
    <rPh sb="9" eb="11">
      <t>トウケイ</t>
    </rPh>
    <rPh sb="11" eb="13">
      <t>チョウサ</t>
    </rPh>
    <phoneticPr fontId="4"/>
  </si>
  <si>
    <t>国：年度値</t>
    <rPh sb="0" eb="1">
      <t>クニ</t>
    </rPh>
    <rPh sb="2" eb="4">
      <t>ネンド</t>
    </rPh>
    <rPh sb="4" eb="5">
      <t>アタイ</t>
    </rPh>
    <phoneticPr fontId="4"/>
  </si>
  <si>
    <t>（名目）</t>
  </si>
  <si>
    <t>県：月次データ年度平均</t>
    <rPh sb="0" eb="1">
      <t>ケン</t>
    </rPh>
    <rPh sb="2" eb="3">
      <t>ツキ</t>
    </rPh>
    <rPh sb="3" eb="4">
      <t>ツギ</t>
    </rPh>
    <rPh sb="7" eb="9">
      <t>ネンド</t>
    </rPh>
    <rPh sb="9" eb="11">
      <t>ヘイキン</t>
    </rPh>
    <phoneticPr fontId="4"/>
  </si>
  <si>
    <t>※従業員規模30人以上事業所</t>
    <rPh sb="1" eb="4">
      <t>ジュウギョウイン</t>
    </rPh>
    <rPh sb="11" eb="14">
      <t>ジギョウショ</t>
    </rPh>
    <phoneticPr fontId="4"/>
  </si>
  <si>
    <t>（実質）</t>
  </si>
  <si>
    <t>※本資料用の簡易計算</t>
    <rPh sb="1" eb="2">
      <t>ホン</t>
    </rPh>
    <rPh sb="2" eb="5">
      <t>シリョウヨウ</t>
    </rPh>
    <rPh sb="6" eb="8">
      <t>カンイ</t>
    </rPh>
    <rPh sb="8" eb="10">
      <t>ケイサン</t>
    </rPh>
    <phoneticPr fontId="4"/>
  </si>
  <si>
    <t>労働時間指数</t>
  </si>
  <si>
    <t>（所定外）</t>
  </si>
  <si>
    <t>常用雇用指数</t>
  </si>
  <si>
    <t>新規求人倍率</t>
  </si>
  <si>
    <t>年度平均</t>
    <rPh sb="0" eb="2">
      <t>ネンド</t>
    </rPh>
    <rPh sb="2" eb="4">
      <t>ヘイキン</t>
    </rPh>
    <phoneticPr fontId="4"/>
  </si>
  <si>
    <t>厚生労働省、兵庫労働局</t>
    <rPh sb="0" eb="2">
      <t>コウセイ</t>
    </rPh>
    <rPh sb="2" eb="5">
      <t>ロウドウショウ</t>
    </rPh>
    <phoneticPr fontId="4"/>
  </si>
  <si>
    <t>国：厚生労働省HP</t>
    <rPh sb="0" eb="1">
      <t>クニ</t>
    </rPh>
    <rPh sb="2" eb="4">
      <t>コウセイ</t>
    </rPh>
    <rPh sb="4" eb="7">
      <t>ロウドウショウ</t>
    </rPh>
    <phoneticPr fontId="4"/>
  </si>
  <si>
    <t>有効求人倍率</t>
  </si>
  <si>
    <t>「職業安定業務統計」</t>
    <phoneticPr fontId="4"/>
  </si>
  <si>
    <t>県：兵庫の統計(HP)</t>
    <rPh sb="0" eb="1">
      <t>ケン</t>
    </rPh>
    <rPh sb="2" eb="4">
      <t>ヒョウゴ</t>
    </rPh>
    <rPh sb="5" eb="7">
      <t>トウケイ</t>
    </rPh>
    <phoneticPr fontId="4"/>
  </si>
  <si>
    <t>完全失業率（暦年）</t>
    <rPh sb="6" eb="8">
      <t>レキネン</t>
    </rPh>
    <phoneticPr fontId="4"/>
  </si>
  <si>
    <t>実数（％）</t>
  </si>
  <si>
    <t>総務省「労働力調査」　(年平均）</t>
    <rPh sb="2" eb="3">
      <t>ショウ</t>
    </rPh>
    <rPh sb="4" eb="7">
      <t>ロウドウリョク</t>
    </rPh>
    <rPh sb="7" eb="9">
      <t>チョウサ</t>
    </rPh>
    <rPh sb="12" eb="13">
      <t>ネン</t>
    </rPh>
    <rPh sb="13" eb="15">
      <t>ヘイキン</t>
    </rPh>
    <phoneticPr fontId="4"/>
  </si>
  <si>
    <t>統計局HP</t>
    <rPh sb="0" eb="3">
      <t>トウケイキョク</t>
    </rPh>
    <phoneticPr fontId="4"/>
  </si>
  <si>
    <t>企</t>
  </si>
  <si>
    <t>企業倒産件数</t>
  </si>
  <si>
    <t>実数（件）</t>
    <phoneticPr fontId="4"/>
  </si>
  <si>
    <t>㈱東京商工リサーチ調べ</t>
    <rPh sb="9" eb="10">
      <t>シラ</t>
    </rPh>
    <phoneticPr fontId="4"/>
  </si>
  <si>
    <t>県：DIデータ、国：東京商工リサーチHP</t>
    <rPh sb="0" eb="1">
      <t>ケン</t>
    </rPh>
    <rPh sb="8" eb="9">
      <t>クニ</t>
    </rPh>
    <rPh sb="10" eb="12">
      <t>トウキョウ</t>
    </rPh>
    <rPh sb="12" eb="14">
      <t>ショウコウ</t>
    </rPh>
    <phoneticPr fontId="4"/>
  </si>
  <si>
    <t>業</t>
  </si>
  <si>
    <t>※負債総額1,000万円以上</t>
    <rPh sb="1" eb="3">
      <t>フサイ</t>
    </rPh>
    <rPh sb="3" eb="5">
      <t>ソウガク</t>
    </rPh>
    <rPh sb="10" eb="11">
      <t>マン</t>
    </rPh>
    <rPh sb="11" eb="12">
      <t>エン</t>
    </rPh>
    <rPh sb="12" eb="14">
      <t>イジョウ</t>
    </rPh>
    <phoneticPr fontId="4"/>
  </si>
  <si>
    <t>最　　　終　　　需　　　要</t>
    <rPh sb="0" eb="1">
      <t>サイ</t>
    </rPh>
    <rPh sb="4" eb="5">
      <t>シュウ</t>
    </rPh>
    <rPh sb="8" eb="9">
      <t>モトメ</t>
    </rPh>
    <rPh sb="12" eb="13">
      <t>ヨウ</t>
    </rPh>
    <phoneticPr fontId="4"/>
  </si>
  <si>
    <t>家計消費支出</t>
  </si>
  <si>
    <t>実数（千円）</t>
  </si>
  <si>
    <t>総務省「家計調査」（神戸市値）</t>
    <rPh sb="2" eb="3">
      <t>ショウ</t>
    </rPh>
    <rPh sb="6" eb="8">
      <t>チョウサ</t>
    </rPh>
    <rPh sb="10" eb="13">
      <t>コウベシ</t>
    </rPh>
    <rPh sb="13" eb="14">
      <t>チ</t>
    </rPh>
    <phoneticPr fontId="4"/>
  </si>
  <si>
    <t>※二人以上世帯(1999年以前は農林漁家世帯を除く）</t>
    <rPh sb="1" eb="3">
      <t>フタリ</t>
    </rPh>
    <rPh sb="3" eb="5">
      <t>イジョウ</t>
    </rPh>
    <rPh sb="5" eb="7">
      <t>セタイ</t>
    </rPh>
    <phoneticPr fontId="4"/>
  </si>
  <si>
    <t>実質値＝名目値／消費者物価指数</t>
    <rPh sb="0" eb="2">
      <t>ジッシツ</t>
    </rPh>
    <rPh sb="2" eb="3">
      <t>アタイ</t>
    </rPh>
    <rPh sb="4" eb="6">
      <t>メイモク</t>
    </rPh>
    <rPh sb="6" eb="7">
      <t>チ</t>
    </rPh>
    <rPh sb="8" eb="11">
      <t>ショウヒシャ</t>
    </rPh>
    <rPh sb="11" eb="13">
      <t>ブッカ</t>
    </rPh>
    <rPh sb="13" eb="15">
      <t>シスウ</t>
    </rPh>
    <phoneticPr fontId="4"/>
  </si>
  <si>
    <t>新設住宅</t>
    <phoneticPr fontId="4"/>
  </si>
  <si>
    <t>実数（千戸）</t>
    <rPh sb="3" eb="4">
      <t>セン</t>
    </rPh>
    <phoneticPr fontId="4"/>
  </si>
  <si>
    <t>国土交通省「建築着工統計調査」</t>
    <rPh sb="0" eb="1">
      <t>コクド</t>
    </rPh>
    <rPh sb="1" eb="4">
      <t>コウツウショウ</t>
    </rPh>
    <rPh sb="5" eb="7">
      <t>ケンチク</t>
    </rPh>
    <rPh sb="7" eb="9">
      <t>チャッコウ</t>
    </rPh>
    <rPh sb="9" eb="11">
      <t>トウケイ</t>
    </rPh>
    <rPh sb="11" eb="13">
      <t>チョウサ</t>
    </rPh>
    <phoneticPr fontId="4"/>
  </si>
  <si>
    <t>国土交通省HP</t>
    <rPh sb="0" eb="2">
      <t>コクド</t>
    </rPh>
    <rPh sb="2" eb="5">
      <t>コウツウショウ</t>
    </rPh>
    <phoneticPr fontId="4"/>
  </si>
  <si>
    <t>着工戸数</t>
    <phoneticPr fontId="4"/>
  </si>
  <si>
    <t>着工建築物</t>
    <phoneticPr fontId="4"/>
  </si>
  <si>
    <t>実数(百万㎡)</t>
  </si>
  <si>
    <t>国土交通省HP：建築着工統計</t>
    <rPh sb="0" eb="2">
      <t>コクド</t>
    </rPh>
    <rPh sb="2" eb="5">
      <t>コウツウショウ</t>
    </rPh>
    <rPh sb="8" eb="10">
      <t>ケンチク</t>
    </rPh>
    <rPh sb="10" eb="12">
      <t>チャッコウ</t>
    </rPh>
    <rPh sb="12" eb="14">
      <t>トウケイ</t>
    </rPh>
    <phoneticPr fontId="4"/>
  </si>
  <si>
    <t>床面積</t>
    <phoneticPr fontId="4"/>
  </si>
  <si>
    <t>https://www.e-stat.go.jp/stat-search/files?page=1&amp;toukei=00600120&amp;kikan=00600&amp;tstat=000001016965&amp;result_page=1&amp;second=1</t>
  </si>
  <si>
    <t>新規新車</t>
    <rPh sb="2" eb="4">
      <t>シンシャ</t>
    </rPh>
    <phoneticPr fontId="4"/>
  </si>
  <si>
    <t>実数（千台）</t>
    <rPh sb="3" eb="4">
      <t>セン</t>
    </rPh>
    <phoneticPr fontId="4"/>
  </si>
  <si>
    <t>（一社）日本自動車販売協会</t>
    <rPh sb="0" eb="2">
      <t>イッシャ</t>
    </rPh>
    <rPh sb="3" eb="5">
      <t>ニホン</t>
    </rPh>
    <phoneticPr fontId="4"/>
  </si>
  <si>
    <t>DIデータ</t>
    <phoneticPr fontId="4"/>
  </si>
  <si>
    <t>登録台数</t>
  </si>
  <si>
    <t>連合会調べ</t>
  </si>
  <si>
    <t>百貨店販売額</t>
  </si>
  <si>
    <t>実数(10億円)</t>
    <rPh sb="3" eb="6">
      <t>１０オク</t>
    </rPh>
    <phoneticPr fontId="4"/>
  </si>
  <si>
    <t>経済産業省「商業動態統計調査」　</t>
    <rPh sb="0" eb="2">
      <t>ケイザイ</t>
    </rPh>
    <rPh sb="2" eb="4">
      <t>サンギョウ</t>
    </rPh>
    <rPh sb="4" eb="5">
      <t>ツウサンショウ</t>
    </rPh>
    <rPh sb="6" eb="8">
      <t>ショウギョウ</t>
    </rPh>
    <rPh sb="8" eb="10">
      <t>ドウタイ</t>
    </rPh>
    <rPh sb="10" eb="12">
      <t>トウケイ</t>
    </rPh>
    <rPh sb="12" eb="14">
      <t>チョウサ</t>
    </rPh>
    <phoneticPr fontId="4"/>
  </si>
  <si>
    <t>経済産業省HP、商業販売統計年報</t>
    <rPh sb="0" eb="2">
      <t>ケイザイ</t>
    </rPh>
    <rPh sb="2" eb="4">
      <t>サンギョウ</t>
    </rPh>
    <rPh sb="4" eb="5">
      <t>ショウ</t>
    </rPh>
    <rPh sb="8" eb="10">
      <t>ショウギョウ</t>
    </rPh>
    <rPh sb="10" eb="12">
      <t>ハンバイ</t>
    </rPh>
    <rPh sb="12" eb="14">
      <t>トウケイ</t>
    </rPh>
    <rPh sb="14" eb="16">
      <t>ネンポウ</t>
    </rPh>
    <phoneticPr fontId="4"/>
  </si>
  <si>
    <t>金　　融</t>
    <rPh sb="3" eb="4">
      <t>ユウ</t>
    </rPh>
    <phoneticPr fontId="4"/>
  </si>
  <si>
    <t>県内銀行</t>
    <rPh sb="0" eb="2">
      <t>ケンナイ</t>
    </rPh>
    <rPh sb="2" eb="4">
      <t>ギンコウ</t>
    </rPh>
    <phoneticPr fontId="4"/>
  </si>
  <si>
    <t>日本銀行「預金・貸出関連統計」</t>
    <rPh sb="5" eb="7">
      <t>ヨキン</t>
    </rPh>
    <rPh sb="8" eb="10">
      <t>カシダシ</t>
    </rPh>
    <rPh sb="10" eb="12">
      <t>カンレン</t>
    </rPh>
    <rPh sb="12" eb="14">
      <t>トウケイ</t>
    </rPh>
    <phoneticPr fontId="4"/>
  </si>
  <si>
    <t>日本銀行HP「都道府県別預金／貸出金」</t>
    <rPh sb="0" eb="2">
      <t>ニホン</t>
    </rPh>
    <rPh sb="2" eb="4">
      <t>ギンコウ</t>
    </rPh>
    <rPh sb="7" eb="11">
      <t>トドウフケン</t>
    </rPh>
    <rPh sb="11" eb="12">
      <t>ベツ</t>
    </rPh>
    <rPh sb="12" eb="14">
      <t>ヨキン</t>
    </rPh>
    <rPh sb="15" eb="17">
      <t>カシダシ</t>
    </rPh>
    <rPh sb="17" eb="18">
      <t>キン</t>
    </rPh>
    <phoneticPr fontId="4"/>
  </si>
  <si>
    <t>預金残高</t>
    <phoneticPr fontId="4"/>
  </si>
  <si>
    <t>※３月末値</t>
    <rPh sb="2" eb="4">
      <t>ガツマツ</t>
    </rPh>
    <rPh sb="4" eb="5">
      <t>チ</t>
    </rPh>
    <phoneticPr fontId="4"/>
  </si>
  <si>
    <t>貸出残高</t>
    <phoneticPr fontId="4"/>
  </si>
  <si>
    <t>貿　　易</t>
    <rPh sb="3" eb="4">
      <t>エキ</t>
    </rPh>
    <phoneticPr fontId="4"/>
  </si>
  <si>
    <t>輸出額</t>
    <phoneticPr fontId="4"/>
  </si>
  <si>
    <t>実数(億 円)</t>
    <rPh sb="3" eb="4">
      <t>オク</t>
    </rPh>
    <phoneticPr fontId="4"/>
  </si>
  <si>
    <t>財務省「貿易統計」</t>
    <rPh sb="0" eb="3">
      <t>ザイムショウ</t>
    </rPh>
    <rPh sb="4" eb="6">
      <t>ボウエキ</t>
    </rPh>
    <rPh sb="6" eb="8">
      <t>トウケイ</t>
    </rPh>
    <phoneticPr fontId="4"/>
  </si>
  <si>
    <t>財務省ＨＰ</t>
    <rPh sb="0" eb="3">
      <t>ザイムショウ</t>
    </rPh>
    <phoneticPr fontId="4"/>
  </si>
  <si>
    <t>輸入額</t>
    <phoneticPr fontId="4"/>
  </si>
  <si>
    <t>実数(億円)</t>
    <rPh sb="3" eb="4">
      <t>オク</t>
    </rPh>
    <phoneticPr fontId="4"/>
  </si>
  <si>
    <t>全国主要関連経済指標の推移(年度）</t>
    <rPh sb="0" eb="2">
      <t>ゼンコク</t>
    </rPh>
    <rPh sb="2" eb="4">
      <t>シュヨウ</t>
    </rPh>
    <rPh sb="6" eb="8">
      <t>ケイザイ</t>
    </rPh>
    <rPh sb="14" eb="16">
      <t>ネンド</t>
    </rPh>
    <phoneticPr fontId="4"/>
  </si>
  <si>
    <t>全　　　　国</t>
    <rPh sb="0" eb="1">
      <t>ゼン</t>
    </rPh>
    <rPh sb="5" eb="6">
      <t>クニ</t>
    </rPh>
    <phoneticPr fontId="4"/>
  </si>
  <si>
    <t>ＧＤＰ</t>
    <phoneticPr fontId="4"/>
  </si>
  <si>
    <t>国内総生産</t>
    <rPh sb="0" eb="1">
      <t>クニ</t>
    </rPh>
    <rPh sb="1" eb="2">
      <t>ナイ</t>
    </rPh>
    <rPh sb="2" eb="5">
      <t>ソウセイサン</t>
    </rPh>
    <phoneticPr fontId="4"/>
  </si>
  <si>
    <t>内閣府「国民経済計算」</t>
    <rPh sb="0" eb="3">
      <t>ナイカクフ</t>
    </rPh>
    <phoneticPr fontId="4"/>
  </si>
  <si>
    <t>内閣府経済社会総合研究所HP</t>
    <rPh sb="0" eb="2">
      <t>ナイカク</t>
    </rPh>
    <rPh sb="2" eb="3">
      <t>フ</t>
    </rPh>
    <rPh sb="3" eb="5">
      <t>ケイザイ</t>
    </rPh>
    <rPh sb="5" eb="7">
      <t>シャカイ</t>
    </rPh>
    <rPh sb="7" eb="9">
      <t>ソウゴウ</t>
    </rPh>
    <rPh sb="9" eb="12">
      <t>ケンキュウショ</t>
    </rPh>
    <phoneticPr fontId="4"/>
  </si>
  <si>
    <t>内閣府「四半期別GDP速報」</t>
    <rPh sb="0" eb="2">
      <t>ナイカク</t>
    </rPh>
    <rPh sb="2" eb="3">
      <t>フ</t>
    </rPh>
    <rPh sb="4" eb="7">
      <t>シハンキ</t>
    </rPh>
    <rPh sb="7" eb="8">
      <t>ベツ</t>
    </rPh>
    <rPh sb="11" eb="13">
      <t>ソクホウ</t>
    </rPh>
    <phoneticPr fontId="4"/>
  </si>
  <si>
    <t>※1993年以前は簡易遡及</t>
    <rPh sb="5" eb="6">
      <t>ネン</t>
    </rPh>
    <rPh sb="6" eb="8">
      <t>イゼン</t>
    </rPh>
    <rPh sb="9" eb="11">
      <t>カンイ</t>
    </rPh>
    <rPh sb="11" eb="13">
      <t>ソキュウ</t>
    </rPh>
    <phoneticPr fontId="4"/>
  </si>
  <si>
    <t>経済産業省「鉱工業指数」</t>
    <rPh sb="0" eb="2">
      <t>ケイザイ</t>
    </rPh>
    <rPh sb="6" eb="9">
      <t>コウコウギョウ</t>
    </rPh>
    <rPh sb="9" eb="11">
      <t>シスウ</t>
    </rPh>
    <phoneticPr fontId="4"/>
  </si>
  <si>
    <t>※接続指数含む</t>
    <rPh sb="0" eb="2">
      <t>セツゾク</t>
    </rPh>
    <rPh sb="2" eb="4">
      <t>シスウ</t>
    </rPh>
    <rPh sb="4" eb="5">
      <t>フク</t>
    </rPh>
    <phoneticPr fontId="4"/>
  </si>
  <si>
    <t>(期末）</t>
    <rPh sb="1" eb="3">
      <t>キマツ</t>
    </rPh>
    <phoneticPr fontId="4"/>
  </si>
  <si>
    <t>物　　価</t>
    <rPh sb="3" eb="4">
      <t>アタイ</t>
    </rPh>
    <phoneticPr fontId="4"/>
  </si>
  <si>
    <t>総務省「消費者物価指数」</t>
    <rPh sb="0" eb="2">
      <t>ソウムショウ</t>
    </rPh>
    <rPh sb="1" eb="2">
      <t>ショウ</t>
    </rPh>
    <rPh sb="4" eb="7">
      <t>ショウヒシャ</t>
    </rPh>
    <rPh sb="7" eb="9">
      <t>ブッカ</t>
    </rPh>
    <rPh sb="9" eb="11">
      <t>シスウ</t>
    </rPh>
    <phoneticPr fontId="4"/>
  </si>
  <si>
    <t>総務省統計局HP</t>
    <rPh sb="0" eb="3">
      <t>ソウムショウ</t>
    </rPh>
    <rPh sb="3" eb="6">
      <t>トウケイキョク</t>
    </rPh>
    <phoneticPr fontId="4"/>
  </si>
  <si>
    <t>（総合）</t>
    <phoneticPr fontId="4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</si>
  <si>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4"/>
  </si>
  <si>
    <t>※従業員規模30人以上</t>
    <rPh sb="1" eb="4">
      <t>ジュウギョウイン</t>
    </rPh>
    <phoneticPr fontId="4"/>
  </si>
  <si>
    <t>※2011年以前は本資料用の簡易計算値</t>
    <rPh sb="4" eb="5">
      <t>ネン</t>
    </rPh>
    <rPh sb="5" eb="7">
      <t>イゼン</t>
    </rPh>
    <rPh sb="9" eb="10">
      <t>ホン</t>
    </rPh>
    <rPh sb="10" eb="12">
      <t>シリョウ</t>
    </rPh>
    <rPh sb="12" eb="13">
      <t>ヨウ</t>
    </rPh>
    <rPh sb="14" eb="16">
      <t>カンイ</t>
    </rPh>
    <rPh sb="16" eb="18">
      <t>ケイサン</t>
    </rPh>
    <phoneticPr fontId="4"/>
  </si>
  <si>
    <t>厚生労働省「職業安定業務統計」</t>
    <rPh sb="0" eb="2">
      <t>コウセイ</t>
    </rPh>
    <rPh sb="6" eb="8">
      <t>ショクギョウ</t>
    </rPh>
    <rPh sb="8" eb="10">
      <t>アンテイ</t>
    </rPh>
    <rPh sb="10" eb="12">
      <t>ギョウム</t>
    </rPh>
    <rPh sb="12" eb="14">
      <t>トウケイ</t>
    </rPh>
    <phoneticPr fontId="4"/>
  </si>
  <si>
    <t>完全失業率</t>
  </si>
  <si>
    <t>総務省「労働力調査」</t>
    <rPh sb="2" eb="3">
      <t>ショウ</t>
    </rPh>
    <rPh sb="4" eb="7">
      <t>ロウドウリョク</t>
    </rPh>
    <rPh sb="7" eb="9">
      <t>チョウサ</t>
    </rPh>
    <phoneticPr fontId="4"/>
  </si>
  <si>
    <t>最　　終　　需　　要</t>
    <rPh sb="0" eb="1">
      <t>サイ</t>
    </rPh>
    <rPh sb="3" eb="4">
      <t>シュウ</t>
    </rPh>
    <rPh sb="6" eb="7">
      <t>モトメ</t>
    </rPh>
    <rPh sb="9" eb="10">
      <t>ヨウ</t>
    </rPh>
    <phoneticPr fontId="4"/>
  </si>
  <si>
    <t>総務省「家計調査」</t>
    <rPh sb="2" eb="3">
      <t>ショウ</t>
    </rPh>
    <rPh sb="6" eb="8">
      <t>チョウサ</t>
    </rPh>
    <phoneticPr fontId="4"/>
  </si>
  <si>
    <t>国土交通省「建築着工統計調査」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rPh sb="12" eb="14">
      <t>チョウサ</t>
    </rPh>
    <phoneticPr fontId="4"/>
  </si>
  <si>
    <t>経済産業省「商業動態統計調査」</t>
    <rPh sb="0" eb="2">
      <t>ケイザイ</t>
    </rPh>
    <rPh sb="2" eb="4">
      <t>サンギョウ</t>
    </rPh>
    <rPh sb="4" eb="5">
      <t>ツウサンショウ</t>
    </rPh>
    <rPh sb="6" eb="8">
      <t>ショウギョウ</t>
    </rPh>
    <rPh sb="8" eb="10">
      <t>ドウタイ</t>
    </rPh>
    <rPh sb="10" eb="12">
      <t>トウケイ</t>
    </rPh>
    <rPh sb="12" eb="14">
      <t>チョウサ</t>
    </rPh>
    <phoneticPr fontId="4"/>
  </si>
  <si>
    <t>国内銀行</t>
    <rPh sb="0" eb="2">
      <t>コクナイ</t>
    </rPh>
    <phoneticPr fontId="4"/>
  </si>
  <si>
    <t>年度末(3月末）残高</t>
    <rPh sb="0" eb="2">
      <t>ネンド</t>
    </rPh>
    <rPh sb="2" eb="3">
      <t>マツ</t>
    </rPh>
    <rPh sb="5" eb="6">
      <t>ガツ</t>
    </rPh>
    <rPh sb="6" eb="7">
      <t>マツ</t>
    </rPh>
    <rPh sb="8" eb="10">
      <t>ザンダカ</t>
    </rPh>
    <phoneticPr fontId="4"/>
  </si>
  <si>
    <t>月次データ年度集計</t>
    <rPh sb="0" eb="2">
      <t>ゲツジ</t>
    </rPh>
    <rPh sb="5" eb="7">
      <t>ネンド</t>
    </rPh>
    <rPh sb="7" eb="9">
      <t>シュウケイ</t>
    </rPh>
    <phoneticPr fontId="4"/>
  </si>
  <si>
    <t>兵庫県内総生産</t>
    <rPh sb="0" eb="3">
      <t>ヒョウゴケン</t>
    </rPh>
    <rPh sb="3" eb="4">
      <t>ナイ</t>
    </rPh>
    <rPh sb="4" eb="7">
      <t>ソウセイサン</t>
    </rPh>
    <phoneticPr fontId="4"/>
  </si>
  <si>
    <t>実質H17固定</t>
    <rPh sb="0" eb="2">
      <t>ジッシツ</t>
    </rPh>
    <rPh sb="5" eb="7">
      <t>コテイ</t>
    </rPh>
    <phoneticPr fontId="4"/>
  </si>
  <si>
    <t>実質H12基準</t>
    <rPh sb="0" eb="2">
      <t>ジッシツ</t>
    </rPh>
    <rPh sb="5" eb="7">
      <t>キジュン</t>
    </rPh>
    <phoneticPr fontId="4"/>
  </si>
  <si>
    <t>県鉱工業生産指数</t>
    <rPh sb="0" eb="1">
      <t>ケン</t>
    </rPh>
    <rPh sb="1" eb="4">
      <t>コウコウギョウ</t>
    </rPh>
    <rPh sb="4" eb="6">
      <t>セイサン</t>
    </rPh>
    <rPh sb="6" eb="8">
      <t>シスウ</t>
    </rPh>
    <phoneticPr fontId="4"/>
  </si>
  <si>
    <t>2015年基準</t>
    <rPh sb="4" eb="5">
      <t>ネン</t>
    </rPh>
    <rPh sb="5" eb="7">
      <t>キジュン</t>
    </rPh>
    <phoneticPr fontId="4"/>
  </si>
  <si>
    <t>生産</t>
    <rPh sb="0" eb="2">
      <t>セイサン</t>
    </rPh>
    <phoneticPr fontId="4"/>
  </si>
  <si>
    <t>2010年基準</t>
    <rPh sb="4" eb="5">
      <t>ネン</t>
    </rPh>
    <rPh sb="5" eb="7">
      <t>キジュン</t>
    </rPh>
    <phoneticPr fontId="4"/>
  </si>
  <si>
    <t>2005年基準</t>
    <rPh sb="4" eb="5">
      <t>ネン</t>
    </rPh>
    <rPh sb="5" eb="7">
      <t>キジュン</t>
    </rPh>
    <phoneticPr fontId="4"/>
  </si>
  <si>
    <t>2000年基準（接続含む）</t>
    <rPh sb="4" eb="7">
      <t>ネンキジュン</t>
    </rPh>
    <rPh sb="8" eb="10">
      <t>セツゾク</t>
    </rPh>
    <rPh sb="10" eb="11">
      <t>フク</t>
    </rPh>
    <phoneticPr fontId="4"/>
  </si>
  <si>
    <t>県鉱工業在庫指数</t>
    <rPh sb="0" eb="1">
      <t>ケン</t>
    </rPh>
    <rPh sb="1" eb="4">
      <t>コウコウギョウ</t>
    </rPh>
    <rPh sb="4" eb="6">
      <t>ザイコ</t>
    </rPh>
    <rPh sb="6" eb="8">
      <t>シスウ</t>
    </rPh>
    <phoneticPr fontId="4"/>
  </si>
  <si>
    <t>H27=100</t>
    <phoneticPr fontId="4"/>
  </si>
  <si>
    <t>-</t>
    <phoneticPr fontId="4"/>
  </si>
  <si>
    <t>H12基準</t>
    <rPh sb="3" eb="5">
      <t>キジュン</t>
    </rPh>
    <phoneticPr fontId="4"/>
  </si>
  <si>
    <t>賃金指数(実質)</t>
    <rPh sb="5" eb="7">
      <t>ジッシツ</t>
    </rPh>
    <phoneticPr fontId="4"/>
  </si>
  <si>
    <t>国</t>
    <rPh sb="0" eb="1">
      <t>クニ</t>
    </rPh>
    <phoneticPr fontId="4"/>
  </si>
  <si>
    <t>労働時間指数（所定外）</t>
    <phoneticPr fontId="4"/>
  </si>
  <si>
    <t>常用雇用指数</t>
    <phoneticPr fontId="4"/>
  </si>
  <si>
    <t>暦年または暦年平均値</t>
    <rPh sb="0" eb="2">
      <t>レキネン</t>
    </rPh>
    <rPh sb="5" eb="6">
      <t>レキ</t>
    </rPh>
    <rPh sb="6" eb="7">
      <t>ネン</t>
    </rPh>
    <rPh sb="7" eb="9">
      <t>ヘイキン</t>
    </rPh>
    <rPh sb="9" eb="10">
      <t>アタイ</t>
    </rPh>
    <phoneticPr fontId="4"/>
  </si>
  <si>
    <t>平成元</t>
    <rPh sb="0" eb="2">
      <t>ヘイセイ</t>
    </rPh>
    <rPh sb="2" eb="3">
      <t>ガン</t>
    </rPh>
    <phoneticPr fontId="4"/>
  </si>
  <si>
    <t>年</t>
  </si>
  <si>
    <t>00</t>
    <phoneticPr fontId="4"/>
  </si>
  <si>
    <t>01</t>
    <phoneticPr fontId="4"/>
  </si>
  <si>
    <t>02</t>
    <phoneticPr fontId="4"/>
  </si>
  <si>
    <t>03</t>
    <phoneticPr fontId="4"/>
  </si>
  <si>
    <t>04</t>
    <phoneticPr fontId="4"/>
  </si>
  <si>
    <t>05</t>
    <phoneticPr fontId="4"/>
  </si>
  <si>
    <t>06</t>
    <phoneticPr fontId="4"/>
  </si>
  <si>
    <t>07</t>
    <phoneticPr fontId="4"/>
  </si>
  <si>
    <t>08</t>
    <phoneticPr fontId="4"/>
  </si>
  <si>
    <t>09</t>
    <phoneticPr fontId="4"/>
  </si>
  <si>
    <t>10</t>
    <phoneticPr fontId="4"/>
  </si>
  <si>
    <t>11</t>
    <phoneticPr fontId="4"/>
  </si>
  <si>
    <t>12</t>
    <phoneticPr fontId="4"/>
  </si>
  <si>
    <t>13</t>
    <phoneticPr fontId="4"/>
  </si>
  <si>
    <t>14</t>
    <phoneticPr fontId="4"/>
  </si>
  <si>
    <t>県統計課「県民経済計算確報」</t>
    <rPh sb="0" eb="1">
      <t>ケン</t>
    </rPh>
    <rPh sb="1" eb="3">
      <t>トウケイ</t>
    </rPh>
    <rPh sb="3" eb="4">
      <t>カ</t>
    </rPh>
    <rPh sb="5" eb="6">
      <t>ケン</t>
    </rPh>
    <phoneticPr fontId="4"/>
  </si>
  <si>
    <t>※2001年以前は本資料用の簡易計算</t>
    <rPh sb="5" eb="6">
      <t>ネン</t>
    </rPh>
    <rPh sb="6" eb="8">
      <t>イゼン</t>
    </rPh>
    <phoneticPr fontId="4"/>
  </si>
  <si>
    <t>　</t>
  </si>
  <si>
    <t>県統計課「県鉱工業指数」</t>
    <rPh sb="0" eb="2">
      <t>トウケイ</t>
    </rPh>
    <rPh sb="2" eb="3">
      <t>カ</t>
    </rPh>
    <rPh sb="4" eb="5">
      <t>ケン</t>
    </rPh>
    <rPh sb="5" eb="8">
      <t>コウコウギョウ</t>
    </rPh>
    <rPh sb="8" eb="10">
      <t>シスウ</t>
    </rPh>
    <phoneticPr fontId="4"/>
  </si>
  <si>
    <t>生</t>
  </si>
  <si>
    <t>産</t>
  </si>
  <si>
    <t>-</t>
  </si>
  <si>
    <t>物</t>
  </si>
  <si>
    <t>総務省「消費者物価指数」</t>
    <rPh sb="0" eb="2">
      <t>ソウムショウ</t>
    </rPh>
    <rPh sb="3" eb="6">
      <t>ショウヒシャ</t>
    </rPh>
    <rPh sb="6" eb="8">
      <t>ブッカ</t>
    </rPh>
    <rPh sb="8" eb="10">
      <t>シスウ</t>
    </rPh>
    <phoneticPr fontId="4"/>
  </si>
  <si>
    <t>価</t>
  </si>
  <si>
    <t>企業物価指数</t>
    <rPh sb="0" eb="2">
      <t>キギョウ</t>
    </rPh>
    <rPh sb="2" eb="4">
      <t>ブッカ</t>
    </rPh>
    <rPh sb="4" eb="6">
      <t>シスウ</t>
    </rPh>
    <phoneticPr fontId="4"/>
  </si>
  <si>
    <t>（国内・全国値）</t>
    <rPh sb="1" eb="3">
      <t>コクナイ</t>
    </rPh>
    <rPh sb="4" eb="6">
      <t>ゼンコク</t>
    </rPh>
    <rPh sb="6" eb="7">
      <t>アタイ</t>
    </rPh>
    <phoneticPr fontId="4"/>
  </si>
  <si>
    <t>賃　金　指　数</t>
    <phoneticPr fontId="4"/>
  </si>
  <si>
    <t>県統計課「毎月勤労統計調査」</t>
    <rPh sb="0" eb="2">
      <t>トウケイ</t>
    </rPh>
    <rPh sb="2" eb="3">
      <t>カ</t>
    </rPh>
    <rPh sb="4" eb="6">
      <t>マイツキ</t>
    </rPh>
    <rPh sb="6" eb="8">
      <t>キンロウ</t>
    </rPh>
    <rPh sb="8" eb="10">
      <t>トウケイ</t>
    </rPh>
    <rPh sb="10" eb="12">
      <t>チョウサ</t>
    </rPh>
    <phoneticPr fontId="4"/>
  </si>
  <si>
    <t>（名目）</t>
    <phoneticPr fontId="4"/>
  </si>
  <si>
    <t>雇</t>
  </si>
  <si>
    <t>※従業員規模30人以上</t>
    <rPh sb="0" eb="3">
      <t>ジュウギョウイン</t>
    </rPh>
    <phoneticPr fontId="4"/>
  </si>
  <si>
    <t>用</t>
  </si>
  <si>
    <t>・</t>
  </si>
  <si>
    <t>賃</t>
    <rPh sb="0" eb="1">
      <t>チン</t>
    </rPh>
    <phoneticPr fontId="4"/>
  </si>
  <si>
    <t>暦年値</t>
  </si>
  <si>
    <t>厚生労働省「職業安定業務統計」</t>
    <rPh sb="0" eb="2">
      <t>コウセイ</t>
    </rPh>
    <rPh sb="2" eb="5">
      <t>ロウドウショウ</t>
    </rPh>
    <rPh sb="6" eb="8">
      <t>ショクギョウ</t>
    </rPh>
    <rPh sb="8" eb="10">
      <t>アンテイ</t>
    </rPh>
    <rPh sb="10" eb="12">
      <t>ギョウム</t>
    </rPh>
    <rPh sb="12" eb="14">
      <t>トウケイ</t>
    </rPh>
    <phoneticPr fontId="4"/>
  </si>
  <si>
    <t>金</t>
    <rPh sb="0" eb="1">
      <t>キン</t>
    </rPh>
    <phoneticPr fontId="4"/>
  </si>
  <si>
    <t>兵庫労働局調べ</t>
    <rPh sb="0" eb="2">
      <t>ヒョウゴ</t>
    </rPh>
    <rPh sb="2" eb="5">
      <t>ロウドウキョク</t>
    </rPh>
    <rPh sb="5" eb="6">
      <t>シラ</t>
    </rPh>
    <phoneticPr fontId="4"/>
  </si>
  <si>
    <t>総務省「労働力調査」（試算値）</t>
    <rPh sb="2" eb="3">
      <t>ショウ</t>
    </rPh>
    <rPh sb="4" eb="7">
      <t>ロウドウリョク</t>
    </rPh>
    <rPh sb="7" eb="9">
      <t>チョウサ</t>
    </rPh>
    <phoneticPr fontId="4"/>
  </si>
  <si>
    <t>公務員給与改定実施率(国）</t>
    <rPh sb="0" eb="3">
      <t>コウムイン</t>
    </rPh>
    <rPh sb="3" eb="5">
      <t>キュウヨ</t>
    </rPh>
    <rPh sb="5" eb="7">
      <t>カイテイ</t>
    </rPh>
    <rPh sb="7" eb="9">
      <t>ジッシ</t>
    </rPh>
    <rPh sb="9" eb="10">
      <t>リツ</t>
    </rPh>
    <rPh sb="11" eb="12">
      <t>クニ</t>
    </rPh>
    <phoneticPr fontId="4"/>
  </si>
  <si>
    <t>（％）</t>
    <phoneticPr fontId="4"/>
  </si>
  <si>
    <t>人事院調べ</t>
    <rPh sb="0" eb="3">
      <t>ジンジイン</t>
    </rPh>
    <rPh sb="3" eb="4">
      <t>シラ</t>
    </rPh>
    <phoneticPr fontId="4"/>
  </si>
  <si>
    <t>春季賃上率・県内民間企業</t>
    <rPh sb="0" eb="2">
      <t>シュンキ</t>
    </rPh>
    <rPh sb="2" eb="4">
      <t>チンア</t>
    </rPh>
    <rPh sb="4" eb="5">
      <t>リツ</t>
    </rPh>
    <rPh sb="6" eb="8">
      <t>ケンナイ</t>
    </rPh>
    <rPh sb="8" eb="10">
      <t>ミンカン</t>
    </rPh>
    <rPh sb="10" eb="12">
      <t>キギョウ</t>
    </rPh>
    <phoneticPr fontId="4"/>
  </si>
  <si>
    <t>県労政福祉課</t>
    <rPh sb="1" eb="3">
      <t>ロウセイ</t>
    </rPh>
    <rPh sb="3" eb="5">
      <t>フクシ</t>
    </rPh>
    <rPh sb="5" eb="6">
      <t>カ</t>
    </rPh>
    <phoneticPr fontId="4"/>
  </si>
  <si>
    <t>夏季賞与伸率</t>
    <rPh sb="0" eb="1">
      <t>ナツ</t>
    </rPh>
    <rPh sb="1" eb="2">
      <t>キ</t>
    </rPh>
    <rPh sb="2" eb="4">
      <t>ショウヨ</t>
    </rPh>
    <rPh sb="4" eb="5">
      <t>ノ</t>
    </rPh>
    <rPh sb="5" eb="6">
      <t>リツ</t>
    </rPh>
    <phoneticPr fontId="4"/>
  </si>
  <si>
    <t>毎月勤労統計</t>
    <rPh sb="0" eb="2">
      <t>マイツキ</t>
    </rPh>
    <rPh sb="2" eb="4">
      <t>キンロウ</t>
    </rPh>
    <rPh sb="4" eb="6">
      <t>トウケイ</t>
    </rPh>
    <phoneticPr fontId="4"/>
  </si>
  <si>
    <t>冬季賞与伸率</t>
    <rPh sb="0" eb="2">
      <t>トウキ</t>
    </rPh>
    <rPh sb="2" eb="4">
      <t>ショウヨ</t>
    </rPh>
    <rPh sb="4" eb="5">
      <t>シン</t>
    </rPh>
    <rPh sb="5" eb="6">
      <t>リツ</t>
    </rPh>
    <phoneticPr fontId="4"/>
  </si>
  <si>
    <t>実数（千円）</t>
    <rPh sb="3" eb="4">
      <t>セン</t>
    </rPh>
    <phoneticPr fontId="4"/>
  </si>
  <si>
    <t>総務省「家計調査」（神戸市値）</t>
    <rPh sb="2" eb="3">
      <t>ショウ</t>
    </rPh>
    <rPh sb="6" eb="8">
      <t>チョウサ</t>
    </rPh>
    <phoneticPr fontId="4"/>
  </si>
  <si>
    <t>最</t>
  </si>
  <si>
    <t>※二人以上世帯(1999年以前は農林漁家世帯を除く）</t>
    <rPh sb="0" eb="1">
      <t>フタリ</t>
    </rPh>
    <rPh sb="1" eb="3">
      <t>イジョウ</t>
    </rPh>
    <rPh sb="3" eb="5">
      <t>セタイ</t>
    </rPh>
    <rPh sb="6" eb="7">
      <t>ネン</t>
    </rPh>
    <rPh sb="11" eb="14">
      <t>ネンイゼン</t>
    </rPh>
    <rPh sb="15" eb="17">
      <t>ノウリン</t>
    </rPh>
    <rPh sb="17" eb="19">
      <t>ギョカ</t>
    </rPh>
    <rPh sb="19" eb="21">
      <t>セタイ</t>
    </rPh>
    <rPh sb="22" eb="23">
      <t>ノゾ</t>
    </rPh>
    <phoneticPr fontId="4"/>
  </si>
  <si>
    <t>新設住宅着工戸数</t>
  </si>
  <si>
    <t>実数（万戸）</t>
  </si>
  <si>
    <t>国土交通省「建築着工統計調査」</t>
    <rPh sb="0" eb="2">
      <t>コクド</t>
    </rPh>
    <rPh sb="2" eb="4">
      <t>コウツウ</t>
    </rPh>
    <rPh sb="6" eb="8">
      <t>ケンチク</t>
    </rPh>
    <rPh sb="8" eb="10">
      <t>チャッコウ</t>
    </rPh>
    <rPh sb="10" eb="12">
      <t>トウケイ</t>
    </rPh>
    <rPh sb="12" eb="14">
      <t>チョウサ</t>
    </rPh>
    <phoneticPr fontId="4"/>
  </si>
  <si>
    <t>終</t>
  </si>
  <si>
    <t>着工建築物床面積</t>
  </si>
  <si>
    <t>需</t>
  </si>
  <si>
    <t>実数（万台）</t>
  </si>
  <si>
    <t>要</t>
  </si>
  <si>
    <t>貿</t>
  </si>
  <si>
    <t>輸  出  額</t>
  </si>
  <si>
    <t>易</t>
  </si>
  <si>
    <t>輸  入  額</t>
  </si>
  <si>
    <t>その他</t>
    <rPh sb="2" eb="3">
      <t>タ</t>
    </rPh>
    <phoneticPr fontId="4"/>
  </si>
  <si>
    <t>対米ドル円レート</t>
    <rPh sb="0" eb="1">
      <t>タイ</t>
    </rPh>
    <rPh sb="1" eb="2">
      <t>ベイ</t>
    </rPh>
    <rPh sb="4" eb="5">
      <t>エン</t>
    </rPh>
    <phoneticPr fontId="4"/>
  </si>
  <si>
    <t>そ</t>
    <phoneticPr fontId="4"/>
  </si>
  <si>
    <t>公定歩合</t>
    <rPh sb="0" eb="2">
      <t>コウテイ</t>
    </rPh>
    <rPh sb="2" eb="4">
      <t>ブアイ</t>
    </rPh>
    <phoneticPr fontId="4"/>
  </si>
  <si>
    <t>⑦5.50</t>
    <phoneticPr fontId="4"/>
  </si>
  <si>
    <t>④3.75</t>
    <phoneticPr fontId="4"/>
  </si>
  <si>
    <t>②2.50</t>
    <phoneticPr fontId="4"/>
  </si>
  <si>
    <t>④1.00</t>
    <phoneticPr fontId="4"/>
  </si>
  <si>
    <t>②0.35</t>
    <phoneticPr fontId="4"/>
  </si>
  <si>
    <t>日本銀行ホームページ</t>
    <rPh sb="0" eb="2">
      <t>ニホン</t>
    </rPh>
    <rPh sb="2" eb="4">
      <t>ギンコウ</t>
    </rPh>
    <phoneticPr fontId="4"/>
  </si>
  <si>
    <t>の</t>
    <phoneticPr fontId="4"/>
  </si>
  <si>
    <t>○改定月</t>
    <rPh sb="1" eb="3">
      <t>カイテイ</t>
    </rPh>
    <rPh sb="3" eb="4">
      <t>ツキ</t>
    </rPh>
    <phoneticPr fontId="4"/>
  </si>
  <si>
    <t>③5.25</t>
    <phoneticPr fontId="4"/>
  </si>
  <si>
    <t>⑪5.00</t>
    <phoneticPr fontId="4"/>
  </si>
  <si>
    <t>⑦3.25</t>
    <phoneticPr fontId="4"/>
  </si>
  <si>
    <t>⑨1.75</t>
    <phoneticPr fontId="4"/>
  </si>
  <si>
    <t>⑨0.50</t>
    <phoneticPr fontId="4"/>
  </si>
  <si>
    <t>③0.25</t>
    <phoneticPr fontId="4"/>
  </si>
  <si>
    <t>｢金融経済統計資料｣</t>
    <rPh sb="1" eb="3">
      <t>キンユウ</t>
    </rPh>
    <rPh sb="3" eb="5">
      <t>ケイザイ</t>
    </rPh>
    <rPh sb="5" eb="7">
      <t>トウケイ</t>
    </rPh>
    <rPh sb="7" eb="9">
      <t>シリョウ</t>
    </rPh>
    <phoneticPr fontId="4"/>
  </si>
  <si>
    <t>他</t>
    <rPh sb="0" eb="1">
      <t>タ</t>
    </rPh>
    <phoneticPr fontId="4"/>
  </si>
  <si>
    <t>⑧6.00</t>
    <phoneticPr fontId="4"/>
  </si>
  <si>
    <t>⑫4.50</t>
    <phoneticPr fontId="4"/>
  </si>
  <si>
    <t>⑨0.10</t>
    <phoneticPr fontId="4"/>
  </si>
  <si>
    <t>人</t>
    <rPh sb="0" eb="1">
      <t>ジン</t>
    </rPh>
    <phoneticPr fontId="4"/>
  </si>
  <si>
    <t>実数（千人）</t>
    <rPh sb="3" eb="4">
      <t>セン</t>
    </rPh>
    <rPh sb="4" eb="5">
      <t>ニン</t>
    </rPh>
    <phoneticPr fontId="4"/>
  </si>
  <si>
    <t>総務省「国勢調査」、県統計課「人口推計」</t>
    <rPh sb="0" eb="3">
      <t>ソウムショウ</t>
    </rPh>
    <rPh sb="4" eb="6">
      <t>コクセイ</t>
    </rPh>
    <rPh sb="6" eb="8">
      <t>チョウサ</t>
    </rPh>
    <rPh sb="10" eb="11">
      <t>ケン</t>
    </rPh>
    <rPh sb="11" eb="13">
      <t>トウケイ</t>
    </rPh>
    <rPh sb="13" eb="14">
      <t>カ</t>
    </rPh>
    <rPh sb="15" eb="17">
      <t>ジンコウ</t>
    </rPh>
    <rPh sb="17" eb="19">
      <t>スイケイ</t>
    </rPh>
    <phoneticPr fontId="4"/>
  </si>
  <si>
    <t>口</t>
    <rPh sb="0" eb="1">
      <t>クチ</t>
    </rPh>
    <phoneticPr fontId="4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</si>
  <si>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4"/>
  </si>
  <si>
    <t>就</t>
    <rPh sb="0" eb="1">
      <t>シュウ</t>
    </rPh>
    <phoneticPr fontId="4"/>
  </si>
  <si>
    <t>就業者数</t>
    <rPh sb="0" eb="3">
      <t>シュウギョウシャ</t>
    </rPh>
    <rPh sb="3" eb="4">
      <t>スウ</t>
    </rPh>
    <phoneticPr fontId="4"/>
  </si>
  <si>
    <t>実数（千人）</t>
    <rPh sb="3" eb="5">
      <t>センニン</t>
    </rPh>
    <phoneticPr fontId="4"/>
  </si>
  <si>
    <t xml:space="preserve">県統計課「県民経済計算推計値」 </t>
    <rPh sb="0" eb="1">
      <t>ケン</t>
    </rPh>
    <rPh sb="1" eb="3">
      <t>トウケイ</t>
    </rPh>
    <rPh sb="3" eb="4">
      <t>カ</t>
    </rPh>
    <rPh sb="5" eb="7">
      <t>ケンミン</t>
    </rPh>
    <rPh sb="7" eb="9">
      <t>ケイザイ</t>
    </rPh>
    <rPh sb="9" eb="11">
      <t>ケイサン</t>
    </rPh>
    <rPh sb="11" eb="13">
      <t>スイケイ</t>
    </rPh>
    <rPh sb="13" eb="14">
      <t>アタイ</t>
    </rPh>
    <phoneticPr fontId="4"/>
  </si>
  <si>
    <t>業</t>
    <rPh sb="0" eb="1">
      <t>ギョウ</t>
    </rPh>
    <phoneticPr fontId="4"/>
  </si>
  <si>
    <t>（就業地ベース）</t>
    <rPh sb="1" eb="3">
      <t>シュウギョウ</t>
    </rPh>
    <rPh sb="3" eb="4">
      <t>チ</t>
    </rPh>
    <phoneticPr fontId="4"/>
  </si>
  <si>
    <t>（居住地ベース）</t>
    <rPh sb="1" eb="4">
      <t>キョジュウチ</t>
    </rPh>
    <phoneticPr fontId="4"/>
  </si>
  <si>
    <t>都道府県モデル推計値</t>
    <rPh sb="0" eb="4">
      <t>トドウフケン</t>
    </rPh>
    <rPh sb="7" eb="9">
      <t>スイケイ</t>
    </rPh>
    <rPh sb="9" eb="10">
      <t>アタイ</t>
    </rPh>
    <phoneticPr fontId="4"/>
  </si>
  <si>
    <t>全国主要関連指標の推移（暦年）</t>
    <rPh sb="0" eb="2">
      <t>ゼンコク</t>
    </rPh>
    <rPh sb="2" eb="4">
      <t>シュヨウ</t>
    </rPh>
    <rPh sb="12" eb="14">
      <t>レキネン</t>
    </rPh>
    <phoneticPr fontId="4"/>
  </si>
  <si>
    <t>内閣府　「四半期別GDP速報」</t>
    <rPh sb="0" eb="2">
      <t>ナイカク</t>
    </rPh>
    <rPh sb="2" eb="3">
      <t>フ</t>
    </rPh>
    <rPh sb="5" eb="8">
      <t>シハンキ</t>
    </rPh>
    <rPh sb="8" eb="9">
      <t>ベツ</t>
    </rPh>
    <rPh sb="12" eb="14">
      <t>ソクホウ</t>
    </rPh>
    <phoneticPr fontId="4"/>
  </si>
  <si>
    <t>※1993年以前は簡易遡及</t>
    <rPh sb="5" eb="7">
      <t>イゼン</t>
    </rPh>
    <rPh sb="9" eb="11">
      <t>カンイ</t>
    </rPh>
    <rPh sb="11" eb="13">
      <t>ソキュウ</t>
    </rPh>
    <phoneticPr fontId="4"/>
  </si>
  <si>
    <t>経済産業省「鉱工業指数」</t>
    <rPh sb="0" eb="2">
      <t>ケイザイ</t>
    </rPh>
    <rPh sb="2" eb="4">
      <t>サンギョウ</t>
    </rPh>
    <rPh sb="6" eb="9">
      <t>コウコウギョウ</t>
    </rPh>
    <rPh sb="9" eb="11">
      <t>シスウ</t>
    </rPh>
    <phoneticPr fontId="4"/>
  </si>
  <si>
    <t>総務省「消費者物価指数」</t>
    <rPh sb="2" eb="3">
      <t>ショウ</t>
    </rPh>
    <rPh sb="4" eb="6">
      <t>ショウヒ</t>
    </rPh>
    <rPh sb="6" eb="7">
      <t>シャ</t>
    </rPh>
    <rPh sb="7" eb="9">
      <t>ブッカ</t>
    </rPh>
    <rPh sb="9" eb="11">
      <t>シスウ</t>
    </rPh>
    <phoneticPr fontId="4"/>
  </si>
  <si>
    <t>（総　　合）</t>
    <phoneticPr fontId="4"/>
  </si>
  <si>
    <t>厚生労働省「毎月勤労統計調査」</t>
    <rPh sb="0" eb="2">
      <t>コウセイ</t>
    </rPh>
    <rPh sb="6" eb="8">
      <t>マイツキ</t>
    </rPh>
    <rPh sb="8" eb="10">
      <t>キンロウ</t>
    </rPh>
    <rPh sb="10" eb="12">
      <t>トウケイ</t>
    </rPh>
    <rPh sb="12" eb="14">
      <t>チョウサ</t>
    </rPh>
    <phoneticPr fontId="4"/>
  </si>
  <si>
    <t>※2011年以前は本資料用の簡易計算</t>
    <rPh sb="4" eb="5">
      <t>ネン</t>
    </rPh>
    <rPh sb="5" eb="7">
      <t>イゼン</t>
    </rPh>
    <rPh sb="9" eb="10">
      <t>ホン</t>
    </rPh>
    <rPh sb="10" eb="12">
      <t>シリョウ</t>
    </rPh>
    <rPh sb="12" eb="13">
      <t>ヨウ</t>
    </rPh>
    <rPh sb="14" eb="16">
      <t>カンイ</t>
    </rPh>
    <rPh sb="16" eb="18">
      <t>ケイサン</t>
    </rPh>
    <phoneticPr fontId="4"/>
  </si>
  <si>
    <t>厚生労働省「職業安定業務統計」</t>
    <rPh sb="0" eb="2">
      <t>コウセイ</t>
    </rPh>
    <rPh sb="2" eb="4">
      <t>ロウドウ</t>
    </rPh>
    <rPh sb="4" eb="5">
      <t>ショウ</t>
    </rPh>
    <rPh sb="6" eb="8">
      <t>ショクギョウ</t>
    </rPh>
    <rPh sb="8" eb="10">
      <t>アンテイ</t>
    </rPh>
    <rPh sb="10" eb="12">
      <t>ギョウム</t>
    </rPh>
    <rPh sb="12" eb="14">
      <t>トウケイ</t>
    </rPh>
    <phoneticPr fontId="4"/>
  </si>
  <si>
    <t>国土交通省「建築着工統計調査」</t>
    <rPh sb="0" eb="1">
      <t>コクド</t>
    </rPh>
    <rPh sb="1" eb="4">
      <t>コウツウショウ</t>
    </rPh>
    <rPh sb="5" eb="7">
      <t>ケンチク</t>
    </rPh>
    <rPh sb="8" eb="10">
      <t>チャッコウ</t>
    </rPh>
    <rPh sb="10" eb="12">
      <t>トウケイ</t>
    </rPh>
    <rPh sb="12" eb="14">
      <t>チョウサ</t>
    </rPh>
    <phoneticPr fontId="4"/>
  </si>
  <si>
    <t>実数(百万㎡)</t>
    <rPh sb="3" eb="4">
      <t>ヒャク</t>
    </rPh>
    <phoneticPr fontId="4"/>
  </si>
  <si>
    <t>県内総生産</t>
    <rPh sb="0" eb="2">
      <t>ケンナイ</t>
    </rPh>
    <rPh sb="1" eb="2">
      <t>ナイ</t>
    </rPh>
    <rPh sb="2" eb="5">
      <t>ソウセイサン</t>
    </rPh>
    <phoneticPr fontId="4"/>
  </si>
  <si>
    <t>H17基準参考値</t>
    <rPh sb="3" eb="5">
      <t>キジュン</t>
    </rPh>
    <rPh sb="5" eb="8">
      <t>サンコウチ</t>
    </rPh>
    <phoneticPr fontId="4"/>
  </si>
  <si>
    <t>就業者数（居住地）</t>
    <rPh sb="0" eb="3">
      <t>シュウギョウシャ</t>
    </rPh>
    <rPh sb="3" eb="4">
      <t>スウ</t>
    </rPh>
    <rPh sb="5" eb="8">
      <t>キョジュウチ</t>
    </rPh>
    <phoneticPr fontId="4"/>
  </si>
  <si>
    <t>H17</t>
    <phoneticPr fontId="4"/>
  </si>
  <si>
    <t>推計雇用者数</t>
    <rPh sb="0" eb="2">
      <t>スイケイ</t>
    </rPh>
    <rPh sb="2" eb="5">
      <t>コヨウシャ</t>
    </rPh>
    <rPh sb="5" eb="6">
      <t>スウ</t>
    </rPh>
    <phoneticPr fontId="4"/>
  </si>
  <si>
    <t>※2012年以前は接続指数</t>
    <rPh sb="4" eb="5">
      <t>ネン</t>
    </rPh>
    <rPh sb="5" eb="7">
      <t>イゼン</t>
    </rPh>
    <rPh sb="8" eb="10">
      <t>セツゾク</t>
    </rPh>
    <rPh sb="10" eb="12">
      <t>シスウ</t>
    </rPh>
    <phoneticPr fontId="4"/>
  </si>
  <si>
    <t>※2010年以前は本資料用の簡易計算</t>
    <rPh sb="4" eb="5">
      <t>ネン</t>
    </rPh>
    <rPh sb="5" eb="7">
      <t>イゼン</t>
    </rPh>
    <rPh sb="8" eb="9">
      <t>ホン</t>
    </rPh>
    <rPh sb="9" eb="12">
      <t>シリョウヨウ</t>
    </rPh>
    <rPh sb="13" eb="15">
      <t>カンイ</t>
    </rPh>
    <rPh sb="15" eb="18">
      <t>ケイサンチ</t>
    </rPh>
    <phoneticPr fontId="4"/>
  </si>
  <si>
    <t>賃金指数(名目)</t>
    <rPh sb="5" eb="7">
      <t>メイモク</t>
    </rPh>
    <phoneticPr fontId="4"/>
  </si>
  <si>
    <t>H27基準</t>
    <rPh sb="3" eb="5">
      <t>キジュン</t>
    </rPh>
    <phoneticPr fontId="4"/>
  </si>
  <si>
    <t>H17未使用</t>
    <rPh sb="3" eb="6">
      <t>ミシヨウ</t>
    </rPh>
    <phoneticPr fontId="4"/>
  </si>
  <si>
    <t xml:space="preserve"> </t>
  </si>
  <si>
    <t>　</t>
    <phoneticPr fontId="3"/>
  </si>
  <si>
    <t>国内総生産(名目）</t>
    <rPh sb="0" eb="2">
      <t>コクナイ</t>
    </rPh>
    <rPh sb="2" eb="5">
      <t>ソウセイサン</t>
    </rPh>
    <rPh sb="6" eb="8">
      <t>メイモク</t>
    </rPh>
    <phoneticPr fontId="3"/>
  </si>
  <si>
    <t>国内総生産(実質）</t>
    <rPh sb="0" eb="2">
      <t>コクナイ</t>
    </rPh>
    <rPh sb="2" eb="3">
      <t>ソウ</t>
    </rPh>
    <rPh sb="3" eb="5">
      <t>セイサン</t>
    </rPh>
    <rPh sb="6" eb="8">
      <t>ジッシツ</t>
    </rPh>
    <phoneticPr fontId="3"/>
  </si>
  <si>
    <t>2015年基準</t>
    <rPh sb="4" eb="5">
      <t>ネン</t>
    </rPh>
    <rPh sb="5" eb="7">
      <t>キジュン</t>
    </rPh>
    <phoneticPr fontId="3"/>
  </si>
  <si>
    <t>更新</t>
    <rPh sb="0" eb="2">
      <t>コウシン</t>
    </rPh>
    <phoneticPr fontId="30"/>
  </si>
  <si>
    <t>　</t>
    <phoneticPr fontId="30"/>
  </si>
  <si>
    <t xml:space="preserve"> </t>
    <phoneticPr fontId="30"/>
  </si>
  <si>
    <t xml:space="preserve"> </t>
    <phoneticPr fontId="16"/>
  </si>
  <si>
    <t>年月</t>
    <rPh sb="0" eb="1">
      <t>ネン</t>
    </rPh>
    <rPh sb="1" eb="2">
      <t>ツキ</t>
    </rPh>
    <phoneticPr fontId="3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</si>
  <si>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</si>
  <si>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</si>
  <si>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</si>
  <si>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</si>
  <si>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</si>
  <si>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</si>
  <si>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</si>
  <si>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</si>
  <si>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</si>
  <si>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</si>
  <si>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</si>
  <si>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</si>
  <si>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平成２年</t>
  </si>
  <si>
    <t>平成３年</t>
  </si>
  <si>
    <t>平成４年</t>
  </si>
  <si>
    <t>平成５年</t>
  </si>
  <si>
    <t>平成６年</t>
  </si>
  <si>
    <t>平成７年</t>
  </si>
  <si>
    <t>平成８年</t>
  </si>
  <si>
    <t>平成９年</t>
  </si>
  <si>
    <t>平成12年</t>
    <phoneticPr fontId="16"/>
  </si>
  <si>
    <t>平成13年</t>
    <phoneticPr fontId="16"/>
  </si>
  <si>
    <t>平成14年</t>
    <phoneticPr fontId="16"/>
  </si>
  <si>
    <t>平成15年</t>
    <phoneticPr fontId="16"/>
  </si>
  <si>
    <t>平成16年</t>
    <phoneticPr fontId="16"/>
  </si>
  <si>
    <t>平成17年</t>
    <phoneticPr fontId="16"/>
  </si>
  <si>
    <t>平成18年</t>
    <phoneticPr fontId="16"/>
  </si>
  <si>
    <t>平成19年</t>
    <phoneticPr fontId="16"/>
  </si>
  <si>
    <t>平成20年</t>
    <phoneticPr fontId="16"/>
  </si>
  <si>
    <t>平成21年</t>
    <phoneticPr fontId="16"/>
  </si>
  <si>
    <t>平成22年</t>
    <phoneticPr fontId="16"/>
  </si>
  <si>
    <t>平成23年</t>
    <phoneticPr fontId="16"/>
  </si>
  <si>
    <t>平成24年</t>
    <phoneticPr fontId="16"/>
  </si>
  <si>
    <t>平成25年</t>
    <phoneticPr fontId="16"/>
  </si>
  <si>
    <t>平成26年</t>
    <phoneticPr fontId="16"/>
  </si>
  <si>
    <t>平成27年</t>
    <phoneticPr fontId="16"/>
  </si>
  <si>
    <t>平成28年</t>
    <phoneticPr fontId="16"/>
  </si>
  <si>
    <t>平成29年</t>
    <phoneticPr fontId="16"/>
  </si>
  <si>
    <t>平成30年</t>
    <phoneticPr fontId="16"/>
  </si>
  <si>
    <t>平成31年</t>
    <phoneticPr fontId="16"/>
  </si>
  <si>
    <t>令和元年</t>
    <rPh sb="0" eb="2">
      <t>レイワ</t>
    </rPh>
    <rPh sb="2" eb="4">
      <t>ガンネン</t>
    </rPh>
    <phoneticPr fontId="3"/>
  </si>
  <si>
    <t>令和2年</t>
    <rPh sb="0" eb="2">
      <t>レイワ</t>
    </rPh>
    <phoneticPr fontId="16"/>
  </si>
  <si>
    <t>年度計</t>
    <rPh sb="0" eb="2">
      <t>ネンド</t>
    </rPh>
    <rPh sb="2" eb="3">
      <t>ケイ</t>
    </rPh>
    <phoneticPr fontId="3"/>
  </si>
  <si>
    <t>令和2年</t>
    <rPh sb="0" eb="2">
      <t>レイワ</t>
    </rPh>
    <rPh sb="3" eb="4">
      <t>ネン</t>
    </rPh>
    <phoneticPr fontId="16"/>
  </si>
  <si>
    <t>改善</t>
    <rPh sb="0" eb="2">
      <t>カイゼン</t>
    </rPh>
    <phoneticPr fontId="3"/>
  </si>
  <si>
    <t>悪化</t>
    <rPh sb="0" eb="2">
      <t>アッカ</t>
    </rPh>
    <phoneticPr fontId="3"/>
  </si>
  <si>
    <t>一致指数</t>
    <rPh sb="0" eb="2">
      <t>イッチ</t>
    </rPh>
    <rPh sb="2" eb="4">
      <t>シスウ</t>
    </rPh>
    <phoneticPr fontId="3"/>
  </si>
  <si>
    <t>下方への局面変化</t>
  </si>
  <si>
    <t>原指数</t>
    <rPh sb="0" eb="3">
      <t>ゲンシスウ</t>
    </rPh>
    <phoneticPr fontId="30"/>
  </si>
  <si>
    <t>対前年同月比(%)</t>
    <rPh sb="0" eb="1">
      <t>タイ</t>
    </rPh>
    <rPh sb="1" eb="2">
      <t>マエ</t>
    </rPh>
    <rPh sb="2" eb="3">
      <t>ネン</t>
    </rPh>
    <rPh sb="3" eb="5">
      <t>ドウゲツ</t>
    </rPh>
    <rPh sb="5" eb="6">
      <t>ヒ</t>
    </rPh>
    <phoneticPr fontId="30"/>
  </si>
  <si>
    <t>季節調整済指数</t>
    <rPh sb="0" eb="2">
      <t>キセツ</t>
    </rPh>
    <rPh sb="2" eb="4">
      <t>チョウセイ</t>
    </rPh>
    <rPh sb="4" eb="5">
      <t>ス</t>
    </rPh>
    <rPh sb="5" eb="7">
      <t>シスウ</t>
    </rPh>
    <phoneticPr fontId="30"/>
  </si>
  <si>
    <t>対前月比（％）</t>
    <rPh sb="0" eb="1">
      <t>タイ</t>
    </rPh>
    <rPh sb="1" eb="2">
      <t>マエ</t>
    </rPh>
    <rPh sb="2" eb="3">
      <t>ツキ</t>
    </rPh>
    <rPh sb="3" eb="4">
      <t>ヒ</t>
    </rPh>
    <phoneticPr fontId="30"/>
  </si>
  <si>
    <t>基調判断</t>
    <rPh sb="0" eb="2">
      <t>キチョウ</t>
    </rPh>
    <rPh sb="2" eb="4">
      <t>ハンダン</t>
    </rPh>
    <phoneticPr fontId="30"/>
  </si>
  <si>
    <t xml:space="preserve"> 1月</t>
  </si>
  <si>
    <t xml:space="preserve"> 2月</t>
  </si>
  <si>
    <t xml:space="preserve"> 3月</t>
  </si>
  <si>
    <t>緩やかな持ち直しの動き</t>
    <rPh sb="0" eb="1">
      <t>ユル</t>
    </rPh>
    <rPh sb="4" eb="5">
      <t>モ</t>
    </rPh>
    <rPh sb="6" eb="7">
      <t>ナオ</t>
    </rPh>
    <rPh sb="9" eb="10">
      <t>ウゴ</t>
    </rPh>
    <phoneticPr fontId="30"/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</si>
  <si>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</si>
  <si>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</si>
  <si>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</si>
  <si>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</si>
  <si>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</si>
  <si>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</si>
  <si>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持ち直しの動き</t>
    <rPh sb="0" eb="1">
      <t>モ</t>
    </rPh>
    <rPh sb="2" eb="3">
      <t>ナオ</t>
    </rPh>
    <rPh sb="5" eb="6">
      <t>ウゴ</t>
    </rPh>
    <phoneticPr fontId="30"/>
  </si>
  <si>
    <t xml:space="preserve"> 10月</t>
  </si>
  <si>
    <t xml:space="preserve"> 11月</t>
  </si>
  <si>
    <t xml:space="preserve"> 12月</t>
  </si>
  <si>
    <t>横ばい傾向</t>
    <rPh sb="0" eb="1">
      <t>ヨコ</t>
    </rPh>
    <rPh sb="3" eb="5">
      <t>ケイコウ</t>
    </rPh>
    <phoneticPr fontId="30"/>
  </si>
  <si>
    <t>一部に弱い動き</t>
    <rPh sb="0" eb="2">
      <t>イチブ</t>
    </rPh>
    <rPh sb="3" eb="4">
      <t>ヨワ</t>
    </rPh>
    <rPh sb="5" eb="6">
      <t>ウゴ</t>
    </rPh>
    <phoneticPr fontId="30"/>
  </si>
  <si>
    <t>一進一退</t>
    <rPh sb="0" eb="4">
      <t>イッシンイッタイ</t>
    </rPh>
    <phoneticPr fontId="30"/>
  </si>
  <si>
    <t>やや弱い動き</t>
    <rPh sb="2" eb="3">
      <t>ヨワ</t>
    </rPh>
    <rPh sb="4" eb="5">
      <t>ウゴ</t>
    </rPh>
    <phoneticPr fontId="30"/>
  </si>
  <si>
    <t>持ち直している</t>
    <rPh sb="0" eb="1">
      <t>モ</t>
    </rPh>
    <rPh sb="2" eb="3">
      <t>ナオ</t>
    </rPh>
    <phoneticPr fontId="30"/>
  </si>
  <si>
    <t>30年</t>
    <rPh sb="2" eb="3">
      <t>ネン</t>
    </rPh>
    <phoneticPr fontId="30"/>
  </si>
  <si>
    <t>緩やかな持ち直し</t>
    <rPh sb="0" eb="1">
      <t>ユル</t>
    </rPh>
    <rPh sb="4" eb="5">
      <t>モ</t>
    </rPh>
    <rPh sb="6" eb="7">
      <t>ナオ</t>
    </rPh>
    <phoneticPr fontId="30"/>
  </si>
  <si>
    <t>緩やかに持ち直し、一部に弱さ</t>
    <rPh sb="0" eb="1">
      <t>ユル</t>
    </rPh>
    <rPh sb="4" eb="5">
      <t>モ</t>
    </rPh>
    <rPh sb="6" eb="7">
      <t>ナオ</t>
    </rPh>
    <rPh sb="9" eb="11">
      <t>イチブ</t>
    </rPh>
    <rPh sb="12" eb="13">
      <t>ヨワ</t>
    </rPh>
    <phoneticPr fontId="30"/>
  </si>
  <si>
    <t>31年</t>
    <rPh sb="2" eb="3">
      <t>ネン</t>
    </rPh>
    <phoneticPr fontId="30"/>
  </si>
  <si>
    <t>足踏み</t>
    <rPh sb="0" eb="2">
      <t>アシブ</t>
    </rPh>
    <phoneticPr fontId="30"/>
  </si>
  <si>
    <t>このところ弱含み</t>
    <rPh sb="5" eb="7">
      <t>ヨワブク</t>
    </rPh>
    <phoneticPr fontId="30"/>
  </si>
  <si>
    <t>一進一退</t>
    <rPh sb="0" eb="1">
      <t>イッ</t>
    </rPh>
    <rPh sb="1" eb="3">
      <t>シンイチ</t>
    </rPh>
    <rPh sb="3" eb="4">
      <t>タイ</t>
    </rPh>
    <phoneticPr fontId="30"/>
  </si>
  <si>
    <t>1年</t>
    <rPh sb="1" eb="2">
      <t>ネン</t>
    </rPh>
    <phoneticPr fontId="30"/>
  </si>
  <si>
    <t>一進一退、一部に持ち直し</t>
    <rPh sb="0" eb="4">
      <t>イッシンイッタイ</t>
    </rPh>
    <rPh sb="5" eb="7">
      <t>イチブ</t>
    </rPh>
    <rPh sb="8" eb="9">
      <t>モ</t>
    </rPh>
    <rPh sb="10" eb="11">
      <t>ナオ</t>
    </rPh>
    <phoneticPr fontId="30"/>
  </si>
  <si>
    <t>弱含み</t>
    <rPh sb="0" eb="2">
      <t>ヨワブク</t>
    </rPh>
    <phoneticPr fontId="30"/>
  </si>
  <si>
    <t>2年</t>
    <rPh sb="1" eb="2">
      <t>ネン</t>
    </rPh>
    <phoneticPr fontId="30"/>
  </si>
  <si>
    <t>一進一退ながら弱含み</t>
    <rPh sb="0" eb="4">
      <t>イッシンイッタイ</t>
    </rPh>
    <rPh sb="7" eb="9">
      <t>ヨワブク</t>
    </rPh>
    <phoneticPr fontId="30"/>
  </si>
  <si>
    <t>低下</t>
    <rPh sb="0" eb="2">
      <t>テイカ</t>
    </rPh>
    <phoneticPr fontId="30"/>
  </si>
  <si>
    <t>急速に低下</t>
    <rPh sb="0" eb="2">
      <t>キュウソク</t>
    </rPh>
    <rPh sb="3" eb="5">
      <t>テイカ</t>
    </rPh>
    <phoneticPr fontId="30"/>
  </si>
  <si>
    <t>下げ止まり、持ち直しの動き</t>
    <rPh sb="0" eb="1">
      <t>サ</t>
    </rPh>
    <rPh sb="2" eb="3">
      <t>ド</t>
    </rPh>
    <rPh sb="6" eb="7">
      <t>モ</t>
    </rPh>
    <rPh sb="8" eb="9">
      <t>ナオ</t>
    </rPh>
    <rPh sb="11" eb="12">
      <t>ウゴ</t>
    </rPh>
    <phoneticPr fontId="30"/>
  </si>
  <si>
    <t>持ち直し</t>
    <rPh sb="0" eb="1">
      <t>モ</t>
    </rPh>
    <rPh sb="2" eb="3">
      <t>ナオ</t>
    </rPh>
    <phoneticPr fontId="30"/>
  </si>
  <si>
    <t>（2015年連鎖価格）</t>
    <rPh sb="5" eb="6">
      <t>ネン</t>
    </rPh>
    <rPh sb="6" eb="8">
      <t>レンサ</t>
    </rPh>
    <rPh sb="8" eb="10">
      <t>カカク</t>
    </rPh>
    <phoneticPr fontId="4"/>
  </si>
  <si>
    <t>2015年=100</t>
    <rPh sb="4" eb="5">
      <t>ネン</t>
    </rPh>
    <phoneticPr fontId="3"/>
  </si>
  <si>
    <t>鉱工業指数</t>
    <rPh sb="0" eb="3">
      <t>コウコウギョウ</t>
    </rPh>
    <rPh sb="3" eb="5">
      <t>シスウ</t>
    </rPh>
    <phoneticPr fontId="3"/>
  </si>
  <si>
    <t>有効求人倍率</t>
    <rPh sb="0" eb="2">
      <t>ユウコウ</t>
    </rPh>
    <rPh sb="2" eb="4">
      <t>キュウジン</t>
    </rPh>
    <rPh sb="4" eb="6">
      <t>バイリツ</t>
    </rPh>
    <phoneticPr fontId="3"/>
  </si>
  <si>
    <t>大型小売店販売額</t>
    <rPh sb="0" eb="2">
      <t>オオガタ</t>
    </rPh>
    <rPh sb="2" eb="5">
      <t>コウリテン</t>
    </rPh>
    <rPh sb="5" eb="7">
      <t>ハンバイ</t>
    </rPh>
    <rPh sb="7" eb="8">
      <t>ガク</t>
    </rPh>
    <phoneticPr fontId="3"/>
  </si>
  <si>
    <t>消費総合指数</t>
    <rPh sb="0" eb="2">
      <t>ショウヒ</t>
    </rPh>
    <rPh sb="2" eb="4">
      <t>ソウゴウ</t>
    </rPh>
    <rPh sb="4" eb="6">
      <t>シスウ</t>
    </rPh>
    <phoneticPr fontId="3"/>
  </si>
  <si>
    <t>備考</t>
    <rPh sb="0" eb="2">
      <t>ビコウ</t>
    </rPh>
    <phoneticPr fontId="3"/>
  </si>
  <si>
    <t>緊急事態宣言</t>
    <rPh sb="0" eb="2">
      <t>キンキュウ</t>
    </rPh>
    <rPh sb="2" eb="4">
      <t>ジタイ</t>
    </rPh>
    <rPh sb="4" eb="6">
      <t>センゲン</t>
    </rPh>
    <phoneticPr fontId="3"/>
  </si>
  <si>
    <t>兵庫県経済関連指標の推移</t>
    <rPh sb="0" eb="3">
      <t>ヒョウゴケン</t>
    </rPh>
    <rPh sb="3" eb="5">
      <t>ケイザイ</t>
    </rPh>
    <rPh sb="5" eb="7">
      <t>カンレン</t>
    </rPh>
    <rPh sb="7" eb="9">
      <t>シヒョウ</t>
    </rPh>
    <rPh sb="10" eb="12">
      <t>スイイ</t>
    </rPh>
    <phoneticPr fontId="3"/>
  </si>
  <si>
    <t>季節調整済</t>
    <rPh sb="0" eb="2">
      <t>キセツ</t>
    </rPh>
    <rPh sb="2" eb="4">
      <t>チョウセイ</t>
    </rPh>
    <rPh sb="4" eb="5">
      <t>スミ</t>
    </rPh>
    <phoneticPr fontId="3"/>
  </si>
  <si>
    <t>出所</t>
    <rPh sb="0" eb="2">
      <t>シュッショ</t>
    </rPh>
    <phoneticPr fontId="3"/>
  </si>
  <si>
    <t>内閣府</t>
    <rPh sb="0" eb="2">
      <t>ナイカク</t>
    </rPh>
    <rPh sb="2" eb="3">
      <t>フ</t>
    </rPh>
    <phoneticPr fontId="3"/>
  </si>
  <si>
    <t>兵庫県</t>
    <rPh sb="0" eb="3">
      <t>ヒョウゴケン</t>
    </rPh>
    <phoneticPr fontId="3"/>
  </si>
  <si>
    <t>経済財政分析担当</t>
    <rPh sb="0" eb="2">
      <t>ケイザイ</t>
    </rPh>
    <rPh sb="2" eb="4">
      <t>ザイセイ</t>
    </rPh>
    <rPh sb="4" eb="6">
      <t>ブンセキ</t>
    </rPh>
    <rPh sb="6" eb="8">
      <t>タントウ</t>
    </rPh>
    <phoneticPr fontId="3"/>
  </si>
  <si>
    <t>統計課</t>
    <rPh sb="0" eb="2">
      <t>トウケイ</t>
    </rPh>
    <rPh sb="2" eb="3">
      <t>カ</t>
    </rPh>
    <phoneticPr fontId="3"/>
  </si>
  <si>
    <t>経済産業省</t>
    <rPh sb="0" eb="2">
      <t>ケイザイ</t>
    </rPh>
    <rPh sb="2" eb="5">
      <t>サンギョウショウ</t>
    </rPh>
    <phoneticPr fontId="3"/>
  </si>
  <si>
    <t>厚生労働省</t>
    <rPh sb="0" eb="2">
      <t>コウセイ</t>
    </rPh>
    <rPh sb="2" eb="5">
      <t>ロウドウショウ</t>
    </rPh>
    <phoneticPr fontId="3"/>
  </si>
  <si>
    <t>百貨店</t>
    <rPh sb="0" eb="3">
      <t>ヒャッカテン</t>
    </rPh>
    <phoneticPr fontId="3"/>
  </si>
  <si>
    <t>スーパー</t>
    <phoneticPr fontId="3"/>
  </si>
  <si>
    <t>百万円</t>
    <rPh sb="0" eb="3">
      <t>ヒャクマンエン</t>
    </rPh>
    <phoneticPr fontId="3"/>
  </si>
  <si>
    <t>2012年=100</t>
    <rPh sb="4" eb="5">
      <t>ネン</t>
    </rPh>
    <phoneticPr fontId="3"/>
  </si>
  <si>
    <t>受理地別</t>
    <rPh sb="0" eb="2">
      <t>ジュリ</t>
    </rPh>
    <rPh sb="2" eb="3">
      <t>チ</t>
    </rPh>
    <rPh sb="3" eb="4">
      <t>ベツ</t>
    </rPh>
    <phoneticPr fontId="3"/>
  </si>
  <si>
    <t>商業動態統計</t>
    <rPh sb="0" eb="2">
      <t>ショウギョウ</t>
    </rPh>
    <rPh sb="2" eb="4">
      <t>ドウタイ</t>
    </rPh>
    <rPh sb="4" eb="6">
      <t>トウケイ</t>
    </rPh>
    <phoneticPr fontId="3"/>
  </si>
  <si>
    <t>職業安定業務統計</t>
    <rPh sb="0" eb="2">
      <t>ショクギョウ</t>
    </rPh>
    <rPh sb="2" eb="4">
      <t>アンテイ</t>
    </rPh>
    <rPh sb="4" eb="6">
      <t>ギョウム</t>
    </rPh>
    <rPh sb="6" eb="8">
      <t>トウケイ</t>
    </rPh>
    <phoneticPr fontId="3"/>
  </si>
  <si>
    <t>景気動向指数</t>
    <rPh sb="0" eb="2">
      <t>ケイキ</t>
    </rPh>
    <rPh sb="2" eb="4">
      <t>ドウコウ</t>
    </rPh>
    <rPh sb="4" eb="6">
      <t>シスウ</t>
    </rPh>
    <phoneticPr fontId="3"/>
  </si>
  <si>
    <t>常用雇用指数</t>
    <rPh sb="0" eb="2">
      <t>ジョウヨウ</t>
    </rPh>
    <rPh sb="2" eb="4">
      <t>コヨウ</t>
    </rPh>
    <rPh sb="4" eb="6">
      <t>シスウ</t>
    </rPh>
    <phoneticPr fontId="3"/>
  </si>
  <si>
    <t>実質GDP</t>
    <rPh sb="0" eb="2">
      <t>ジッシツ</t>
    </rPh>
    <phoneticPr fontId="3"/>
  </si>
  <si>
    <t>GDP時系列データ</t>
    <rPh sb="3" eb="6">
      <t>ジケイレツ</t>
    </rPh>
    <phoneticPr fontId="3"/>
  </si>
  <si>
    <t>H27年基準</t>
    <rPh sb="3" eb="4">
      <t>ネン</t>
    </rPh>
    <rPh sb="4" eb="6">
      <t>キジュン</t>
    </rPh>
    <phoneticPr fontId="3"/>
  </si>
  <si>
    <t>全国</t>
    <rPh sb="0" eb="2">
      <t>ゼンコク</t>
    </rPh>
    <phoneticPr fontId="3"/>
  </si>
  <si>
    <t>GDP</t>
    <phoneticPr fontId="3"/>
  </si>
  <si>
    <t>名目</t>
    <rPh sb="0" eb="2">
      <t>メイモク</t>
    </rPh>
    <phoneticPr fontId="3"/>
  </si>
  <si>
    <t>実質(連鎖）</t>
    <rPh sb="0" eb="2">
      <t>ジッシツ</t>
    </rPh>
    <rPh sb="3" eb="5">
      <t>レンサ</t>
    </rPh>
    <phoneticPr fontId="3"/>
  </si>
  <si>
    <t>10億円</t>
    <rPh sb="2" eb="4">
      <t>オクエン</t>
    </rPh>
    <phoneticPr fontId="3"/>
  </si>
  <si>
    <t>百万円</t>
    <rPh sb="0" eb="1">
      <t>ヒャク</t>
    </rPh>
    <rPh sb="1" eb="3">
      <t>マンエン</t>
    </rPh>
    <phoneticPr fontId="3"/>
  </si>
  <si>
    <t>季節調整</t>
    <rPh sb="0" eb="2">
      <t>キセツ</t>
    </rPh>
    <rPh sb="2" eb="4">
      <t>チョウセイ</t>
    </rPh>
    <phoneticPr fontId="3"/>
  </si>
  <si>
    <t>平成2年</t>
    <phoneticPr fontId="3"/>
  </si>
  <si>
    <t>4～6月</t>
    <rPh sb="3" eb="4">
      <t>ツキ</t>
    </rPh>
    <phoneticPr fontId="16"/>
  </si>
  <si>
    <t>7～9月</t>
    <rPh sb="3" eb="4">
      <t>ツキ</t>
    </rPh>
    <phoneticPr fontId="16"/>
  </si>
  <si>
    <t>10～12月</t>
    <rPh sb="5" eb="6">
      <t>ツキ</t>
    </rPh>
    <phoneticPr fontId="16"/>
  </si>
  <si>
    <t>平成3年</t>
    <phoneticPr fontId="3"/>
  </si>
  <si>
    <t>1～3月</t>
    <rPh sb="3" eb="4">
      <t>ツキ</t>
    </rPh>
    <phoneticPr fontId="16"/>
  </si>
  <si>
    <t>平成4年</t>
    <phoneticPr fontId="3"/>
  </si>
  <si>
    <t>平成5年</t>
    <phoneticPr fontId="3"/>
  </si>
  <si>
    <t>平成6年</t>
    <phoneticPr fontId="3"/>
  </si>
  <si>
    <t>平成7年</t>
    <phoneticPr fontId="3"/>
  </si>
  <si>
    <t>平成8年</t>
    <phoneticPr fontId="3"/>
  </si>
  <si>
    <t>平成9年</t>
    <phoneticPr fontId="3"/>
  </si>
  <si>
    <t>平成10年</t>
    <phoneticPr fontId="3"/>
  </si>
  <si>
    <t>平成11年</t>
    <phoneticPr fontId="3"/>
  </si>
  <si>
    <t>平成12年</t>
    <phoneticPr fontId="3"/>
  </si>
  <si>
    <t>平成13年</t>
    <rPh sb="0" eb="2">
      <t>ヘイセイ</t>
    </rPh>
    <rPh sb="4" eb="5">
      <t>ネン</t>
    </rPh>
    <phoneticPr fontId="16"/>
  </si>
  <si>
    <t>(2001)</t>
    <phoneticPr fontId="3"/>
  </si>
  <si>
    <t>平成14年</t>
    <rPh sb="0" eb="2">
      <t>ヘイセイ</t>
    </rPh>
    <rPh sb="4" eb="5">
      <t>ネン</t>
    </rPh>
    <phoneticPr fontId="16"/>
  </si>
  <si>
    <t>(2002)</t>
    <phoneticPr fontId="3"/>
  </si>
  <si>
    <t>平成15年</t>
    <rPh sb="0" eb="2">
      <t>ヘイセイ</t>
    </rPh>
    <rPh sb="4" eb="5">
      <t>ネン</t>
    </rPh>
    <phoneticPr fontId="16"/>
  </si>
  <si>
    <t>(2003)</t>
    <phoneticPr fontId="3"/>
  </si>
  <si>
    <t>平成16年</t>
    <rPh sb="0" eb="2">
      <t>ヘイセイ</t>
    </rPh>
    <rPh sb="4" eb="5">
      <t>ネン</t>
    </rPh>
    <phoneticPr fontId="16"/>
  </si>
  <si>
    <t>(2004)</t>
    <phoneticPr fontId="3"/>
  </si>
  <si>
    <t>平成17年</t>
    <rPh sb="0" eb="2">
      <t>ヘイセイ</t>
    </rPh>
    <rPh sb="4" eb="5">
      <t>ネン</t>
    </rPh>
    <phoneticPr fontId="16"/>
  </si>
  <si>
    <t>(2005)</t>
    <phoneticPr fontId="3"/>
  </si>
  <si>
    <t>平成18年</t>
    <rPh sb="0" eb="2">
      <t>ヘイセイ</t>
    </rPh>
    <rPh sb="4" eb="5">
      <t>ネン</t>
    </rPh>
    <phoneticPr fontId="16"/>
  </si>
  <si>
    <t>(2006)</t>
    <phoneticPr fontId="3"/>
  </si>
  <si>
    <t>平成19年</t>
    <rPh sb="0" eb="2">
      <t>ヘイセイ</t>
    </rPh>
    <rPh sb="4" eb="5">
      <t>ネン</t>
    </rPh>
    <phoneticPr fontId="16"/>
  </si>
  <si>
    <t>(2007)</t>
    <phoneticPr fontId="3"/>
  </si>
  <si>
    <t>平成20年</t>
    <rPh sb="0" eb="2">
      <t>ヘイセイ</t>
    </rPh>
    <rPh sb="4" eb="5">
      <t>ネン</t>
    </rPh>
    <phoneticPr fontId="16"/>
  </si>
  <si>
    <t>(2008)</t>
    <phoneticPr fontId="3"/>
  </si>
  <si>
    <t>平成21年</t>
    <rPh sb="0" eb="2">
      <t>ヘイセイ</t>
    </rPh>
    <rPh sb="4" eb="5">
      <t>ネン</t>
    </rPh>
    <phoneticPr fontId="16"/>
  </si>
  <si>
    <t>(2009)</t>
    <phoneticPr fontId="3"/>
  </si>
  <si>
    <t>平成22年</t>
    <rPh sb="0" eb="2">
      <t>ヘイセイ</t>
    </rPh>
    <rPh sb="4" eb="5">
      <t>ネン</t>
    </rPh>
    <phoneticPr fontId="16"/>
  </si>
  <si>
    <t>(2010)</t>
    <phoneticPr fontId="3"/>
  </si>
  <si>
    <t>平成23年</t>
    <rPh sb="0" eb="2">
      <t>ヘイセイ</t>
    </rPh>
    <rPh sb="4" eb="5">
      <t>ネン</t>
    </rPh>
    <phoneticPr fontId="16"/>
  </si>
  <si>
    <t>(2011)</t>
    <phoneticPr fontId="3"/>
  </si>
  <si>
    <t>平成24年</t>
    <rPh sb="0" eb="2">
      <t>ヘイセイ</t>
    </rPh>
    <rPh sb="4" eb="5">
      <t>ネン</t>
    </rPh>
    <phoneticPr fontId="16"/>
  </si>
  <si>
    <t>(2012)</t>
    <phoneticPr fontId="3"/>
  </si>
  <si>
    <t>平成25年</t>
    <rPh sb="0" eb="2">
      <t>ヘイセイ</t>
    </rPh>
    <rPh sb="4" eb="5">
      <t>ネン</t>
    </rPh>
    <phoneticPr fontId="16"/>
  </si>
  <si>
    <t>(2013)</t>
    <phoneticPr fontId="3"/>
  </si>
  <si>
    <t>平成26年</t>
    <rPh sb="0" eb="2">
      <t>ヘイセイ</t>
    </rPh>
    <rPh sb="4" eb="5">
      <t>ネン</t>
    </rPh>
    <phoneticPr fontId="16"/>
  </si>
  <si>
    <t>(2014)</t>
    <phoneticPr fontId="3"/>
  </si>
  <si>
    <t>平成27年</t>
    <rPh sb="0" eb="2">
      <t>ヘイセイ</t>
    </rPh>
    <rPh sb="4" eb="5">
      <t>ネン</t>
    </rPh>
    <phoneticPr fontId="16"/>
  </si>
  <si>
    <t>(2015)</t>
    <phoneticPr fontId="3"/>
  </si>
  <si>
    <t>平成28年</t>
    <rPh sb="0" eb="2">
      <t>ヘイセイ</t>
    </rPh>
    <rPh sb="4" eb="5">
      <t>ネン</t>
    </rPh>
    <phoneticPr fontId="16"/>
  </si>
  <si>
    <t>(2016)</t>
    <phoneticPr fontId="3"/>
  </si>
  <si>
    <t>平成29年</t>
    <rPh sb="0" eb="2">
      <t>ヘイセイ</t>
    </rPh>
    <rPh sb="4" eb="5">
      <t>ネン</t>
    </rPh>
    <phoneticPr fontId="16"/>
  </si>
  <si>
    <t>(2017)</t>
    <phoneticPr fontId="3"/>
  </si>
  <si>
    <t>平成30年</t>
    <rPh sb="0" eb="2">
      <t>ヘイセイ</t>
    </rPh>
    <rPh sb="4" eb="5">
      <t>ネン</t>
    </rPh>
    <phoneticPr fontId="16"/>
  </si>
  <si>
    <t>(2018)</t>
    <phoneticPr fontId="3"/>
  </si>
  <si>
    <t>平成31年</t>
    <rPh sb="0" eb="2">
      <t>ヘイセイ</t>
    </rPh>
    <rPh sb="4" eb="5">
      <t>ネン</t>
    </rPh>
    <phoneticPr fontId="16"/>
  </si>
  <si>
    <t>(2019)</t>
    <phoneticPr fontId="3"/>
  </si>
  <si>
    <t>(2020)</t>
    <phoneticPr fontId="3"/>
  </si>
  <si>
    <t>億円</t>
    <rPh sb="0" eb="2">
      <t>オクエン</t>
    </rPh>
    <phoneticPr fontId="3"/>
  </si>
  <si>
    <t>名目GDP</t>
    <rPh sb="0" eb="2">
      <t>メイモク</t>
    </rPh>
    <phoneticPr fontId="3"/>
  </si>
  <si>
    <t>従業員30人以上</t>
    <rPh sb="0" eb="3">
      <t>ジュウギョウイン</t>
    </rPh>
    <rPh sb="5" eb="6">
      <t>ニン</t>
    </rPh>
    <rPh sb="6" eb="8">
      <t>イジョウ</t>
    </rPh>
    <phoneticPr fontId="3"/>
  </si>
  <si>
    <t>令和2</t>
    <rPh sb="0" eb="2">
      <t>レイワ</t>
    </rPh>
    <phoneticPr fontId="4"/>
  </si>
  <si>
    <t>年度平均</t>
    <rPh sb="0" eb="2">
      <t>ネンド</t>
    </rPh>
    <rPh sb="2" eb="4">
      <t>ヘイキン</t>
    </rPh>
    <phoneticPr fontId="3"/>
  </si>
  <si>
    <t>指数(H24=100)</t>
    <phoneticPr fontId="4"/>
  </si>
  <si>
    <t>地域別消費総合指数</t>
    <rPh sb="0" eb="2">
      <t>チイキ</t>
    </rPh>
    <rPh sb="2" eb="3">
      <t>ベツ</t>
    </rPh>
    <rPh sb="3" eb="5">
      <t>ショウヒ</t>
    </rPh>
    <rPh sb="5" eb="7">
      <t>ソウゴウ</t>
    </rPh>
    <rPh sb="7" eb="9">
      <t>シスウ</t>
    </rPh>
    <phoneticPr fontId="3"/>
  </si>
  <si>
    <t>内閣府「地域別支出総合指数」（RDEI)</t>
    <rPh sb="0" eb="2">
      <t>ナイカクフ</t>
    </rPh>
    <rPh sb="4" eb="6">
      <t>チイキ</t>
    </rPh>
    <rPh sb="6" eb="7">
      <t>ベツ</t>
    </rPh>
    <rPh sb="7" eb="9">
      <t>シシュツ</t>
    </rPh>
    <rPh sb="9" eb="11">
      <t>ソウゴウ</t>
    </rPh>
    <rPh sb="11" eb="13">
      <t>シスウ</t>
    </rPh>
    <phoneticPr fontId="3"/>
  </si>
  <si>
    <t>内閣府HP</t>
    <rPh sb="0" eb="3">
      <t>ナイカクフ</t>
    </rPh>
    <phoneticPr fontId="3"/>
  </si>
  <si>
    <t>https://www5.cao.go.jp/keizai3/chiiki/rdei/menu.html</t>
  </si>
  <si>
    <t>※接続指数含む(全国値)</t>
    <rPh sb="1" eb="3">
      <t>セツゾク</t>
    </rPh>
    <rPh sb="2" eb="4">
      <t>シスウ</t>
    </rPh>
    <rPh sb="4" eb="5">
      <t>フク</t>
    </rPh>
    <rPh sb="8" eb="10">
      <t>ゼンコク</t>
    </rPh>
    <rPh sb="10" eb="11">
      <t>アタイ</t>
    </rPh>
    <phoneticPr fontId="4"/>
  </si>
  <si>
    <t>長期時系列(e-stat)</t>
    <rPh sb="0" eb="2">
      <t>チョウキ</t>
    </rPh>
    <rPh sb="2" eb="5">
      <t>ジケイレツ</t>
    </rPh>
    <phoneticPr fontId="3"/>
  </si>
  <si>
    <t>都道府県別</t>
    <rPh sb="0" eb="3">
      <t>トドウフケン</t>
    </rPh>
    <rPh sb="3" eb="4">
      <t>ベツ</t>
    </rPh>
    <phoneticPr fontId="4"/>
  </si>
  <si>
    <t>（平成27年連鎖価格）</t>
    <rPh sb="1" eb="3">
      <t>ヘイセイ</t>
    </rPh>
    <rPh sb="5" eb="6">
      <t>ネン</t>
    </rPh>
    <rPh sb="6" eb="8">
      <t>レンサ</t>
    </rPh>
    <rPh sb="8" eb="10">
      <t>カカク</t>
    </rPh>
    <phoneticPr fontId="4"/>
  </si>
  <si>
    <t>令和3年</t>
    <rPh sb="0" eb="2">
      <t>レイワ</t>
    </rPh>
    <rPh sb="3" eb="4">
      <t>ネン</t>
    </rPh>
    <phoneticPr fontId="16"/>
  </si>
  <si>
    <t>(2021)</t>
    <phoneticPr fontId="3"/>
  </si>
  <si>
    <t>令和3年</t>
    <rPh sb="0" eb="2">
      <t>レイワ</t>
    </rPh>
    <phoneticPr fontId="16"/>
  </si>
  <si>
    <t>3年</t>
    <rPh sb="1" eb="2">
      <t>ネン</t>
    </rPh>
    <phoneticPr fontId="30"/>
  </si>
  <si>
    <t>指数(R2=100)</t>
    <phoneticPr fontId="4"/>
  </si>
  <si>
    <t>101.5</t>
  </si>
  <si>
    <t>94.8</t>
  </si>
  <si>
    <t>95.3</t>
  </si>
  <si>
    <t>95.0</t>
  </si>
  <si>
    <t>94.9</t>
  </si>
  <si>
    <t>95.9</t>
  </si>
  <si>
    <t>94.2</t>
  </si>
  <si>
    <t>94.4</t>
  </si>
  <si>
    <t>97.8</t>
  </si>
  <si>
    <t>98.7</t>
  </si>
  <si>
    <t>88.8</t>
  </si>
  <si>
    <t>91.7</t>
  </si>
  <si>
    <t>95.7</t>
  </si>
  <si>
    <t>101.1</t>
  </si>
  <si>
    <t>98.9</t>
  </si>
  <si>
    <t>95.1</t>
  </si>
  <si>
    <t>94.6</t>
  </si>
  <si>
    <t>93.9</t>
  </si>
  <si>
    <t>88.0</t>
  </si>
  <si>
    <t>90.9</t>
  </si>
  <si>
    <t>93.7</t>
  </si>
  <si>
    <t>95.4</t>
  </si>
  <si>
    <t>96.5</t>
  </si>
  <si>
    <t>97.2</t>
  </si>
  <si>
    <t>96.9</t>
  </si>
  <si>
    <t>99.0</t>
  </si>
  <si>
    <t>100.6</t>
  </si>
  <si>
    <t>100.7</t>
  </si>
  <si>
    <t>97.4</t>
  </si>
  <si>
    <t>95.2</t>
  </si>
  <si>
    <t>94.5</t>
  </si>
  <si>
    <t>94.3</t>
  </si>
  <si>
    <t>96.7</t>
  </si>
  <si>
    <t>97.6</t>
  </si>
  <si>
    <t>98.0</t>
  </si>
  <si>
    <t>99.3</t>
  </si>
  <si>
    <t>100.0</t>
  </si>
  <si>
    <t>全国ＣＩ（平成27年=100）</t>
    <rPh sb="0" eb="2">
      <t>ゼンコク</t>
    </rPh>
    <rPh sb="5" eb="7">
      <t>ヘイセイ</t>
    </rPh>
    <rPh sb="9" eb="10">
      <t>ネン</t>
    </rPh>
    <phoneticPr fontId="4"/>
  </si>
  <si>
    <t>最</t>
    <rPh sb="0" eb="1">
      <t>サイ</t>
    </rPh>
    <phoneticPr fontId="3"/>
  </si>
  <si>
    <t>4年</t>
    <rPh sb="1" eb="2">
      <t>ネン</t>
    </rPh>
    <phoneticPr fontId="30"/>
  </si>
  <si>
    <t>令和3</t>
    <rPh sb="0" eb="2">
      <t>レイワ</t>
    </rPh>
    <phoneticPr fontId="4"/>
  </si>
  <si>
    <t>H27基準</t>
    <rPh sb="3" eb="5">
      <t>キジュン</t>
    </rPh>
    <phoneticPr fontId="3"/>
  </si>
  <si>
    <t>実質</t>
    <rPh sb="0" eb="2">
      <t>ジッシツ</t>
    </rPh>
    <phoneticPr fontId="3"/>
  </si>
  <si>
    <t>兵庫QE</t>
    <rPh sb="0" eb="2">
      <t>ヒョウゴ</t>
    </rPh>
    <phoneticPr fontId="3"/>
  </si>
  <si>
    <t>（2015年連鎖価格）</t>
    <rPh sb="6" eb="8">
      <t>レンサ</t>
    </rPh>
    <rPh sb="8" eb="10">
      <t>カカク</t>
    </rPh>
    <phoneticPr fontId="4"/>
  </si>
  <si>
    <t>実質(H27連鎖）</t>
    <rPh sb="0" eb="2">
      <t>ジッシツ</t>
    </rPh>
    <rPh sb="6" eb="8">
      <t>レンサ</t>
    </rPh>
    <phoneticPr fontId="3"/>
  </si>
  <si>
    <t>令和4年</t>
    <rPh sb="0" eb="2">
      <t>レイワ</t>
    </rPh>
    <rPh sb="3" eb="4">
      <t>ネン</t>
    </rPh>
    <phoneticPr fontId="16"/>
  </si>
  <si>
    <t>(2022)</t>
    <phoneticPr fontId="3"/>
  </si>
  <si>
    <t>令和4年</t>
    <rPh sb="0" eb="2">
      <t>レイワ</t>
    </rPh>
    <phoneticPr fontId="16"/>
  </si>
  <si>
    <t>まん延防止措置</t>
    <rPh sb="3" eb="5">
      <t>ボウシ</t>
    </rPh>
    <rPh sb="5" eb="7">
      <t>ソチ</t>
    </rPh>
    <phoneticPr fontId="3"/>
  </si>
  <si>
    <t>8/2～8/19</t>
    <phoneticPr fontId="3"/>
  </si>
  <si>
    <t>4/5～4/24</t>
    <phoneticPr fontId="3"/>
  </si>
  <si>
    <t>99.5</t>
  </si>
  <si>
    <t>（平成27年連鎖価格）</t>
    <rPh sb="6" eb="8">
      <t>レンサ</t>
    </rPh>
    <rPh sb="8" eb="10">
      <t>カカク</t>
    </rPh>
    <phoneticPr fontId="4"/>
  </si>
  <si>
    <t>R2基準</t>
    <rPh sb="2" eb="4">
      <t>キジュン</t>
    </rPh>
    <phoneticPr fontId="3"/>
  </si>
  <si>
    <t>30人以上</t>
    <rPh sb="2" eb="3">
      <t>ニン</t>
    </rPh>
    <rPh sb="3" eb="5">
      <t>イジョウ</t>
    </rPh>
    <phoneticPr fontId="3"/>
  </si>
  <si>
    <t>兵庫県景気動向指数</t>
    <rPh sb="0" eb="3">
      <t>ヒョウゴケン</t>
    </rPh>
    <rPh sb="3" eb="5">
      <t>ケイキ</t>
    </rPh>
    <rPh sb="5" eb="7">
      <t>ドウコウ</t>
    </rPh>
    <rPh sb="7" eb="9">
      <t>シスウ</t>
    </rPh>
    <phoneticPr fontId="4"/>
  </si>
  <si>
    <t>全国景気動向指数</t>
    <rPh sb="0" eb="2">
      <t>ゼンコク</t>
    </rPh>
    <rPh sb="2" eb="4">
      <t>ケイキ</t>
    </rPh>
    <rPh sb="4" eb="6">
      <t>ドウコウ</t>
    </rPh>
    <rPh sb="6" eb="8">
      <t>シスウ</t>
    </rPh>
    <phoneticPr fontId="4"/>
  </si>
  <si>
    <t>一致指数</t>
    <rPh sb="0" eb="2">
      <t>イッチ</t>
    </rPh>
    <rPh sb="2" eb="4">
      <t>シスウ</t>
    </rPh>
    <phoneticPr fontId="4"/>
  </si>
  <si>
    <t>年月</t>
    <rPh sb="0" eb="1">
      <t>ネン</t>
    </rPh>
    <rPh sb="1" eb="2">
      <t>ツキ</t>
    </rPh>
    <phoneticPr fontId="4"/>
  </si>
  <si>
    <t>先行指数</t>
    <rPh sb="0" eb="2">
      <t>センコウ</t>
    </rPh>
    <rPh sb="2" eb="4">
      <t>シスウ</t>
    </rPh>
    <phoneticPr fontId="4"/>
  </si>
  <si>
    <t>遅行指数</t>
    <rPh sb="0" eb="2">
      <t>チコウ</t>
    </rPh>
    <rPh sb="2" eb="4">
      <t>シスウ</t>
    </rPh>
    <phoneticPr fontId="4"/>
  </si>
  <si>
    <t>景気基準日付</t>
    <rPh sb="0" eb="2">
      <t>ケイキ</t>
    </rPh>
    <rPh sb="2" eb="4">
      <t>キジュン</t>
    </rPh>
    <rPh sb="4" eb="6">
      <t>ヒヅケ</t>
    </rPh>
    <phoneticPr fontId="4"/>
  </si>
  <si>
    <t>基調判断</t>
    <rPh sb="0" eb="2">
      <t>キチョウ</t>
    </rPh>
    <rPh sb="2" eb="4">
      <t>ハンダン</t>
    </rPh>
    <phoneticPr fontId="4"/>
  </si>
  <si>
    <t>景気の山</t>
    <rPh sb="0" eb="2">
      <t>ケイキ</t>
    </rPh>
    <rPh sb="3" eb="4">
      <t>ヤマ</t>
    </rPh>
    <phoneticPr fontId="4"/>
  </si>
  <si>
    <t>景気の谷</t>
    <rPh sb="0" eb="2">
      <t>ケイキ</t>
    </rPh>
    <rPh sb="3" eb="4">
      <t>タニ</t>
    </rPh>
    <phoneticPr fontId="4"/>
  </si>
  <si>
    <t>一部に弱含みの動き</t>
    <rPh sb="0" eb="2">
      <t>イチブ</t>
    </rPh>
    <rPh sb="3" eb="5">
      <t>ヨワブク</t>
    </rPh>
    <rPh sb="7" eb="8">
      <t>ウゴ</t>
    </rPh>
    <phoneticPr fontId="4"/>
  </si>
  <si>
    <t>局面変化</t>
    <rPh sb="0" eb="2">
      <t>キョクメン</t>
    </rPh>
    <rPh sb="2" eb="4">
      <t>ヘンカ</t>
    </rPh>
    <phoneticPr fontId="4"/>
  </si>
  <si>
    <t>一進一退</t>
    <rPh sb="0" eb="4">
      <t>イッシンイッタイ</t>
    </rPh>
    <phoneticPr fontId="4"/>
  </si>
  <si>
    <t>悪化</t>
    <rPh sb="0" eb="2">
      <t>アッカ</t>
    </rPh>
    <phoneticPr fontId="4"/>
  </si>
  <si>
    <t>弱含み</t>
    <rPh sb="0" eb="2">
      <t>ヨワブク</t>
    </rPh>
    <phoneticPr fontId="4"/>
  </si>
  <si>
    <t>悪化（下げ止まりの動き）</t>
    <rPh sb="0" eb="2">
      <t>アッカ</t>
    </rPh>
    <rPh sb="3" eb="4">
      <t>サ</t>
    </rPh>
    <rPh sb="5" eb="6">
      <t>ド</t>
    </rPh>
    <rPh sb="9" eb="10">
      <t>ウゴ</t>
    </rPh>
    <phoneticPr fontId="4"/>
  </si>
  <si>
    <t>下げ止まり</t>
    <rPh sb="0" eb="1">
      <t>サ</t>
    </rPh>
    <rPh sb="2" eb="3">
      <t>ト</t>
    </rPh>
    <phoneticPr fontId="4"/>
  </si>
  <si>
    <t>下げ止まりの動き</t>
    <rPh sb="0" eb="1">
      <t>サ</t>
    </rPh>
    <rPh sb="2" eb="3">
      <t>ド</t>
    </rPh>
    <rPh sb="6" eb="7">
      <t>ウゴ</t>
    </rPh>
    <phoneticPr fontId="4"/>
  </si>
  <si>
    <t>下げ止まり</t>
    <rPh sb="0" eb="1">
      <t>サ</t>
    </rPh>
    <rPh sb="2" eb="3">
      <t>ド</t>
    </rPh>
    <phoneticPr fontId="4"/>
  </si>
  <si>
    <t>上方への局面変化</t>
    <rPh sb="0" eb="2">
      <t>ジョウホウ</t>
    </rPh>
    <rPh sb="4" eb="6">
      <t>キョクメン</t>
    </rPh>
    <rPh sb="6" eb="8">
      <t>ヘンカ</t>
    </rPh>
    <phoneticPr fontId="4"/>
  </si>
  <si>
    <t>改善</t>
    <rPh sb="0" eb="2">
      <t>カイゼン</t>
    </rPh>
    <phoneticPr fontId="4"/>
  </si>
  <si>
    <t>足踏み</t>
    <rPh sb="0" eb="2">
      <t>アシブ</t>
    </rPh>
    <phoneticPr fontId="4"/>
  </si>
  <si>
    <t>足踏み</t>
    <rPh sb="0" eb="1">
      <t>アシ</t>
    </rPh>
    <rPh sb="1" eb="2">
      <t>ブ</t>
    </rPh>
    <phoneticPr fontId="4"/>
  </si>
  <si>
    <t>足踏み</t>
    <rPh sb="0" eb="2">
      <t>アシブ</t>
    </rPh>
    <phoneticPr fontId="13"/>
  </si>
  <si>
    <t>改善</t>
    <rPh sb="0" eb="2">
      <t>カイゼン</t>
    </rPh>
    <phoneticPr fontId="13"/>
  </si>
  <si>
    <t>下方への局面変化</t>
    <rPh sb="0" eb="2">
      <t>カホウ</t>
    </rPh>
    <rPh sb="4" eb="6">
      <t>キョクメン</t>
    </rPh>
    <rPh sb="6" eb="8">
      <t>ヘンカ</t>
    </rPh>
    <phoneticPr fontId="13"/>
  </si>
  <si>
    <t>下方への局面変化</t>
    <rPh sb="0" eb="2">
      <t>カホウ</t>
    </rPh>
    <rPh sb="4" eb="6">
      <t>キョクメン</t>
    </rPh>
    <rPh sb="6" eb="8">
      <t>ヘンカ</t>
    </rPh>
    <phoneticPr fontId="4"/>
  </si>
  <si>
    <t>悪化</t>
    <rPh sb="0" eb="2">
      <t>アッカ</t>
    </rPh>
    <phoneticPr fontId="13"/>
  </si>
  <si>
    <t>下げ止まり</t>
    <rPh sb="0" eb="1">
      <t>サ</t>
    </rPh>
    <rPh sb="2" eb="3">
      <t>ド</t>
    </rPh>
    <phoneticPr fontId="13"/>
  </si>
  <si>
    <t>上方への局面変化</t>
    <rPh sb="0" eb="2">
      <t>ジョウホウ</t>
    </rPh>
    <rPh sb="4" eb="6">
      <t>キョクメン</t>
    </rPh>
    <rPh sb="6" eb="8">
      <t>ヘンカ</t>
    </rPh>
    <phoneticPr fontId="13"/>
  </si>
  <si>
    <t>足踏み</t>
    <rPh sb="0" eb="1">
      <t>アシ</t>
    </rPh>
    <rPh sb="1" eb="2">
      <t>ブ</t>
    </rPh>
    <phoneticPr fontId="13"/>
  </si>
  <si>
    <t>悪化</t>
    <rPh sb="0" eb="2">
      <t>アッカ</t>
    </rPh>
    <phoneticPr fontId="40"/>
  </si>
  <si>
    <t>横ばい局面
(上方への局面変化)</t>
    <rPh sb="0" eb="1">
      <t>ヨコ</t>
    </rPh>
    <rPh sb="3" eb="5">
      <t>キョクメン</t>
    </rPh>
    <rPh sb="7" eb="8">
      <t>ウエ</t>
    </rPh>
    <rPh sb="11" eb="13">
      <t>キョクメン</t>
    </rPh>
    <rPh sb="13" eb="15">
      <t>ヘンカ</t>
    </rPh>
    <phoneticPr fontId="40"/>
  </si>
  <si>
    <t>横ばい局面
(下方への局面変化)</t>
    <rPh sb="0" eb="1">
      <t>ヨコ</t>
    </rPh>
    <rPh sb="3" eb="5">
      <t>キョクメン</t>
    </rPh>
    <rPh sb="7" eb="9">
      <t>カホウ</t>
    </rPh>
    <rPh sb="11" eb="13">
      <t>キョクメン</t>
    </rPh>
    <rPh sb="13" eb="15">
      <t>ヘンカ</t>
    </rPh>
    <phoneticPr fontId="40"/>
  </si>
  <si>
    <t>足踏み</t>
    <rPh sb="0" eb="2">
      <t>アシブ</t>
    </rPh>
    <phoneticPr fontId="40"/>
  </si>
  <si>
    <t>令和元年</t>
    <rPh sb="0" eb="2">
      <t>レイワ</t>
    </rPh>
    <rPh sb="2" eb="4">
      <t>ガンネン</t>
    </rPh>
    <phoneticPr fontId="4"/>
  </si>
  <si>
    <t>上方への局面変化</t>
    <rPh sb="0" eb="1">
      <t>ウエ</t>
    </rPh>
    <rPh sb="4" eb="6">
      <t>キョクメン</t>
    </rPh>
    <rPh sb="6" eb="8">
      <t>ヘンカ</t>
    </rPh>
    <phoneticPr fontId="4"/>
  </si>
  <si>
    <t>横ばい局面(下方への局面変化)</t>
    <rPh sb="0" eb="1">
      <t>ヨコ</t>
    </rPh>
    <rPh sb="3" eb="5">
      <t>キョクメン</t>
    </rPh>
    <rPh sb="5" eb="6">
      <t>シタ</t>
    </rPh>
    <rPh sb="9" eb="11">
      <t>キョクメン</t>
    </rPh>
    <rPh sb="11" eb="13">
      <t>ヘンカ</t>
    </rPh>
    <phoneticPr fontId="40"/>
  </si>
  <si>
    <t>MAX</t>
    <phoneticPr fontId="4"/>
  </si>
  <si>
    <t>MIN</t>
    <phoneticPr fontId="4"/>
  </si>
  <si>
    <t>在庫</t>
    <rPh sb="0" eb="2">
      <t>ザイコ</t>
    </rPh>
    <phoneticPr fontId="3"/>
  </si>
  <si>
    <t>労働時間指数</t>
    <phoneticPr fontId="3"/>
  </si>
  <si>
    <t>就業者数（従業地）</t>
    <rPh sb="0" eb="3">
      <t>シュウギョウシャ</t>
    </rPh>
    <rPh sb="3" eb="4">
      <t>スウ</t>
    </rPh>
    <rPh sb="5" eb="7">
      <t>ジュウギョウ</t>
    </rPh>
    <rPh sb="7" eb="8">
      <t>チ</t>
    </rPh>
    <phoneticPr fontId="4"/>
  </si>
  <si>
    <t>101.3</t>
  </si>
  <si>
    <t>兵庫県（百万円）</t>
    <rPh sb="0" eb="3">
      <t>ヒョウゴケン</t>
    </rPh>
    <rPh sb="4" eb="5">
      <t>ヒャク</t>
    </rPh>
    <rPh sb="5" eb="7">
      <t>マンエン</t>
    </rPh>
    <phoneticPr fontId="3"/>
  </si>
  <si>
    <t>全国(百万円）</t>
    <rPh sb="0" eb="2">
      <t>ゼンコク</t>
    </rPh>
    <rPh sb="3" eb="4">
      <t>ヒャク</t>
    </rPh>
    <rPh sb="4" eb="6">
      <t>マンエン</t>
    </rPh>
    <phoneticPr fontId="3"/>
  </si>
  <si>
    <t>百貨店・スーパー販売額</t>
    <rPh sb="0" eb="3">
      <t>ヒャッカテン</t>
    </rPh>
    <rPh sb="8" eb="11">
      <t>ハンバイガク</t>
    </rPh>
    <phoneticPr fontId="3"/>
  </si>
  <si>
    <t>百貨店・ｽｰﾊﾟｰ販売額</t>
    <phoneticPr fontId="3"/>
  </si>
  <si>
    <t>年平均中心相場</t>
    <rPh sb="0" eb="3">
      <t>ネンヘイキン</t>
    </rPh>
    <rPh sb="3" eb="5">
      <t>チュウシン</t>
    </rPh>
    <rPh sb="5" eb="7">
      <t>ソウバ</t>
    </rPh>
    <phoneticPr fontId="3"/>
  </si>
  <si>
    <t>令和4</t>
    <rPh sb="0" eb="2">
      <t>レイワ</t>
    </rPh>
    <phoneticPr fontId="4"/>
  </si>
  <si>
    <t>102.1</t>
  </si>
  <si>
    <t>生産は緩やかに持ち直し、一部に弱さ</t>
    <phoneticPr fontId="30"/>
  </si>
  <si>
    <t>5年</t>
    <rPh sb="1" eb="2">
      <t>ネン</t>
    </rPh>
    <phoneticPr fontId="30"/>
  </si>
  <si>
    <t>緩やかな持ち直し</t>
    <phoneticPr fontId="30"/>
  </si>
  <si>
    <t>景気の山</t>
    <rPh sb="0" eb="2">
      <t>ケイキ</t>
    </rPh>
    <rPh sb="3" eb="4">
      <t>ヤマ</t>
    </rPh>
    <phoneticPr fontId="3"/>
  </si>
  <si>
    <t>景気の谷</t>
    <rPh sb="0" eb="2">
      <t>ケイキ</t>
    </rPh>
    <rPh sb="3" eb="4">
      <t>タニ</t>
    </rPh>
    <phoneticPr fontId="3"/>
  </si>
  <si>
    <t>改善</t>
    <rPh sb="0" eb="2">
      <t>カイゼン</t>
    </rPh>
    <phoneticPr fontId="40"/>
  </si>
  <si>
    <t>足踏み</t>
    <rPh sb="0" eb="2">
      <t>アシブ</t>
    </rPh>
    <phoneticPr fontId="3"/>
  </si>
  <si>
    <t>令和5年</t>
    <rPh sb="0" eb="2">
      <t>レイワ</t>
    </rPh>
    <phoneticPr fontId="16"/>
  </si>
  <si>
    <t>2020年=100</t>
    <rPh sb="4" eb="5">
      <t>ネン</t>
    </rPh>
    <phoneticPr fontId="3"/>
  </si>
  <si>
    <t>令和5年</t>
    <rPh sb="0" eb="2">
      <t>レイワ</t>
    </rPh>
    <rPh sb="3" eb="4">
      <t>ネン</t>
    </rPh>
    <phoneticPr fontId="16"/>
  </si>
  <si>
    <t>(2023)</t>
    <phoneticPr fontId="3"/>
  </si>
  <si>
    <t>経済産業省「工業統計調査」「経済センサス</t>
    <rPh sb="0" eb="2">
      <t>ケイザイ</t>
    </rPh>
    <rPh sb="6" eb="8">
      <t>コウギョウ</t>
    </rPh>
    <rPh sb="8" eb="10">
      <t>トウケイ</t>
    </rPh>
    <rPh sb="10" eb="12">
      <t>チョウサ</t>
    </rPh>
    <rPh sb="14" eb="16">
      <t>ケイザイ</t>
    </rPh>
    <phoneticPr fontId="4"/>
  </si>
  <si>
    <t>-活動調査」「経済構造実態調査」</t>
    <phoneticPr fontId="3"/>
  </si>
  <si>
    <t>-活動調査」「経済構造実態調査」（暦年値）</t>
    <rPh sb="17" eb="19">
      <t>レキネン</t>
    </rPh>
    <rPh sb="19" eb="20">
      <t>アタイ</t>
    </rPh>
    <phoneticPr fontId="3"/>
  </si>
  <si>
    <t>全国ＣＩ（令和2年=100）</t>
    <rPh sb="0" eb="2">
      <t>ゼンコク</t>
    </rPh>
    <rPh sb="5" eb="7">
      <t>レイワ</t>
    </rPh>
    <rPh sb="8" eb="9">
      <t>ネン</t>
    </rPh>
    <phoneticPr fontId="4"/>
  </si>
  <si>
    <t>緩やかな持ち直し</t>
  </si>
  <si>
    <t>104.7</t>
  </si>
  <si>
    <t>lg4</t>
    <phoneticPr fontId="3"/>
  </si>
  <si>
    <t>計</t>
    <rPh sb="0" eb="1">
      <t>ケイ</t>
    </rPh>
    <phoneticPr fontId="3"/>
  </si>
  <si>
    <t>2人以上世帯</t>
    <rPh sb="1" eb="2">
      <t>ニン</t>
    </rPh>
    <rPh sb="2" eb="4">
      <t>イジョウ</t>
    </rPh>
    <rPh sb="4" eb="6">
      <t>セタイ</t>
    </rPh>
    <phoneticPr fontId="3"/>
  </si>
  <si>
    <t>神戸市消費支出</t>
    <rPh sb="0" eb="3">
      <t>コウベシ</t>
    </rPh>
    <rPh sb="3" eb="5">
      <t>ショウヒ</t>
    </rPh>
    <rPh sb="5" eb="7">
      <t>シシュツ</t>
    </rPh>
    <phoneticPr fontId="3"/>
  </si>
  <si>
    <t>月</t>
    <rPh sb="0" eb="1">
      <t>ツキ</t>
    </rPh>
    <phoneticPr fontId="3"/>
  </si>
  <si>
    <t>総務省「家計調査」</t>
    <rPh sb="0" eb="2">
      <t>ソウム</t>
    </rPh>
    <rPh sb="2" eb="3">
      <t>ショウ</t>
    </rPh>
    <rPh sb="4" eb="6">
      <t>カケイ</t>
    </rPh>
    <rPh sb="6" eb="8">
      <t>チョウサ</t>
    </rPh>
    <phoneticPr fontId="3"/>
  </si>
  <si>
    <t>新車新規登録台数</t>
    <rPh sb="0" eb="2">
      <t>シンシャ</t>
    </rPh>
    <rPh sb="2" eb="4">
      <t>シンキ</t>
    </rPh>
    <rPh sb="4" eb="6">
      <t>トウロク</t>
    </rPh>
    <rPh sb="6" eb="8">
      <t>ダイスウ</t>
    </rPh>
    <phoneticPr fontId="3"/>
  </si>
  <si>
    <t>緊急事態宣言(景気の谷）</t>
    <rPh sb="0" eb="2">
      <t>キンキュウ</t>
    </rPh>
    <rPh sb="2" eb="4">
      <t>ジタイ</t>
    </rPh>
    <rPh sb="4" eb="6">
      <t>センゲン</t>
    </rPh>
    <rPh sb="7" eb="9">
      <t>ケイキ</t>
    </rPh>
    <rPh sb="10" eb="11">
      <t>タニ</t>
    </rPh>
    <phoneticPr fontId="3"/>
  </si>
  <si>
    <t>2020年基準</t>
    <rPh sb="4" eb="5">
      <t>ネン</t>
    </rPh>
    <rPh sb="5" eb="7">
      <t>キジュン</t>
    </rPh>
    <phoneticPr fontId="4"/>
  </si>
  <si>
    <t>令和5</t>
    <rPh sb="0" eb="2">
      <t>レイワ</t>
    </rPh>
    <phoneticPr fontId="4"/>
  </si>
  <si>
    <t>105.4</t>
  </si>
  <si>
    <t>令和6年</t>
    <rPh sb="0" eb="2">
      <t>レイワ</t>
    </rPh>
    <phoneticPr fontId="16"/>
  </si>
  <si>
    <t>令和6年</t>
    <rPh sb="0" eb="2">
      <t>レイワ</t>
    </rPh>
    <rPh sb="3" eb="4">
      <t>ネン</t>
    </rPh>
    <phoneticPr fontId="16"/>
  </si>
  <si>
    <t>(2024)</t>
    <phoneticPr fontId="3"/>
  </si>
  <si>
    <t>兵庫県鉱工業生産指数（R2年=100)</t>
    <rPh sb="0" eb="3">
      <t>ヒョウゴケン</t>
    </rPh>
    <rPh sb="3" eb="6">
      <t>コウコウギョウ</t>
    </rPh>
    <rPh sb="6" eb="8">
      <t>セイサン</t>
    </rPh>
    <rPh sb="8" eb="10">
      <t>シスウ</t>
    </rPh>
    <rPh sb="13" eb="14">
      <t>ネン</t>
    </rPh>
    <phoneticPr fontId="30"/>
  </si>
  <si>
    <t>全国鉱工業生産指数(R2年=100)</t>
    <rPh sb="0" eb="2">
      <t>ゼンコク</t>
    </rPh>
    <rPh sb="2" eb="5">
      <t>コウコウギョウ</t>
    </rPh>
    <rPh sb="5" eb="7">
      <t>セイサン</t>
    </rPh>
    <rPh sb="7" eb="9">
      <t>シスウ</t>
    </rPh>
    <rPh sb="12" eb="13">
      <t>ネン</t>
    </rPh>
    <phoneticPr fontId="30"/>
  </si>
  <si>
    <t>6年</t>
    <rPh sb="1" eb="2">
      <t>ネン</t>
    </rPh>
    <phoneticPr fontId="30"/>
  </si>
  <si>
    <t>弱い動き</t>
    <rPh sb="0" eb="1">
      <t>ヨワ</t>
    </rPh>
    <rPh sb="2" eb="3">
      <t>ウゴ</t>
    </rPh>
    <phoneticPr fontId="30"/>
  </si>
  <si>
    <t>生産は一進一退ながら弱含み</t>
    <phoneticPr fontId="30"/>
  </si>
  <si>
    <t>生産は一進一退ながら弱含み</t>
  </si>
  <si>
    <t>兵庫県ＣＩ（令和2年=100）</t>
    <rPh sb="0" eb="3">
      <t>ヒョウゴケン</t>
    </rPh>
    <rPh sb="6" eb="8">
      <t>レイワ</t>
    </rPh>
    <rPh sb="9" eb="10">
      <t>ネン</t>
    </rPh>
    <phoneticPr fontId="4"/>
  </si>
  <si>
    <t>「兵庫の統計」</t>
    <rPh sb="1" eb="3">
      <t>ヒョウゴ</t>
    </rPh>
    <rPh sb="4" eb="6">
      <t>トウケイ</t>
    </rPh>
    <phoneticPr fontId="3"/>
  </si>
  <si>
    <t>横ばい局面(上方への局面変化)</t>
    <rPh sb="0" eb="1">
      <t>ヨコ</t>
    </rPh>
    <rPh sb="3" eb="5">
      <t>キョクメン</t>
    </rPh>
    <rPh sb="6" eb="7">
      <t>ウエ</t>
    </rPh>
    <rPh sb="10" eb="12">
      <t>キョクメン</t>
    </rPh>
    <rPh sb="12" eb="14">
      <t>ヘンカ</t>
    </rPh>
    <phoneticPr fontId="40"/>
  </si>
  <si>
    <t>下げ止まり</t>
    <rPh sb="0" eb="1">
      <t>サ</t>
    </rPh>
    <rPh sb="2" eb="3">
      <t>ド</t>
    </rPh>
    <phoneticPr fontId="3"/>
  </si>
  <si>
    <t>兵庫県主要関連指標の推移（暦年）</t>
    <rPh sb="0" eb="3">
      <t>ヒョウゴケン</t>
    </rPh>
    <rPh sb="3" eb="5">
      <t>シュヨウ</t>
    </rPh>
    <rPh sb="13" eb="15">
      <t>レキネン</t>
    </rPh>
    <phoneticPr fontId="4"/>
  </si>
  <si>
    <t>107.7</t>
  </si>
  <si>
    <t>2024.10-12</t>
  </si>
  <si>
    <t>2次QE(25/3/11)</t>
  </si>
  <si>
    <t>令和6</t>
    <rPh sb="0" eb="2">
      <t>レイワ</t>
    </rPh>
    <phoneticPr fontId="4"/>
  </si>
  <si>
    <t>2025_4-6</t>
    <phoneticPr fontId="3"/>
  </si>
  <si>
    <t>2025.4-6</t>
    <phoneticPr fontId="3"/>
  </si>
  <si>
    <t>2次QE(25/6/9)</t>
    <rPh sb="1" eb="2">
      <t>ツギ</t>
    </rPh>
    <phoneticPr fontId="3"/>
  </si>
  <si>
    <t>108.8</t>
  </si>
  <si>
    <t>令和7年</t>
    <rPh sb="0" eb="2">
      <t>レイワ</t>
    </rPh>
    <rPh sb="3" eb="4">
      <t>ネン</t>
    </rPh>
    <phoneticPr fontId="16"/>
  </si>
  <si>
    <t>(2025)</t>
    <phoneticPr fontId="3"/>
  </si>
  <si>
    <t>年</t>
    <rPh sb="0" eb="1">
      <t>ネン</t>
    </rPh>
    <phoneticPr fontId="30"/>
  </si>
  <si>
    <t>月</t>
    <rPh sb="0" eb="1">
      <t>ツキ</t>
    </rPh>
    <phoneticPr fontId="30"/>
  </si>
  <si>
    <t>7年</t>
    <rPh sb="1" eb="2">
      <t>ネン</t>
    </rPh>
    <phoneticPr fontId="30"/>
  </si>
  <si>
    <t>令和7年</t>
    <rPh sb="0" eb="2">
      <t>レイワ</t>
    </rPh>
    <phoneticPr fontId="16"/>
  </si>
  <si>
    <t>足踏み局面</t>
    <rPh sb="0" eb="2">
      <t>アシブ</t>
    </rPh>
    <rPh sb="3" eb="5">
      <t>キョクメン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</si>
</sst>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8" formatCode="#,##0.0;[Red]\-#,##0.0"/>
    <numFmt numFmtId="179" formatCode="#,##0.0;&quot;▲ &quot;#,##0.0"/>
    <numFmt numFmtId="181" formatCode="#,##0.00;&quot;▲ &quot;#,##0.00"/>
    <numFmt numFmtId="182" formatCode="#,##0.00_ ;[Red]\-#,##0.00\ "/>
    <numFmt numFmtId="183" formatCode="0.0;&quot;▲ &quot;0.0"/>
    <numFmt numFmtId="184" formatCode="0.0"/>
    <numFmt numFmtId="185" formatCode="#,##0.0"/>
    <numFmt numFmtId="186" formatCode="#,##0.0;&quot;▲&quot;#,##0.0"/>
    <numFmt numFmtId="187" formatCode="#,##0.00;&quot;▲&quot;#,##0.00"/>
    <numFmt numFmtId="188" formatCode="0.00;&quot;▲ &quot;0.00"/>
    <numFmt numFmtId="189" formatCode="#,##0.00;[Red]#,##0.00"/>
    <numFmt numFmtId="190" formatCode="#,##0.0;[Red]#,##0.0"/>
    <numFmt numFmtId="191" formatCode="#,##0.0000;[Red]\-#,##0.0000"/>
    <numFmt numFmtId="192" formatCode="#,##0.000_ ;[Red]\-#,##0.000\ "/>
    <numFmt numFmtId="193" formatCode="#,##0.0000_ ;[Red]\-#,##0.0000\ "/>
    <numFmt numFmtId="194" formatCode="0.000"/>
    <numFmt numFmtId="195" formatCode="#,##0.000;[Red]\-#,##0.000"/>
    <numFmt numFmtId="200" formatCode="0_);\(0\)"/>
  </numFmts>
  <fonts count="43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8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i/>
      <sz val="8"/>
      <color theme="1"/>
      <name val="ＭＳ Ｐゴシック"/>
      <family val="3"/>
      <charset val="128"/>
    </font>
    <font>
      <sz val="6"/>
      <name val="ＭＳ 明朝"/>
      <family val="1"/>
      <charset val="128"/>
    </font>
    <font>
      <sz val="12"/>
      <name val="明朝"/>
      <family val="1"/>
      <charset val="128"/>
    </font>
    <font>
      <sz val="10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10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38" fontId="11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38" fontId="10" fillId="0" borderId="0" applyFont="0" applyFill="0" applyBorder="0" applyAlignment="0" applyProtection="0"/>
  </cellStyleXfs>
  <cellXfs count="1482">
    <xf numFmtId="0" fontId="0" fillId="0" borderId="0" xfId="0">
      <alignment vertical="center"/>
    </xf>
    <xf numFmtId="0" fontId="19" fillId="4" borderId="0" xfId="0" applyFont="1" applyFill="1">
      <alignment vertical="center"/>
    </xf>
    <xf numFmtId="0" fontId="20" fillId="4" borderId="0" xfId="0" applyFont="1" applyFill="1" applyAlignment="1">
      <alignment horizontal="left" vertical="center"/>
    </xf>
    <xf numFmtId="0" fontId="14" fillId="4" borderId="0" xfId="0" applyFont="1" applyFill="1" applyAlignment="1">
      <alignment horizontal="right" vertical="center"/>
    </xf>
    <xf numFmtId="0" fontId="19" fillId="0" borderId="0" xfId="0" applyFont="1">
      <alignment vertical="center"/>
    </xf>
    <xf numFmtId="0" fontId="14" fillId="4" borderId="0" xfId="0" applyFont="1" applyFill="1">
      <alignment vertical="center"/>
    </xf>
    <xf numFmtId="0" fontId="24" fillId="4" borderId="26" xfId="0" applyFont="1" applyFill="1" applyBorder="1">
      <alignment vertical="center"/>
    </xf>
    <xf numFmtId="0" fontId="24" fillId="4" borderId="30" xfId="0" applyFont="1" applyFill="1" applyBorder="1" applyAlignment="1">
      <alignment horizontal="right" vertical="center"/>
    </xf>
    <xf numFmtId="0" fontId="24" fillId="4" borderId="43" xfId="0" applyFont="1" applyFill="1" applyBorder="1" applyAlignment="1">
      <alignment horizontal="right" vertical="center"/>
    </xf>
    <xf numFmtId="0" fontId="19" fillId="4" borderId="30" xfId="0" applyFont="1" applyFill="1" applyBorder="1" applyAlignment="1">
      <alignment horizontal="center" vertical="center"/>
    </xf>
    <xf numFmtId="0" fontId="26" fillId="4" borderId="55" xfId="0" quotePrefix="1" applyFont="1" applyFill="1" applyBorder="1" applyAlignment="1">
      <alignment horizontal="center" vertical="center"/>
    </xf>
    <xf numFmtId="0" fontId="24" fillId="4" borderId="36" xfId="0" applyFont="1" applyFill="1" applyBorder="1" applyAlignment="1">
      <alignment horizontal="right" vertical="center"/>
    </xf>
    <xf numFmtId="0" fontId="14" fillId="4" borderId="38" xfId="0" applyFont="1" applyFill="1" applyBorder="1" applyAlignment="1" applyProtection="1">
      <alignment horizontal="center" vertical="center"/>
      <protection locked="0"/>
    </xf>
    <xf numFmtId="0" fontId="14" fillId="4" borderId="38" xfId="0" quotePrefix="1" applyFont="1" applyFill="1" applyBorder="1" applyAlignment="1" applyProtection="1">
      <alignment horizontal="center" vertical="center"/>
      <protection locked="0"/>
    </xf>
    <xf numFmtId="0" fontId="14" fillId="4" borderId="39" xfId="0" quotePrefix="1" applyFont="1" applyFill="1" applyBorder="1" applyAlignment="1" applyProtection="1">
      <alignment horizontal="center" vertical="center"/>
      <protection locked="0"/>
    </xf>
    <xf numFmtId="0" fontId="27" fillId="4" borderId="57" xfId="0" applyFont="1" applyFill="1" applyBorder="1" applyAlignment="1" applyProtection="1">
      <alignment horizontal="center" vertical="center"/>
      <protection locked="0"/>
    </xf>
    <xf numFmtId="0" fontId="14" fillId="4" borderId="8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183" fontId="14" fillId="4" borderId="16" xfId="0" applyNumberFormat="1" applyFont="1" applyFill="1" applyBorder="1" applyAlignment="1">
      <alignment vertical="center" shrinkToFit="1"/>
    </xf>
    <xf numFmtId="0" fontId="25" fillId="4" borderId="56" xfId="0" applyFont="1" applyFill="1" applyBorder="1">
      <alignment vertical="center"/>
    </xf>
    <xf numFmtId="0" fontId="24" fillId="4" borderId="46" xfId="0" applyFont="1" applyFill="1" applyBorder="1" applyAlignment="1">
      <alignment horizontal="centerContinuous"/>
    </xf>
    <xf numFmtId="0" fontId="24" fillId="4" borderId="3" xfId="0" applyFont="1" applyFill="1" applyBorder="1" applyAlignment="1">
      <alignment horizontal="distributed"/>
    </xf>
    <xf numFmtId="0" fontId="24" fillId="0" borderId="35" xfId="0" quotePrefix="1" applyFont="1" applyBorder="1" applyAlignment="1">
      <alignment horizontal="distributed"/>
    </xf>
    <xf numFmtId="186" fontId="14" fillId="4" borderId="0" xfId="2" quotePrefix="1" applyNumberFormat="1" applyFont="1" applyFill="1" applyBorder="1" applyAlignment="1">
      <alignment vertical="center"/>
    </xf>
    <xf numFmtId="186" fontId="14" fillId="4" borderId="0" xfId="0" applyNumberFormat="1" applyFont="1" applyFill="1">
      <alignment vertical="center"/>
    </xf>
    <xf numFmtId="178" fontId="14" fillId="4" borderId="0" xfId="2" applyNumberFormat="1" applyFont="1" applyFill="1" applyBorder="1" applyAlignment="1">
      <alignment vertical="center"/>
    </xf>
    <xf numFmtId="178" fontId="14" fillId="4" borderId="0" xfId="2" applyNumberFormat="1" applyFont="1" applyFill="1" applyBorder="1">
      <alignment vertical="center"/>
    </xf>
    <xf numFmtId="178" fontId="14" fillId="4" borderId="23" xfId="2" applyNumberFormat="1" applyFont="1" applyFill="1" applyBorder="1">
      <alignment vertical="center"/>
    </xf>
    <xf numFmtId="0" fontId="24" fillId="4" borderId="2" xfId="0" applyFont="1" applyFill="1" applyBorder="1" applyAlignment="1">
      <alignment horizontal="distributed"/>
    </xf>
    <xf numFmtId="186" fontId="14" fillId="4" borderId="16" xfId="2" quotePrefix="1" applyNumberFormat="1" applyFont="1" applyFill="1" applyBorder="1" applyAlignment="1">
      <alignment vertical="center"/>
    </xf>
    <xf numFmtId="0" fontId="24" fillId="4" borderId="49" xfId="0" applyFont="1" applyFill="1" applyBorder="1" applyAlignment="1">
      <alignment horizontal="centerContinuous"/>
    </xf>
    <xf numFmtId="0" fontId="24" fillId="0" borderId="34" xfId="0" applyFont="1" applyBorder="1" applyAlignment="1">
      <alignment horizontal="distributed"/>
    </xf>
    <xf numFmtId="186" fontId="14" fillId="4" borderId="0" xfId="2" applyNumberFormat="1" applyFont="1" applyFill="1" applyBorder="1" applyAlignment="1">
      <alignment vertical="center"/>
    </xf>
    <xf numFmtId="0" fontId="24" fillId="4" borderId="3" xfId="0" quotePrefix="1" applyFont="1" applyFill="1" applyBorder="1" applyAlignment="1">
      <alignment horizontal="distributed" wrapText="1"/>
    </xf>
    <xf numFmtId="178" fontId="14" fillId="4" borderId="23" xfId="2" applyNumberFormat="1" applyFont="1" applyFill="1" applyBorder="1" applyAlignment="1">
      <alignment horizontal="right" vertical="center"/>
    </xf>
    <xf numFmtId="178" fontId="14" fillId="4" borderId="0" xfId="2" applyNumberFormat="1" applyFont="1" applyFill="1" applyBorder="1" applyAlignment="1">
      <alignment horizontal="right" vertical="center"/>
    </xf>
    <xf numFmtId="186" fontId="19" fillId="0" borderId="0" xfId="0" applyNumberFormat="1" applyFont="1">
      <alignment vertical="center"/>
    </xf>
    <xf numFmtId="0" fontId="24" fillId="4" borderId="2" xfId="0" applyFont="1" applyFill="1" applyBorder="1" applyAlignment="1">
      <alignment horizontal="center" wrapText="1"/>
    </xf>
    <xf numFmtId="0" fontId="24" fillId="4" borderId="46" xfId="0" applyFont="1" applyFill="1" applyBorder="1" applyAlignment="1">
      <alignment horizontal="center"/>
    </xf>
    <xf numFmtId="0" fontId="24" fillId="4" borderId="3" xfId="0" quotePrefix="1" applyFont="1" applyFill="1" applyBorder="1" applyAlignment="1">
      <alignment horizontal="center"/>
    </xf>
    <xf numFmtId="0" fontId="14" fillId="0" borderId="0" xfId="0" applyFont="1">
      <alignment vertical="center"/>
    </xf>
    <xf numFmtId="0" fontId="24" fillId="4" borderId="34" xfId="0" applyFont="1" applyFill="1" applyBorder="1" applyAlignment="1">
      <alignment horizontal="distributed"/>
    </xf>
    <xf numFmtId="186" fontId="14" fillId="4" borderId="23" xfId="2" quotePrefix="1" applyNumberFormat="1" applyFont="1" applyFill="1" applyBorder="1" applyAlignment="1">
      <alignment vertical="center"/>
    </xf>
    <xf numFmtId="0" fontId="24" fillId="4" borderId="56" xfId="0" quotePrefix="1" applyFont="1" applyFill="1" applyBorder="1" applyAlignment="1">
      <alignment horizontal="left"/>
    </xf>
    <xf numFmtId="0" fontId="24" fillId="4" borderId="3" xfId="0" quotePrefix="1" applyFont="1" applyFill="1" applyBorder="1" applyAlignment="1">
      <alignment horizontal="distributed"/>
    </xf>
    <xf numFmtId="0" fontId="24" fillId="4" borderId="35" xfId="0" quotePrefix="1" applyFont="1" applyFill="1" applyBorder="1" applyAlignment="1">
      <alignment horizontal="distributed"/>
    </xf>
    <xf numFmtId="178" fontId="19" fillId="0" borderId="0" xfId="0" applyNumberFormat="1" applyFont="1">
      <alignment vertical="center"/>
    </xf>
    <xf numFmtId="0" fontId="14" fillId="0" borderId="18" xfId="0" applyFont="1" applyBorder="1">
      <alignment vertical="center"/>
    </xf>
    <xf numFmtId="0" fontId="24" fillId="4" borderId="25" xfId="0" applyFont="1" applyFill="1" applyBorder="1" applyAlignment="1">
      <alignment horizontal="distributed"/>
    </xf>
    <xf numFmtId="186" fontId="14" fillId="4" borderId="0" xfId="2" applyNumberFormat="1" applyFont="1" applyFill="1" applyBorder="1" applyAlignment="1">
      <alignment horizontal="center" vertical="center"/>
    </xf>
    <xf numFmtId="178" fontId="14" fillId="0" borderId="0" xfId="2" applyNumberFormat="1" applyFont="1" applyFill="1" applyBorder="1">
      <alignment vertical="center"/>
    </xf>
    <xf numFmtId="186" fontId="14" fillId="4" borderId="16" xfId="2" applyNumberFormat="1" applyFont="1" applyFill="1" applyBorder="1" applyAlignment="1">
      <alignment vertical="center"/>
    </xf>
    <xf numFmtId="38" fontId="14" fillId="4" borderId="23" xfId="2" applyFont="1" applyFill="1" applyBorder="1">
      <alignment vertical="center"/>
    </xf>
    <xf numFmtId="0" fontId="24" fillId="4" borderId="35" xfId="0" applyFont="1" applyFill="1" applyBorder="1" applyAlignment="1">
      <alignment horizontal="distributed"/>
    </xf>
    <xf numFmtId="0" fontId="24" fillId="4" borderId="35" xfId="0" quotePrefix="1" applyFont="1" applyFill="1" applyBorder="1" applyAlignment="1">
      <alignment horizontal="left"/>
    </xf>
    <xf numFmtId="0" fontId="14" fillId="4" borderId="53" xfId="0" quotePrefix="1" applyFont="1" applyFill="1" applyBorder="1" applyAlignment="1">
      <alignment horizontal="left" vertical="center" wrapText="1"/>
    </xf>
    <xf numFmtId="0" fontId="24" fillId="4" borderId="2" xfId="0" quotePrefix="1" applyFont="1" applyFill="1" applyBorder="1" applyAlignment="1">
      <alignment horizontal="distributed"/>
    </xf>
    <xf numFmtId="0" fontId="14" fillId="0" borderId="54" xfId="0" applyFont="1" applyBorder="1">
      <alignment vertical="center"/>
    </xf>
    <xf numFmtId="38" fontId="14" fillId="4" borderId="0" xfId="2" quotePrefix="1" applyFont="1" applyFill="1" applyBorder="1" applyAlignment="1">
      <alignment vertical="center"/>
    </xf>
    <xf numFmtId="38" fontId="14" fillId="4" borderId="0" xfId="2" applyFont="1" applyFill="1" applyBorder="1" applyAlignment="1">
      <alignment vertical="center"/>
    </xf>
    <xf numFmtId="38" fontId="14" fillId="0" borderId="23" xfId="2" applyFont="1" applyFill="1" applyBorder="1" applyAlignment="1">
      <alignment vertical="center"/>
    </xf>
    <xf numFmtId="38" fontId="14" fillId="0" borderId="23" xfId="2" applyFont="1" applyFill="1" applyBorder="1">
      <alignment vertical="center"/>
    </xf>
    <xf numFmtId="38" fontId="14" fillId="4" borderId="0" xfId="2" applyFont="1" applyFill="1" applyBorder="1">
      <alignment vertical="center"/>
    </xf>
    <xf numFmtId="38" fontId="14" fillId="0" borderId="0" xfId="2" applyFont="1" applyFill="1" applyBorder="1">
      <alignment vertical="center"/>
    </xf>
    <xf numFmtId="0" fontId="24" fillId="4" borderId="22" xfId="0" quotePrefix="1" applyFont="1" applyFill="1" applyBorder="1" applyAlignment="1">
      <alignment horizontal="distributed"/>
    </xf>
    <xf numFmtId="0" fontId="24" fillId="4" borderId="10" xfId="0" applyFont="1" applyFill="1" applyBorder="1" applyAlignment="1">
      <alignment horizontal="distributed"/>
    </xf>
    <xf numFmtId="38" fontId="14" fillId="4" borderId="23" xfId="2" applyFont="1" applyFill="1" applyBorder="1" applyAlignment="1">
      <alignment horizontal="right" vertical="center"/>
    </xf>
    <xf numFmtId="38" fontId="14" fillId="4" borderId="0" xfId="2" applyFont="1" applyFill="1" applyBorder="1" applyAlignment="1">
      <alignment horizontal="right" vertical="center"/>
    </xf>
    <xf numFmtId="0" fontId="25" fillId="4" borderId="0" xfId="0" applyFont="1" applyFill="1">
      <alignment vertical="center"/>
    </xf>
    <xf numFmtId="0" fontId="14" fillId="0" borderId="0" xfId="0" applyFont="1" applyAlignment="1">
      <alignment horizontal="right" vertical="center"/>
    </xf>
    <xf numFmtId="2" fontId="19" fillId="0" borderId="0" xfId="0" applyNumberFormat="1" applyFont="1">
      <alignment vertical="center"/>
    </xf>
    <xf numFmtId="2" fontId="19" fillId="0" borderId="0" xfId="2" applyNumberFormat="1" applyFont="1" applyFill="1">
      <alignment vertical="center"/>
    </xf>
    <xf numFmtId="2" fontId="19" fillId="0" borderId="0" xfId="2" applyNumberFormat="1" applyFont="1" applyFill="1" applyBorder="1">
      <alignment vertical="center"/>
    </xf>
    <xf numFmtId="2" fontId="14" fillId="0" borderId="0" xfId="2" applyNumberFormat="1" applyFont="1" applyFill="1">
      <alignment vertical="center"/>
    </xf>
    <xf numFmtId="0" fontId="28" fillId="4" borderId="0" xfId="0" applyFont="1" applyFill="1">
      <alignment vertical="center"/>
    </xf>
    <xf numFmtId="0" fontId="14" fillId="4" borderId="48" xfId="0" applyFont="1" applyFill="1" applyBorder="1" applyAlignment="1" applyProtection="1">
      <alignment horizontal="center" vertical="center"/>
      <protection locked="0"/>
    </xf>
    <xf numFmtId="0" fontId="14" fillId="4" borderId="43" xfId="0" applyFont="1" applyFill="1" applyBorder="1" applyAlignment="1">
      <alignment vertical="center" shrinkToFit="1"/>
    </xf>
    <xf numFmtId="0" fontId="14" fillId="4" borderId="34" xfId="0" applyFont="1" applyFill="1" applyBorder="1" applyAlignment="1">
      <alignment vertical="center" shrinkToFit="1"/>
    </xf>
    <xf numFmtId="0" fontId="14" fillId="4" borderId="35" xfId="0" applyFont="1" applyFill="1" applyBorder="1" applyAlignment="1">
      <alignment vertical="center" shrinkToFit="1"/>
    </xf>
    <xf numFmtId="186" fontId="14" fillId="0" borderId="0" xfId="2" quotePrefix="1" applyNumberFormat="1" applyFont="1" applyFill="1" applyBorder="1" applyAlignment="1">
      <alignment vertical="center"/>
    </xf>
    <xf numFmtId="186" fontId="14" fillId="0" borderId="0" xfId="0" applyNumberFormat="1" applyFont="1">
      <alignment vertical="center"/>
    </xf>
    <xf numFmtId="178" fontId="14" fillId="0" borderId="0" xfId="2" applyNumberFormat="1" applyFont="1" applyFill="1" applyBorder="1" applyAlignment="1">
      <alignment vertical="center"/>
    </xf>
    <xf numFmtId="0" fontId="24" fillId="4" borderId="51" xfId="0" quotePrefix="1" applyFont="1" applyFill="1" applyBorder="1" applyAlignment="1">
      <alignment horizontal="distributed"/>
    </xf>
    <xf numFmtId="0" fontId="24" fillId="4" borderId="56" xfId="0" quotePrefix="1" applyFont="1" applyFill="1" applyBorder="1" applyAlignment="1">
      <alignment horizontal="left" vertical="center" wrapText="1"/>
    </xf>
    <xf numFmtId="0" fontId="24" fillId="4" borderId="34" xfId="0" quotePrefix="1" applyFont="1" applyFill="1" applyBorder="1" applyAlignment="1">
      <alignment horizontal="distributed"/>
    </xf>
    <xf numFmtId="195" fontId="19" fillId="0" borderId="0" xfId="0" applyNumberFormat="1" applyFont="1">
      <alignment vertical="center"/>
    </xf>
    <xf numFmtId="184" fontId="19" fillId="0" borderId="0" xfId="0" applyNumberFormat="1" applyFont="1">
      <alignment vertical="center"/>
    </xf>
    <xf numFmtId="0" fontId="24" fillId="4" borderId="3" xfId="0" quotePrefix="1" applyFont="1" applyFill="1" applyBorder="1" applyAlignment="1">
      <alignment horizontal="center" wrapText="1"/>
    </xf>
    <xf numFmtId="0" fontId="24" fillId="4" borderId="54" xfId="0" quotePrefix="1" applyFont="1" applyFill="1" applyBorder="1" applyAlignment="1">
      <alignment horizontal="left" vertical="center" wrapText="1"/>
    </xf>
    <xf numFmtId="178" fontId="14" fillId="4" borderId="0" xfId="2" quotePrefix="1" applyNumberFormat="1" applyFont="1" applyFill="1" applyBorder="1" applyAlignment="1">
      <alignment vertical="center"/>
    </xf>
    <xf numFmtId="178" fontId="14" fillId="4" borderId="0" xfId="2" applyNumberFormat="1" applyFont="1" applyFill="1" applyBorder="1" applyAlignment="1" applyProtection="1">
      <alignment horizontal="right" vertical="center"/>
      <protection locked="0"/>
    </xf>
    <xf numFmtId="0" fontId="24" fillId="4" borderId="56" xfId="0" quotePrefix="1" applyFont="1" applyFill="1" applyBorder="1" applyAlignment="1">
      <alignment horizontal="left" vertical="center"/>
    </xf>
    <xf numFmtId="0" fontId="24" fillId="4" borderId="47" xfId="0" applyFont="1" applyFill="1" applyBorder="1" applyAlignment="1">
      <alignment horizontal="center"/>
    </xf>
    <xf numFmtId="178" fontId="14" fillId="4" borderId="23" xfId="2" applyNumberFormat="1" applyFont="1" applyFill="1" applyBorder="1" applyAlignment="1" applyProtection="1">
      <alignment horizontal="right" vertical="center"/>
      <protection locked="0"/>
    </xf>
    <xf numFmtId="178" fontId="14" fillId="0" borderId="0" xfId="2" applyNumberFormat="1" applyFont="1" applyFill="1" applyBorder="1" applyAlignment="1">
      <alignment horizontal="right" vertical="center"/>
    </xf>
    <xf numFmtId="38" fontId="14" fillId="4" borderId="0" xfId="2" applyFont="1" applyFill="1" applyBorder="1" applyAlignment="1" applyProtection="1">
      <alignment horizontal="right" vertical="center"/>
      <protection locked="0"/>
    </xf>
    <xf numFmtId="0" fontId="24" fillId="4" borderId="25" xfId="0" quotePrefix="1" applyFont="1" applyFill="1" applyBorder="1" applyAlignment="1">
      <alignment horizontal="center" vertical="center" shrinkToFit="1"/>
    </xf>
    <xf numFmtId="0" fontId="14" fillId="4" borderId="13" xfId="0" applyFont="1" applyFill="1" applyBorder="1" applyAlignment="1">
      <alignment horizontal="center" vertical="center"/>
    </xf>
    <xf numFmtId="183" fontId="14" fillId="4" borderId="42" xfId="0" applyNumberFormat="1" applyFont="1" applyFill="1" applyBorder="1" applyAlignment="1">
      <alignment vertical="center" shrinkToFit="1"/>
    </xf>
    <xf numFmtId="0" fontId="24" fillId="4" borderId="13" xfId="0" applyFont="1" applyFill="1" applyBorder="1" applyAlignment="1">
      <alignment horizontal="center" vertical="center"/>
    </xf>
    <xf numFmtId="0" fontId="24" fillId="4" borderId="36" xfId="0" applyFont="1" applyFill="1" applyBorder="1" applyAlignment="1">
      <alignment horizontal="center" vertical="center" shrinkToFit="1"/>
    </xf>
    <xf numFmtId="0" fontId="25" fillId="0" borderId="0" xfId="0" applyFont="1">
      <alignment vertical="center"/>
    </xf>
    <xf numFmtId="182" fontId="14" fillId="0" borderId="0" xfId="0" applyNumberFormat="1" applyFont="1" applyAlignment="1">
      <alignment horizontal="right" vertical="center"/>
    </xf>
    <xf numFmtId="38" fontId="24" fillId="0" borderId="0" xfId="2" applyFont="1" applyFill="1">
      <alignment vertical="center"/>
    </xf>
    <xf numFmtId="0" fontId="28" fillId="0" borderId="0" xfId="0" applyFont="1">
      <alignment vertical="center"/>
    </xf>
    <xf numFmtId="38" fontId="25" fillId="0" borderId="0" xfId="2" applyFont="1" applyFill="1">
      <alignment vertical="center"/>
    </xf>
    <xf numFmtId="38" fontId="25" fillId="0" borderId="0" xfId="2" applyFont="1" applyFill="1" applyAlignment="1">
      <alignment horizontal="right" vertical="center"/>
    </xf>
    <xf numFmtId="38" fontId="25" fillId="0" borderId="0" xfId="2" applyFont="1">
      <alignment vertical="center"/>
    </xf>
    <xf numFmtId="0" fontId="25" fillId="0" borderId="0" xfId="0" applyFont="1" applyAlignment="1">
      <alignment horizontal="right" vertical="center"/>
    </xf>
    <xf numFmtId="4" fontId="19" fillId="0" borderId="0" xfId="0" applyNumberFormat="1" applyFont="1">
      <alignment vertical="center"/>
    </xf>
    <xf numFmtId="0" fontId="14" fillId="4" borderId="0" xfId="0" quotePrefix="1" applyFont="1" applyFill="1" applyAlignment="1">
      <alignment horizontal="center"/>
    </xf>
    <xf numFmtId="0" fontId="14" fillId="0" borderId="0" xfId="0" applyFont="1" applyAlignment="1"/>
    <xf numFmtId="0" fontId="14" fillId="0" borderId="0" xfId="0" applyFont="1" applyAlignment="1">
      <alignment horizontal="distributed"/>
    </xf>
    <xf numFmtId="0" fontId="14" fillId="0" borderId="16" xfId="0" applyFont="1" applyBorder="1" applyAlignment="1">
      <alignment horizontal="left"/>
    </xf>
    <xf numFmtId="0" fontId="14" fillId="4" borderId="23" xfId="0" quotePrefix="1" applyFont="1" applyFill="1" applyBorder="1" applyAlignment="1">
      <alignment horizontal="center"/>
    </xf>
    <xf numFmtId="0" fontId="14" fillId="4" borderId="16" xfId="0" quotePrefix="1" applyFont="1" applyFill="1" applyBorder="1" applyAlignment="1">
      <alignment horizontal="center"/>
    </xf>
    <xf numFmtId="0" fontId="14" fillId="4" borderId="0" xfId="0" quotePrefix="1" applyFont="1" applyFill="1" applyAlignment="1">
      <alignment horizontal="distributed"/>
    </xf>
    <xf numFmtId="0" fontId="14" fillId="0" borderId="0" xfId="0" applyFont="1" applyAlignment="1">
      <alignment horizontal="left"/>
    </xf>
    <xf numFmtId="0" fontId="14" fillId="0" borderId="23" xfId="0" applyFont="1" applyBorder="1" applyAlignment="1">
      <alignment horizontal="distributed"/>
    </xf>
    <xf numFmtId="0" fontId="14" fillId="0" borderId="23" xfId="0" applyFont="1" applyBorder="1" applyAlignment="1"/>
    <xf numFmtId="178" fontId="19" fillId="0" borderId="0" xfId="2" applyNumberFormat="1" applyFont="1" applyFill="1" applyBorder="1">
      <alignment vertical="center"/>
    </xf>
    <xf numFmtId="0" fontId="19" fillId="0" borderId="16" xfId="0" applyFont="1" applyBorder="1">
      <alignment vertical="center"/>
    </xf>
    <xf numFmtId="0" fontId="25" fillId="0" borderId="16" xfId="0" applyFont="1" applyBorder="1" applyAlignment="1">
      <alignment horizontal="right" vertical="center"/>
    </xf>
    <xf numFmtId="185" fontId="24" fillId="0" borderId="0" xfId="0" applyNumberFormat="1" applyFont="1" applyAlignment="1"/>
    <xf numFmtId="3" fontId="19" fillId="0" borderId="0" xfId="0" applyNumberFormat="1" applyFont="1">
      <alignment vertical="center"/>
    </xf>
    <xf numFmtId="192" fontId="19" fillId="0" borderId="0" xfId="0" applyNumberFormat="1" applyFont="1">
      <alignment vertical="center"/>
    </xf>
    <xf numFmtId="178" fontId="14" fillId="0" borderId="0" xfId="2" applyNumberFormat="1" applyFont="1" applyBorder="1">
      <alignment vertical="center"/>
    </xf>
    <xf numFmtId="0" fontId="14" fillId="0" borderId="16" xfId="0" applyFont="1" applyBorder="1" applyAlignment="1"/>
    <xf numFmtId="3" fontId="14" fillId="0" borderId="0" xfId="0" applyNumberFormat="1" applyFont="1" applyAlignment="1">
      <alignment horizontal="right" vertical="center"/>
    </xf>
    <xf numFmtId="0" fontId="25" fillId="0" borderId="0" xfId="0" applyFont="1" applyAlignment="1"/>
    <xf numFmtId="0" fontId="25" fillId="0" borderId="30" xfId="0" applyFont="1" applyBorder="1">
      <alignment vertical="center"/>
    </xf>
    <xf numFmtId="0" fontId="24" fillId="0" borderId="43" xfId="0" applyFont="1" applyBorder="1" applyAlignment="1">
      <alignment horizontal="right" vertical="center"/>
    </xf>
    <xf numFmtId="0" fontId="25" fillId="0" borderId="30" xfId="0" applyFont="1" applyBorder="1" applyAlignment="1"/>
    <xf numFmtId="0" fontId="14" fillId="0" borderId="27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18" xfId="0" quotePrefix="1" applyFont="1" applyBorder="1" applyAlignment="1">
      <alignment horizontal="center" vertical="center"/>
    </xf>
    <xf numFmtId="0" fontId="25" fillId="0" borderId="47" xfId="0" applyFont="1" applyBorder="1">
      <alignment vertical="center"/>
    </xf>
    <xf numFmtId="0" fontId="14" fillId="0" borderId="48" xfId="0" applyFont="1" applyBorder="1" applyAlignment="1">
      <alignment horizontal="center" vertical="center"/>
    </xf>
    <xf numFmtId="0" fontId="14" fillId="0" borderId="38" xfId="0" quotePrefix="1" applyFont="1" applyBorder="1" applyAlignment="1" applyProtection="1">
      <alignment horizontal="center" vertical="center"/>
      <protection locked="0"/>
    </xf>
    <xf numFmtId="0" fontId="14" fillId="0" borderId="39" xfId="0" quotePrefix="1" applyFont="1" applyBorder="1" applyAlignment="1" applyProtection="1">
      <alignment horizontal="center" vertical="center"/>
      <protection locked="0"/>
    </xf>
    <xf numFmtId="0" fontId="14" fillId="0" borderId="38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shrinkToFit="1"/>
    </xf>
    <xf numFmtId="178" fontId="14" fillId="0" borderId="0" xfId="2" applyNumberFormat="1" applyFont="1" applyFill="1" applyBorder="1" applyAlignment="1">
      <alignment vertical="center" shrinkToFit="1"/>
    </xf>
    <xf numFmtId="0" fontId="25" fillId="0" borderId="49" xfId="0" applyFont="1" applyBorder="1" applyAlignment="1">
      <alignment horizontal="center" vertical="center" shrinkToFit="1"/>
    </xf>
    <xf numFmtId="183" fontId="14" fillId="0" borderId="16" xfId="0" applyNumberFormat="1" applyFont="1" applyBorder="1" applyAlignment="1">
      <alignment vertical="center" shrinkToFit="1"/>
    </xf>
    <xf numFmtId="0" fontId="14" fillId="0" borderId="35" xfId="0" applyFont="1" applyBorder="1">
      <alignment vertical="center"/>
    </xf>
    <xf numFmtId="0" fontId="14" fillId="0" borderId="50" xfId="0" applyFont="1" applyBorder="1" applyAlignment="1">
      <alignment horizontal="center" vertical="center" shrinkToFit="1"/>
    </xf>
    <xf numFmtId="0" fontId="14" fillId="0" borderId="46" xfId="0" applyFont="1" applyBorder="1" applyAlignment="1">
      <alignment vertical="center" shrinkToFit="1"/>
    </xf>
    <xf numFmtId="0" fontId="25" fillId="0" borderId="0" xfId="0" applyFont="1" applyAlignment="1">
      <alignment vertical="center" shrinkToFit="1"/>
    </xf>
    <xf numFmtId="183" fontId="14" fillId="0" borderId="0" xfId="0" applyNumberFormat="1" applyFont="1">
      <alignment vertical="center"/>
    </xf>
    <xf numFmtId="0" fontId="14" fillId="0" borderId="3" xfId="0" applyFont="1" applyBorder="1" applyAlignment="1">
      <alignment horizontal="center" vertical="center" shrinkToFit="1"/>
    </xf>
    <xf numFmtId="0" fontId="14" fillId="0" borderId="34" xfId="0" applyFont="1" applyBorder="1" applyAlignment="1">
      <alignment horizontal="center" vertical="center" shrinkToFit="1"/>
    </xf>
    <xf numFmtId="183" fontId="14" fillId="0" borderId="0" xfId="0" applyNumberFormat="1" applyFont="1" applyAlignment="1">
      <alignment vertical="center" shrinkToFit="1"/>
    </xf>
    <xf numFmtId="0" fontId="20" fillId="0" borderId="0" xfId="0" applyFont="1">
      <alignment vertical="center"/>
    </xf>
    <xf numFmtId="0" fontId="14" fillId="0" borderId="2" xfId="0" applyFont="1" applyBorder="1" applyAlignment="1">
      <alignment horizontal="center" vertical="center" shrinkToFit="1"/>
    </xf>
    <xf numFmtId="183" fontId="14" fillId="0" borderId="16" xfId="0" applyNumberFormat="1" applyFont="1" applyBorder="1" applyAlignment="1">
      <alignment horizontal="center" vertical="center" shrinkToFit="1"/>
    </xf>
    <xf numFmtId="0" fontId="14" fillId="0" borderId="35" xfId="0" quotePrefix="1" applyFont="1" applyBorder="1" applyAlignment="1">
      <alignment horizontal="center" vertical="center" shrinkToFit="1"/>
    </xf>
    <xf numFmtId="184" fontId="14" fillId="0" borderId="0" xfId="0" applyNumberFormat="1" applyFont="1">
      <alignment vertical="center"/>
    </xf>
    <xf numFmtId="0" fontId="25" fillId="0" borderId="0" xfId="0" quotePrefix="1" applyFont="1" applyAlignment="1">
      <alignment horizontal="left" vertical="center" wrapText="1"/>
    </xf>
    <xf numFmtId="0" fontId="14" fillId="0" borderId="34" xfId="0" quotePrefix="1" applyFont="1" applyBorder="1" applyAlignment="1">
      <alignment horizontal="center" vertical="center" shrinkToFit="1"/>
    </xf>
    <xf numFmtId="0" fontId="14" fillId="0" borderId="10" xfId="0" quotePrefix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 vertical="center" shrinkToFit="1"/>
    </xf>
    <xf numFmtId="0" fontId="14" fillId="0" borderId="50" xfId="0" quotePrefix="1" applyFont="1" applyBorder="1" applyAlignment="1">
      <alignment horizontal="center" vertical="center" shrinkToFit="1"/>
    </xf>
    <xf numFmtId="183" fontId="14" fillId="0" borderId="0" xfId="0" applyNumberFormat="1" applyFont="1" applyAlignment="1">
      <alignment horizontal="right" vertical="center"/>
    </xf>
    <xf numFmtId="0" fontId="14" fillId="0" borderId="3" xfId="0" quotePrefix="1" applyFont="1" applyBorder="1" applyAlignment="1">
      <alignment horizontal="center" vertical="top"/>
    </xf>
    <xf numFmtId="183" fontId="25" fillId="0" borderId="0" xfId="0" applyNumberFormat="1" applyFont="1">
      <alignment vertical="center"/>
    </xf>
    <xf numFmtId="178" fontId="25" fillId="0" borderId="0" xfId="2" applyNumberFormat="1" applyFont="1" applyFill="1" applyAlignment="1">
      <alignment vertical="center"/>
    </xf>
    <xf numFmtId="0" fontId="14" fillId="0" borderId="3" xfId="0" quotePrefix="1" applyFont="1" applyBorder="1" applyAlignment="1">
      <alignment horizontal="center"/>
    </xf>
    <xf numFmtId="0" fontId="14" fillId="0" borderId="2" xfId="0" quotePrefix="1" applyFont="1" applyBorder="1" applyAlignment="1">
      <alignment horizontal="center" vertical="top"/>
    </xf>
    <xf numFmtId="178" fontId="14" fillId="0" borderId="23" xfId="2" applyNumberFormat="1" applyFont="1" applyFill="1" applyBorder="1" applyAlignment="1"/>
    <xf numFmtId="0" fontId="14" fillId="0" borderId="3" xfId="0" applyFont="1" applyBorder="1" applyAlignment="1">
      <alignment horizontal="center" vertical="top"/>
    </xf>
    <xf numFmtId="0" fontId="14" fillId="0" borderId="25" xfId="0" quotePrefix="1" applyFont="1" applyBorder="1" applyAlignment="1">
      <alignment horizontal="center" vertical="center" shrinkToFit="1"/>
    </xf>
    <xf numFmtId="178" fontId="14" fillId="0" borderId="0" xfId="2" applyNumberFormat="1" applyFont="1" applyFill="1" applyBorder="1" applyAlignment="1" applyProtection="1">
      <alignment vertical="center"/>
    </xf>
    <xf numFmtId="178" fontId="14" fillId="0" borderId="23" xfId="2" applyNumberFormat="1" applyFont="1" applyFill="1" applyBorder="1" applyAlignment="1" applyProtection="1">
      <alignment vertical="center"/>
    </xf>
    <xf numFmtId="178" fontId="14" fillId="0" borderId="0" xfId="2" applyNumberFormat="1" applyFont="1" applyFill="1" applyBorder="1" applyAlignment="1"/>
    <xf numFmtId="0" fontId="14" fillId="0" borderId="32" xfId="0" quotePrefix="1" applyFont="1" applyBorder="1" applyAlignment="1">
      <alignment vertical="center" shrinkToFit="1"/>
    </xf>
    <xf numFmtId="178" fontId="14" fillId="0" borderId="23" xfId="2" quotePrefix="1" applyNumberFormat="1" applyFont="1" applyFill="1" applyBorder="1" applyAlignment="1">
      <alignment vertical="center" shrinkToFit="1"/>
    </xf>
    <xf numFmtId="0" fontId="14" fillId="0" borderId="49" xfId="0" applyFont="1" applyBorder="1" applyAlignment="1">
      <alignment horizontal="center" vertical="center" shrinkToFit="1"/>
    </xf>
    <xf numFmtId="178" fontId="14" fillId="0" borderId="46" xfId="2" quotePrefix="1" applyNumberFormat="1" applyFont="1" applyFill="1" applyBorder="1" applyAlignment="1">
      <alignment vertical="center" shrinkToFit="1"/>
    </xf>
    <xf numFmtId="178" fontId="14" fillId="0" borderId="0" xfId="2" quotePrefix="1" applyNumberFormat="1" applyFont="1" applyFill="1" applyBorder="1" applyAlignment="1">
      <alignment vertical="center" shrinkToFit="1"/>
    </xf>
    <xf numFmtId="188" fontId="14" fillId="0" borderId="23" xfId="0" applyNumberFormat="1" applyFont="1" applyBorder="1">
      <alignment vertical="center"/>
    </xf>
    <xf numFmtId="38" fontId="25" fillId="0" borderId="0" xfId="2" applyFont="1" applyFill="1" applyAlignment="1">
      <alignment vertical="center"/>
    </xf>
    <xf numFmtId="187" fontId="14" fillId="0" borderId="18" xfId="0" applyNumberFormat="1" applyFont="1" applyBorder="1">
      <alignment vertical="center"/>
    </xf>
    <xf numFmtId="0" fontId="19" fillId="0" borderId="18" xfId="0" applyFont="1" applyBorder="1">
      <alignment vertical="center"/>
    </xf>
    <xf numFmtId="0" fontId="14" fillId="0" borderId="3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6" xfId="0" quotePrefix="1" applyFont="1" applyBorder="1" applyAlignment="1">
      <alignment vertical="center" shrinkToFit="1"/>
    </xf>
    <xf numFmtId="3" fontId="14" fillId="0" borderId="0" xfId="0" applyNumberFormat="1" applyFont="1">
      <alignment vertical="center"/>
    </xf>
    <xf numFmtId="0" fontId="14" fillId="0" borderId="49" xfId="0" applyFont="1" applyBorder="1" applyAlignment="1">
      <alignment horizontal="center" vertical="center"/>
    </xf>
    <xf numFmtId="38" fontId="14" fillId="0" borderId="32" xfId="2" quotePrefix="1" applyFont="1" applyFill="1" applyBorder="1" applyAlignment="1">
      <alignment vertical="center" shrinkToFit="1"/>
    </xf>
    <xf numFmtId="38" fontId="14" fillId="0" borderId="23" xfId="2" quotePrefix="1" applyFont="1" applyFill="1" applyBorder="1" applyAlignment="1">
      <alignment vertical="center" shrinkToFit="1"/>
    </xf>
    <xf numFmtId="3" fontId="14" fillId="0" borderId="23" xfId="0" applyNumberFormat="1" applyFont="1" applyBorder="1">
      <alignment vertical="center"/>
    </xf>
    <xf numFmtId="38" fontId="14" fillId="0" borderId="23" xfId="2" applyFont="1" applyFill="1" applyBorder="1" applyAlignment="1" applyProtection="1">
      <alignment vertical="center"/>
    </xf>
    <xf numFmtId="38" fontId="14" fillId="0" borderId="0" xfId="2" applyFont="1" applyFill="1" applyBorder="1" applyAlignment="1" applyProtection="1">
      <alignment vertical="center"/>
    </xf>
    <xf numFmtId="2" fontId="25" fillId="0" borderId="0" xfId="0" applyNumberFormat="1" applyFont="1">
      <alignment vertical="center"/>
    </xf>
    <xf numFmtId="0" fontId="14" fillId="0" borderId="2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/>
    </xf>
    <xf numFmtId="185" fontId="14" fillId="0" borderId="23" xfId="0" applyNumberFormat="1" applyFont="1" applyBorder="1">
      <alignment vertical="center"/>
    </xf>
    <xf numFmtId="178" fontId="14" fillId="0" borderId="32" xfId="2" quotePrefix="1" applyNumberFormat="1" applyFont="1" applyFill="1" applyBorder="1" applyAlignment="1">
      <alignment vertical="center" shrinkToFit="1"/>
    </xf>
    <xf numFmtId="178" fontId="14" fillId="0" borderId="0" xfId="2" applyNumberFormat="1" applyFont="1" applyFill="1">
      <alignment vertical="center"/>
    </xf>
    <xf numFmtId="0" fontId="14" fillId="0" borderId="2" xfId="0" applyFont="1" applyBorder="1" applyAlignment="1">
      <alignment horizontal="center" vertical="top"/>
    </xf>
    <xf numFmtId="0" fontId="14" fillId="0" borderId="3" xfId="0" quotePrefix="1" applyFont="1" applyBorder="1" applyAlignment="1">
      <alignment horizontal="center" vertical="center"/>
    </xf>
    <xf numFmtId="38" fontId="14" fillId="0" borderId="0" xfId="2" applyFont="1" applyFill="1">
      <alignment vertical="center"/>
    </xf>
    <xf numFmtId="0" fontId="14" fillId="0" borderId="15" xfId="0" quotePrefix="1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 shrinkToFit="1"/>
    </xf>
    <xf numFmtId="0" fontId="14" fillId="0" borderId="47" xfId="0" applyFont="1" applyBorder="1" applyAlignment="1">
      <alignment horizontal="center" vertical="center" shrinkToFit="1"/>
    </xf>
    <xf numFmtId="183" fontId="14" fillId="0" borderId="42" xfId="0" applyNumberFormat="1" applyFont="1" applyBorder="1" applyAlignment="1">
      <alignment vertical="center" shrinkToFit="1"/>
    </xf>
    <xf numFmtId="0" fontId="14" fillId="0" borderId="0" xfId="0" quotePrefix="1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183" fontId="14" fillId="0" borderId="0" xfId="6" applyNumberFormat="1" applyFont="1" applyFill="1" applyBorder="1" applyAlignment="1">
      <alignment vertical="center"/>
    </xf>
    <xf numFmtId="183" fontId="25" fillId="0" borderId="0" xfId="0" applyNumberFormat="1" applyFont="1" applyAlignment="1"/>
    <xf numFmtId="184" fontId="25" fillId="0" borderId="0" xfId="0" applyNumberFormat="1" applyFont="1" applyAlignment="1"/>
    <xf numFmtId="0" fontId="20" fillId="0" borderId="0" xfId="0" applyFont="1" applyAlignment="1">
      <alignment horizontal="left" vertical="center"/>
    </xf>
    <xf numFmtId="0" fontId="25" fillId="4" borderId="26" xfId="0" applyFont="1" applyFill="1" applyBorder="1">
      <alignment vertical="center"/>
    </xf>
    <xf numFmtId="0" fontId="25" fillId="4" borderId="30" xfId="0" applyFont="1" applyFill="1" applyBorder="1">
      <alignment vertical="center"/>
    </xf>
    <xf numFmtId="0" fontId="24" fillId="0" borderId="30" xfId="0" applyFont="1" applyBorder="1" applyAlignment="1">
      <alignment horizontal="right" vertical="center"/>
    </xf>
    <xf numFmtId="0" fontId="25" fillId="0" borderId="44" xfId="0" applyFont="1" applyBorder="1" applyAlignment="1">
      <alignment horizontal="right" vertical="center"/>
    </xf>
    <xf numFmtId="0" fontId="25" fillId="0" borderId="44" xfId="0" quotePrefix="1" applyFont="1" applyBorder="1">
      <alignment vertical="center"/>
    </xf>
    <xf numFmtId="0" fontId="14" fillId="0" borderId="44" xfId="0" quotePrefix="1" applyFont="1" applyBorder="1">
      <alignment vertical="center"/>
    </xf>
    <xf numFmtId="0" fontId="14" fillId="0" borderId="44" xfId="0" quotePrefix="1" applyFont="1" applyBorder="1" applyAlignment="1">
      <alignment horizontal="center" vertical="center"/>
    </xf>
    <xf numFmtId="0" fontId="25" fillId="0" borderId="44" xfId="0" applyFont="1" applyBorder="1" applyAlignment="1"/>
    <xf numFmtId="0" fontId="14" fillId="0" borderId="44" xfId="0" applyFont="1" applyBorder="1" applyAlignment="1"/>
    <xf numFmtId="38" fontId="25" fillId="4" borderId="0" xfId="2" applyFont="1" applyFill="1" applyAlignment="1">
      <alignment vertical="center"/>
    </xf>
    <xf numFmtId="0" fontId="25" fillId="4" borderId="0" xfId="0" applyFont="1" applyFill="1" applyAlignment="1"/>
    <xf numFmtId="0" fontId="14" fillId="4" borderId="46" xfId="0" applyFont="1" applyFill="1" applyBorder="1">
      <alignment vertical="center"/>
    </xf>
    <xf numFmtId="0" fontId="25" fillId="0" borderId="42" xfId="0" quotePrefix="1" applyFont="1" applyBorder="1" applyAlignment="1"/>
    <xf numFmtId="0" fontId="24" fillId="0" borderId="36" xfId="0" applyFont="1" applyBorder="1">
      <alignment vertical="center"/>
    </xf>
    <xf numFmtId="0" fontId="14" fillId="0" borderId="28" xfId="0" applyFont="1" applyBorder="1" applyAlignment="1">
      <alignment horizontal="center" vertical="center"/>
    </xf>
    <xf numFmtId="38" fontId="25" fillId="0" borderId="0" xfId="2" applyFont="1" applyFill="1" applyAlignment="1"/>
    <xf numFmtId="178" fontId="14" fillId="0" borderId="46" xfId="2" applyNumberFormat="1" applyFont="1" applyFill="1" applyBorder="1" applyAlignment="1">
      <alignment vertical="center" shrinkToFit="1"/>
    </xf>
    <xf numFmtId="183" fontId="14" fillId="0" borderId="32" xfId="0" applyNumberFormat="1" applyFont="1" applyBorder="1" applyAlignment="1">
      <alignment vertical="center" shrinkToFit="1"/>
    </xf>
    <xf numFmtId="183" fontId="14" fillId="0" borderId="23" xfId="0" applyNumberFormat="1" applyFont="1" applyBorder="1" applyAlignment="1">
      <alignment vertical="center" shrinkToFit="1"/>
    </xf>
    <xf numFmtId="183" fontId="14" fillId="0" borderId="23" xfId="0" applyNumberFormat="1" applyFont="1" applyBorder="1">
      <alignment vertical="center"/>
    </xf>
    <xf numFmtId="184" fontId="14" fillId="0" borderId="23" xfId="0" applyNumberFormat="1" applyFont="1" applyBorder="1" applyAlignment="1"/>
    <xf numFmtId="183" fontId="14" fillId="0" borderId="0" xfId="0" applyNumberFormat="1" applyFont="1" applyAlignment="1" applyProtection="1">
      <alignment horizontal="right" vertical="center"/>
      <protection locked="0"/>
    </xf>
    <xf numFmtId="183" fontId="14" fillId="0" borderId="23" xfId="0" applyNumberFormat="1" applyFont="1" applyBorder="1" applyAlignment="1" applyProtection="1">
      <alignment horizontal="right" vertical="center"/>
      <protection locked="0"/>
    </xf>
    <xf numFmtId="183" fontId="14" fillId="0" borderId="23" xfId="0" applyNumberFormat="1" applyFont="1" applyBorder="1" applyAlignment="1">
      <alignment horizontal="right" vertical="center"/>
    </xf>
    <xf numFmtId="179" fontId="14" fillId="0" borderId="23" xfId="0" applyNumberFormat="1" applyFont="1" applyBorder="1" applyAlignment="1">
      <alignment horizontal="right" vertical="center"/>
    </xf>
    <xf numFmtId="179" fontId="14" fillId="0" borderId="23" xfId="0" applyNumberFormat="1" applyFont="1" applyBorder="1">
      <alignment vertical="center"/>
    </xf>
    <xf numFmtId="0" fontId="14" fillId="0" borderId="16" xfId="0" applyFont="1" applyBorder="1" applyAlignment="1">
      <alignment horizontal="center" vertical="center" shrinkToFit="1"/>
    </xf>
    <xf numFmtId="38" fontId="14" fillId="0" borderId="16" xfId="2" applyFont="1" applyFill="1" applyBorder="1" applyAlignment="1">
      <alignment horizontal="center" vertical="center" shrinkToFit="1"/>
    </xf>
    <xf numFmtId="0" fontId="14" fillId="0" borderId="16" xfId="0" applyFont="1" applyBorder="1" applyAlignment="1">
      <alignment vertical="center" shrinkToFit="1"/>
    </xf>
    <xf numFmtId="188" fontId="14" fillId="0" borderId="18" xfId="0" applyNumberFormat="1" applyFont="1" applyBorder="1">
      <alignment vertical="center"/>
    </xf>
    <xf numFmtId="2" fontId="14" fillId="0" borderId="16" xfId="0" applyNumberFormat="1" applyFont="1" applyBorder="1" applyAlignment="1">
      <alignment vertical="center" shrinkToFit="1"/>
    </xf>
    <xf numFmtId="2" fontId="14" fillId="0" borderId="16" xfId="0" applyNumberFormat="1" applyFont="1" applyBorder="1">
      <alignment vertical="center"/>
    </xf>
    <xf numFmtId="2" fontId="14" fillId="0" borderId="18" xfId="0" applyNumberFormat="1" applyFont="1" applyBorder="1">
      <alignment vertical="center"/>
    </xf>
    <xf numFmtId="178" fontId="14" fillId="0" borderId="0" xfId="6" applyNumberFormat="1" applyFont="1" applyFill="1" applyBorder="1" applyAlignment="1">
      <alignment vertical="center"/>
    </xf>
    <xf numFmtId="178" fontId="14" fillId="0" borderId="0" xfId="6" applyNumberFormat="1" applyFont="1" applyFill="1" applyBorder="1" applyAlignment="1" applyProtection="1">
      <alignment horizontal="right" vertical="center"/>
      <protection locked="0"/>
    </xf>
    <xf numFmtId="178" fontId="14" fillId="0" borderId="18" xfId="6" applyNumberFormat="1" applyFont="1" applyFill="1" applyBorder="1" applyAlignment="1" applyProtection="1">
      <alignment horizontal="right" vertical="center"/>
      <protection locked="0"/>
    </xf>
    <xf numFmtId="178" fontId="14" fillId="0" borderId="18" xfId="6" applyNumberFormat="1" applyFont="1" applyFill="1" applyBorder="1" applyAlignment="1">
      <alignment vertical="center"/>
    </xf>
    <xf numFmtId="178" fontId="14" fillId="0" borderId="18" xfId="2" applyNumberFormat="1" applyFont="1" applyFill="1" applyBorder="1">
      <alignment vertical="center"/>
    </xf>
    <xf numFmtId="0" fontId="14" fillId="0" borderId="23" xfId="0" quotePrefix="1" applyFont="1" applyBorder="1" applyAlignment="1">
      <alignment vertical="center" shrinkToFit="1"/>
    </xf>
    <xf numFmtId="3" fontId="14" fillId="0" borderId="23" xfId="0" applyNumberFormat="1" applyFont="1" applyBorder="1" applyAlignment="1" applyProtection="1">
      <alignment horizontal="right" vertical="center"/>
      <protection locked="0"/>
    </xf>
    <xf numFmtId="3" fontId="14" fillId="0" borderId="0" xfId="0" applyNumberFormat="1" applyFont="1" applyAlignment="1" applyProtection="1">
      <alignment horizontal="right" vertical="center"/>
      <protection locked="0"/>
    </xf>
    <xf numFmtId="38" fontId="14" fillId="0" borderId="0" xfId="2" applyFont="1" applyFill="1" applyBorder="1" applyAlignment="1">
      <alignment vertical="center"/>
    </xf>
    <xf numFmtId="38" fontId="14" fillId="0" borderId="23" xfId="2" applyFont="1" applyFill="1" applyBorder="1" applyAlignment="1" applyProtection="1">
      <alignment horizontal="right" vertical="center"/>
      <protection locked="0"/>
    </xf>
    <xf numFmtId="2" fontId="25" fillId="0" borderId="0" xfId="0" applyNumberFormat="1" applyFont="1" applyAlignment="1"/>
    <xf numFmtId="190" fontId="14" fillId="0" borderId="0" xfId="0" applyNumberFormat="1" applyFont="1">
      <alignment vertical="center"/>
    </xf>
    <xf numFmtId="190" fontId="14" fillId="0" borderId="23" xfId="0" applyNumberFormat="1" applyFont="1" applyBorder="1">
      <alignment vertical="center"/>
    </xf>
    <xf numFmtId="178" fontId="14" fillId="0" borderId="23" xfId="2" applyNumberFormat="1" applyFont="1" applyFill="1" applyBorder="1" applyAlignment="1">
      <alignment vertical="center"/>
    </xf>
    <xf numFmtId="38" fontId="14" fillId="0" borderId="23" xfId="2" applyFont="1" applyFill="1" applyBorder="1" applyAlignment="1"/>
    <xf numFmtId="185" fontId="14" fillId="0" borderId="0" xfId="0" applyNumberFormat="1" applyFont="1">
      <alignment vertical="center"/>
    </xf>
    <xf numFmtId="0" fontId="24" fillId="0" borderId="0" xfId="0" applyFont="1" applyAlignment="1"/>
    <xf numFmtId="191" fontId="24" fillId="0" borderId="0" xfId="2" applyNumberFormat="1" applyFont="1" applyFill="1" applyAlignment="1"/>
    <xf numFmtId="40" fontId="25" fillId="0" borderId="0" xfId="2" applyNumberFormat="1" applyFont="1" applyFill="1">
      <alignment vertical="center"/>
    </xf>
    <xf numFmtId="4" fontId="25" fillId="0" borderId="0" xfId="0" applyNumberFormat="1" applyFont="1" applyAlignment="1"/>
    <xf numFmtId="3" fontId="25" fillId="0" borderId="0" xfId="0" applyNumberFormat="1" applyFont="1" applyAlignment="1"/>
    <xf numFmtId="4" fontId="24" fillId="0" borderId="0" xfId="0" applyNumberFormat="1" applyFont="1" applyAlignment="1"/>
    <xf numFmtId="4" fontId="24" fillId="0" borderId="0" xfId="0" applyNumberFormat="1" applyFont="1">
      <alignment vertical="center"/>
    </xf>
    <xf numFmtId="178" fontId="14" fillId="0" borderId="0" xfId="2" applyNumberFormat="1" applyFont="1" applyFill="1" applyAlignment="1"/>
    <xf numFmtId="0" fontId="25" fillId="0" borderId="23" xfId="0" applyFont="1" applyBorder="1" applyAlignment="1"/>
    <xf numFmtId="0" fontId="14" fillId="0" borderId="0" xfId="0" applyFont="1" applyAlignment="1">
      <alignment horizontal="center" vertical="top"/>
    </xf>
    <xf numFmtId="0" fontId="14" fillId="4" borderId="0" xfId="0" applyFont="1" applyFill="1" applyAlignment="1">
      <alignment horizontal="center" vertical="top"/>
    </xf>
    <xf numFmtId="38" fontId="25" fillId="0" borderId="0" xfId="2" applyFont="1" applyFill="1" applyBorder="1" applyAlignment="1"/>
    <xf numFmtId="0" fontId="24" fillId="0" borderId="0" xfId="0" applyFont="1" applyAlignment="1">
      <alignment horizontal="right"/>
    </xf>
    <xf numFmtId="193" fontId="24" fillId="0" borderId="0" xfId="0" applyNumberFormat="1" applyFont="1" applyAlignment="1"/>
    <xf numFmtId="194" fontId="24" fillId="0" borderId="0" xfId="0" applyNumberFormat="1" applyFont="1" applyAlignment="1"/>
    <xf numFmtId="10" fontId="19" fillId="0" borderId="0" xfId="0" applyNumberFormat="1" applyFont="1">
      <alignment vertical="center"/>
    </xf>
    <xf numFmtId="10" fontId="24" fillId="0" borderId="0" xfId="0" applyNumberFormat="1" applyFont="1" applyAlignment="1"/>
    <xf numFmtId="0" fontId="15" fillId="0" borderId="0" xfId="0" applyFont="1" applyAlignment="1"/>
    <xf numFmtId="0" fontId="12" fillId="2" borderId="0" xfId="0" applyFont="1" applyFill="1" applyAlignment="1"/>
    <xf numFmtId="0" fontId="19" fillId="2" borderId="0" xfId="0" applyFont="1" applyFill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8" xfId="0" applyFont="1" applyFill="1" applyBorder="1" applyAlignment="1">
      <alignment horizontal="center" vertical="center"/>
    </xf>
    <xf numFmtId="0" fontId="14" fillId="0" borderId="16" xfId="0" applyFont="1" applyBorder="1">
      <alignment vertical="center"/>
    </xf>
    <xf numFmtId="38" fontId="14" fillId="0" borderId="0" xfId="2" applyFont="1" applyBorder="1">
      <alignment vertical="center"/>
    </xf>
    <xf numFmtId="179" fontId="14" fillId="4" borderId="16" xfId="0" applyNumberFormat="1" applyFont="1" applyFill="1" applyBorder="1">
      <alignment vertical="center"/>
    </xf>
    <xf numFmtId="0" fontId="14" fillId="2" borderId="42" xfId="0" applyFont="1" applyFill="1" applyBorder="1" applyAlignment="1">
      <alignment horizontal="center" vertical="center"/>
    </xf>
    <xf numFmtId="178" fontId="10" fillId="2" borderId="23" xfId="1" applyNumberFormat="1" applyFont="1" applyFill="1" applyBorder="1" applyAlignment="1"/>
    <xf numFmtId="178" fontId="10" fillId="2" borderId="0" xfId="1" applyNumberFormat="1" applyFont="1" applyFill="1" applyBorder="1" applyAlignment="1"/>
    <xf numFmtId="178" fontId="10" fillId="2" borderId="16" xfId="1" applyNumberFormat="1" applyFont="1" applyFill="1" applyBorder="1" applyAlignment="1"/>
    <xf numFmtId="56" fontId="19" fillId="4" borderId="0" xfId="0" applyNumberFormat="1" applyFont="1" applyFill="1">
      <alignment vertical="center"/>
    </xf>
    <xf numFmtId="0" fontId="10" fillId="2" borderId="0" xfId="7" applyFont="1" applyFill="1"/>
    <xf numFmtId="0" fontId="10" fillId="0" borderId="0" xfId="7" applyFont="1"/>
    <xf numFmtId="0" fontId="12" fillId="2" borderId="46" xfId="7" applyFont="1" applyFill="1" applyBorder="1" applyAlignment="1">
      <alignment horizontal="center"/>
    </xf>
    <xf numFmtId="178" fontId="10" fillId="0" borderId="0" xfId="1" applyNumberFormat="1" applyFont="1" applyBorder="1" applyAlignment="1"/>
    <xf numFmtId="38" fontId="10" fillId="2" borderId="0" xfId="1" applyFont="1" applyFill="1" applyBorder="1" applyAlignment="1">
      <alignment horizontal="right"/>
    </xf>
    <xf numFmtId="38" fontId="10" fillId="2" borderId="23" xfId="1" applyFont="1" applyFill="1" applyBorder="1" applyAlignment="1">
      <alignment horizontal="right"/>
    </xf>
    <xf numFmtId="0" fontId="10" fillId="2" borderId="46" xfId="7" applyFont="1" applyFill="1" applyBorder="1"/>
    <xf numFmtId="0" fontId="10" fillId="2" borderId="49" xfId="7" applyFont="1" applyFill="1" applyBorder="1"/>
    <xf numFmtId="0" fontId="10" fillId="2" borderId="22" xfId="7" applyFont="1" applyFill="1" applyBorder="1"/>
    <xf numFmtId="0" fontId="10" fillId="2" borderId="19" xfId="7" applyFont="1" applyFill="1" applyBorder="1" applyAlignment="1">
      <alignment horizontal="center"/>
    </xf>
    <xf numFmtId="0" fontId="10" fillId="2" borderId="14" xfId="7" applyFont="1" applyFill="1" applyBorder="1"/>
    <xf numFmtId="0" fontId="10" fillId="2" borderId="21" xfId="7" applyFont="1" applyFill="1" applyBorder="1" applyAlignment="1">
      <alignment horizontal="center"/>
    </xf>
    <xf numFmtId="178" fontId="10" fillId="2" borderId="19" xfId="1" applyNumberFormat="1" applyFont="1" applyFill="1" applyBorder="1" applyAlignment="1"/>
    <xf numFmtId="0" fontId="10" fillId="2" borderId="6" xfId="7" applyFont="1" applyFill="1" applyBorder="1"/>
    <xf numFmtId="0" fontId="10" fillId="2" borderId="32" xfId="7" applyFont="1" applyFill="1" applyBorder="1"/>
    <xf numFmtId="0" fontId="10" fillId="2" borderId="50" xfId="7" applyFont="1" applyFill="1" applyBorder="1" applyAlignment="1">
      <alignment horizontal="center"/>
    </xf>
    <xf numFmtId="0" fontId="10" fillId="2" borderId="35" xfId="7" applyFont="1" applyFill="1" applyBorder="1" applyAlignment="1">
      <alignment horizontal="center"/>
    </xf>
    <xf numFmtId="0" fontId="10" fillId="2" borderId="36" xfId="7" applyFont="1" applyFill="1" applyBorder="1" applyAlignment="1">
      <alignment horizontal="center"/>
    </xf>
    <xf numFmtId="38" fontId="19" fillId="0" borderId="0" xfId="1" applyFont="1">
      <alignment vertical="center"/>
    </xf>
    <xf numFmtId="0" fontId="19" fillId="2" borderId="23" xfId="0" applyFont="1" applyFill="1" applyBorder="1">
      <alignment vertical="center"/>
    </xf>
    <xf numFmtId="0" fontId="10" fillId="2" borderId="26" xfId="7" applyFont="1" applyFill="1" applyBorder="1"/>
    <xf numFmtId="0" fontId="10" fillId="2" borderId="43" xfId="7" applyFont="1" applyFill="1" applyBorder="1" applyAlignment="1">
      <alignment horizontal="center"/>
    </xf>
    <xf numFmtId="0" fontId="10" fillId="2" borderId="20" xfId="7" applyFont="1" applyFill="1" applyBorder="1" applyAlignment="1">
      <alignment horizontal="center"/>
    </xf>
    <xf numFmtId="178" fontId="10" fillId="2" borderId="20" xfId="1" applyNumberFormat="1" applyFont="1" applyFill="1" applyBorder="1" applyAlignment="1"/>
    <xf numFmtId="0" fontId="19" fillId="0" borderId="23" xfId="0" applyFont="1" applyBorder="1">
      <alignment vertical="center"/>
    </xf>
    <xf numFmtId="14" fontId="13" fillId="0" borderId="0" xfId="7" applyNumberFormat="1" applyFont="1"/>
    <xf numFmtId="0" fontId="10" fillId="2" borderId="43" xfId="7" applyFont="1" applyFill="1" applyBorder="1"/>
    <xf numFmtId="0" fontId="10" fillId="2" borderId="35" xfId="7" applyFont="1" applyFill="1" applyBorder="1"/>
    <xf numFmtId="0" fontId="15" fillId="2" borderId="35" xfId="7" applyFont="1" applyFill="1" applyBorder="1" applyAlignment="1">
      <alignment horizontal="center"/>
    </xf>
    <xf numFmtId="0" fontId="13" fillId="2" borderId="47" xfId="7" applyFont="1" applyFill="1" applyBorder="1"/>
    <xf numFmtId="0" fontId="10" fillId="2" borderId="36" xfId="7" applyFont="1" applyFill="1" applyBorder="1"/>
    <xf numFmtId="0" fontId="12" fillId="2" borderId="13" xfId="7" applyFont="1" applyFill="1" applyBorder="1" applyAlignment="1">
      <alignment horizontal="center" vertical="center"/>
    </xf>
    <xf numFmtId="0" fontId="12" fillId="0" borderId="35" xfId="7" applyFont="1" applyBorder="1" applyAlignment="1">
      <alignment horizontal="center"/>
    </xf>
    <xf numFmtId="0" fontId="12" fillId="0" borderId="34" xfId="7" applyFont="1" applyBorder="1" applyAlignment="1">
      <alignment horizontal="center"/>
    </xf>
    <xf numFmtId="0" fontId="12" fillId="0" borderId="50" xfId="7" applyFont="1" applyBorder="1" applyAlignment="1">
      <alignment horizontal="center"/>
    </xf>
    <xf numFmtId="0" fontId="10" fillId="5" borderId="46" xfId="7" applyFont="1" applyFill="1" applyBorder="1"/>
    <xf numFmtId="0" fontId="10" fillId="5" borderId="35" xfId="7" applyFont="1" applyFill="1" applyBorder="1" applyAlignment="1">
      <alignment horizontal="center"/>
    </xf>
    <xf numFmtId="0" fontId="12" fillId="5" borderId="35" xfId="7" applyFont="1" applyFill="1" applyBorder="1" applyAlignment="1">
      <alignment horizontal="center"/>
    </xf>
    <xf numFmtId="0" fontId="12" fillId="0" borderId="43" xfId="7" applyFont="1" applyBorder="1" applyAlignment="1">
      <alignment horizontal="center"/>
    </xf>
    <xf numFmtId="0" fontId="10" fillId="2" borderId="34" xfId="7" applyFont="1" applyFill="1" applyBorder="1" applyAlignment="1">
      <alignment horizontal="center"/>
    </xf>
    <xf numFmtId="0" fontId="10" fillId="2" borderId="32" xfId="7" quotePrefix="1" applyFont="1" applyFill="1" applyBorder="1" applyAlignment="1">
      <alignment horizontal="left"/>
    </xf>
    <xf numFmtId="0" fontId="12" fillId="5" borderId="34" xfId="7" applyFont="1" applyFill="1" applyBorder="1" applyAlignment="1">
      <alignment horizontal="center"/>
    </xf>
    <xf numFmtId="0" fontId="10" fillId="2" borderId="46" xfId="7" quotePrefix="1" applyFont="1" applyFill="1" applyBorder="1" applyAlignment="1">
      <alignment horizontal="left"/>
    </xf>
    <xf numFmtId="0" fontId="12" fillId="2" borderId="4" xfId="7" applyFont="1" applyFill="1" applyBorder="1" applyAlignment="1">
      <alignment horizontal="center"/>
    </xf>
    <xf numFmtId="0" fontId="12" fillId="2" borderId="3" xfId="7" applyFont="1" applyFill="1" applyBorder="1" applyAlignment="1">
      <alignment horizontal="center"/>
    </xf>
    <xf numFmtId="0" fontId="10" fillId="0" borderId="35" xfId="7" applyFont="1" applyBorder="1"/>
    <xf numFmtId="0" fontId="12" fillId="2" borderId="2" xfId="7" applyFont="1" applyFill="1" applyBorder="1" applyAlignment="1">
      <alignment horizontal="center"/>
    </xf>
    <xf numFmtId="0" fontId="10" fillId="0" borderId="34" xfId="7" applyFont="1" applyBorder="1"/>
    <xf numFmtId="0" fontId="10" fillId="2" borderId="3" xfId="7" applyFont="1" applyFill="1" applyBorder="1"/>
    <xf numFmtId="0" fontId="10" fillId="2" borderId="2" xfId="7" applyFont="1" applyFill="1" applyBorder="1"/>
    <xf numFmtId="0" fontId="10" fillId="3" borderId="46" xfId="7" applyFont="1" applyFill="1" applyBorder="1"/>
    <xf numFmtId="0" fontId="10" fillId="3" borderId="35" xfId="7" applyFont="1" applyFill="1" applyBorder="1" applyAlignment="1">
      <alignment horizontal="center"/>
    </xf>
    <xf numFmtId="178" fontId="0" fillId="0" borderId="3" xfId="1" applyNumberFormat="1" applyFont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0" borderId="3" xfId="0" applyBorder="1">
      <alignment vertical="center"/>
    </xf>
    <xf numFmtId="178" fontId="0" fillId="0" borderId="0" xfId="1" applyNumberFormat="1" applyFont="1">
      <alignment vertical="center"/>
    </xf>
    <xf numFmtId="0" fontId="16" fillId="2" borderId="0" xfId="0" applyFont="1" applyFill="1" applyAlignment="1"/>
    <xf numFmtId="0" fontId="16" fillId="0" borderId="0" xfId="0" applyFont="1" applyAlignment="1"/>
    <xf numFmtId="0" fontId="0" fillId="0" borderId="23" xfId="0" applyBorder="1">
      <alignment vertical="center"/>
    </xf>
    <xf numFmtId="0" fontId="0" fillId="0" borderId="16" xfId="0" applyBorder="1">
      <alignment vertical="center"/>
    </xf>
    <xf numFmtId="38" fontId="25" fillId="3" borderId="0" xfId="2" applyFont="1" applyFill="1">
      <alignment vertical="center"/>
    </xf>
    <xf numFmtId="0" fontId="14" fillId="4" borderId="0" xfId="0" applyFont="1" applyFill="1" applyAlignment="1" applyProtection="1">
      <alignment horizontal="center" vertical="center"/>
      <protection locked="0"/>
    </xf>
    <xf numFmtId="0" fontId="14" fillId="3" borderId="2" xfId="0" applyFont="1" applyFill="1" applyBorder="1" applyAlignment="1">
      <alignment horizontal="center" vertical="center" shrinkToFit="1"/>
    </xf>
    <xf numFmtId="178" fontId="14" fillId="2" borderId="30" xfId="2" applyNumberFormat="1" applyFont="1" applyFill="1" applyBorder="1" applyAlignment="1">
      <alignment vertical="center" shrinkToFit="1"/>
    </xf>
    <xf numFmtId="178" fontId="14" fillId="2" borderId="0" xfId="2" applyNumberFormat="1" applyFont="1" applyFill="1" applyBorder="1" applyAlignment="1">
      <alignment vertical="center" shrinkToFit="1"/>
    </xf>
    <xf numFmtId="0" fontId="0" fillId="2" borderId="0" xfId="0" applyFill="1">
      <alignment vertical="center"/>
    </xf>
    <xf numFmtId="0" fontId="0" fillId="2" borderId="23" xfId="0" applyFill="1" applyBorder="1">
      <alignment vertical="center"/>
    </xf>
    <xf numFmtId="0" fontId="0" fillId="2" borderId="16" xfId="0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38" fontId="0" fillId="2" borderId="3" xfId="1" applyFont="1" applyFill="1" applyBorder="1">
      <alignment vertical="center"/>
    </xf>
    <xf numFmtId="178" fontId="0" fillId="2" borderId="22" xfId="1" applyNumberFormat="1" applyFont="1" applyFill="1" applyBorder="1">
      <alignment vertical="center"/>
    </xf>
    <xf numFmtId="0" fontId="33" fillId="2" borderId="0" xfId="0" applyFont="1" applyFill="1">
      <alignment vertical="center"/>
    </xf>
    <xf numFmtId="0" fontId="0" fillId="2" borderId="23" xfId="0" applyFill="1" applyBorder="1" applyAlignment="1">
      <alignment horizontal="center" vertical="center"/>
    </xf>
    <xf numFmtId="38" fontId="0" fillId="2" borderId="23" xfId="1" applyFont="1" applyFill="1" applyBorder="1">
      <alignment vertical="center"/>
    </xf>
    <xf numFmtId="0" fontId="0" fillId="2" borderId="0" xfId="0" applyFill="1" applyAlignment="1">
      <alignment horizontal="center" vertical="center"/>
    </xf>
    <xf numFmtId="38" fontId="0" fillId="2" borderId="0" xfId="1" applyFont="1" applyFill="1" applyBorder="1" applyAlignment="1">
      <alignment horizontal="center" vertical="center"/>
    </xf>
    <xf numFmtId="0" fontId="0" fillId="2" borderId="16" xfId="0" applyFill="1" applyBorder="1">
      <alignment vertical="center"/>
    </xf>
    <xf numFmtId="38" fontId="0" fillId="2" borderId="16" xfId="1" applyFont="1" applyFill="1" applyBorder="1" applyAlignment="1">
      <alignment horizontal="center" vertical="center"/>
    </xf>
    <xf numFmtId="200" fontId="17" fillId="2" borderId="14" xfId="9" applyNumberFormat="1" applyFont="1" applyFill="1" applyBorder="1"/>
    <xf numFmtId="0" fontId="0" fillId="5" borderId="23" xfId="0" applyFill="1" applyBorder="1">
      <alignment vertical="center"/>
    </xf>
    <xf numFmtId="200" fontId="17" fillId="2" borderId="22" xfId="9" applyNumberFormat="1" applyFont="1" applyFill="1" applyBorder="1" applyAlignment="1">
      <alignment horizontal="center"/>
    </xf>
    <xf numFmtId="200" fontId="17" fillId="2" borderId="22" xfId="9" applyNumberFormat="1" applyFont="1" applyFill="1" applyBorder="1"/>
    <xf numFmtId="183" fontId="38" fillId="2" borderId="23" xfId="0" applyNumberFormat="1" applyFont="1" applyFill="1" applyBorder="1" applyAlignment="1"/>
    <xf numFmtId="200" fontId="17" fillId="2" borderId="6" xfId="9" applyNumberFormat="1" applyFont="1" applyFill="1" applyBorder="1"/>
    <xf numFmtId="183" fontId="38" fillId="2" borderId="16" xfId="0" applyNumberFormat="1" applyFont="1" applyFill="1" applyBorder="1" applyAlignment="1"/>
    <xf numFmtId="0" fontId="0" fillId="5" borderId="16" xfId="0" applyFill="1" applyBorder="1">
      <alignment vertical="center"/>
    </xf>
    <xf numFmtId="38" fontId="0" fillId="2" borderId="0" xfId="1" applyFont="1" applyFill="1" applyBorder="1">
      <alignment vertical="center"/>
    </xf>
    <xf numFmtId="38" fontId="0" fillId="2" borderId="16" xfId="1" applyFont="1" applyFill="1" applyBorder="1">
      <alignment vertical="center"/>
    </xf>
    <xf numFmtId="183" fontId="38" fillId="2" borderId="23" xfId="0" applyNumberFormat="1" applyFont="1" applyFill="1" applyBorder="1" applyAlignment="1">
      <alignment horizontal="right"/>
    </xf>
    <xf numFmtId="38" fontId="0" fillId="3" borderId="0" xfId="1" applyFont="1" applyFill="1" applyBorder="1">
      <alignment vertical="center"/>
    </xf>
    <xf numFmtId="38" fontId="0" fillId="3" borderId="16" xfId="1" applyFont="1" applyFill="1" applyBorder="1">
      <alignment vertical="center"/>
    </xf>
    <xf numFmtId="38" fontId="0" fillId="3" borderId="0" xfId="1" applyFont="1" applyFill="1">
      <alignment vertical="center"/>
    </xf>
    <xf numFmtId="38" fontId="0" fillId="3" borderId="23" xfId="1" applyFont="1" applyFill="1" applyBorder="1">
      <alignment vertical="center"/>
    </xf>
    <xf numFmtId="183" fontId="38" fillId="2" borderId="16" xfId="0" applyNumberFormat="1" applyFont="1" applyFill="1" applyBorder="1" applyAlignment="1">
      <alignment horizontal="right"/>
    </xf>
    <xf numFmtId="38" fontId="0" fillId="0" borderId="23" xfId="1" applyFont="1" applyBorder="1">
      <alignment vertical="center"/>
    </xf>
    <xf numFmtId="38" fontId="0" fillId="0" borderId="0" xfId="1" applyFont="1" applyBorder="1">
      <alignment vertical="center"/>
    </xf>
    <xf numFmtId="38" fontId="0" fillId="0" borderId="16" xfId="1" applyFont="1" applyBorder="1">
      <alignment vertical="center"/>
    </xf>
    <xf numFmtId="38" fontId="0" fillId="0" borderId="0" xfId="1" applyFont="1">
      <alignment vertical="center"/>
    </xf>
    <xf numFmtId="38" fontId="25" fillId="3" borderId="0" xfId="2" applyFont="1" applyFill="1" applyAlignment="1"/>
    <xf numFmtId="38" fontId="25" fillId="3" borderId="0" xfId="2" applyFont="1" applyFill="1" applyBorder="1" applyAlignment="1"/>
    <xf numFmtId="0" fontId="10" fillId="0" borderId="46" xfId="7" applyFont="1" applyBorder="1"/>
    <xf numFmtId="0" fontId="10" fillId="0" borderId="35" xfId="7" applyFont="1" applyBorder="1" applyAlignment="1">
      <alignment horizontal="center"/>
    </xf>
    <xf numFmtId="0" fontId="10" fillId="0" borderId="49" xfId="7" applyFont="1" applyBorder="1"/>
    <xf numFmtId="0" fontId="10" fillId="0" borderId="34" xfId="7" applyFont="1" applyBorder="1" applyAlignment="1">
      <alignment horizontal="center"/>
    </xf>
    <xf numFmtId="0" fontId="10" fillId="0" borderId="32" xfId="7" applyFont="1" applyBorder="1"/>
    <xf numFmtId="0" fontId="10" fillId="0" borderId="50" xfId="7" applyFont="1" applyBorder="1" applyAlignment="1">
      <alignment horizontal="center"/>
    </xf>
    <xf numFmtId="0" fontId="19" fillId="3" borderId="0" xfId="0" applyFont="1" applyFill="1">
      <alignment vertical="center"/>
    </xf>
    <xf numFmtId="0" fontId="10" fillId="2" borderId="0" xfId="7" applyFont="1" applyFill="1" applyAlignment="1">
      <alignment horizontal="center"/>
    </xf>
    <xf numFmtId="0" fontId="14" fillId="2" borderId="0" xfId="0" applyFont="1" applyFill="1">
      <alignment vertical="center"/>
    </xf>
    <xf numFmtId="178" fontId="0" fillId="3" borderId="0" xfId="1" applyNumberFormat="1" applyFont="1" applyFill="1" applyBorder="1">
      <alignment vertical="center"/>
    </xf>
    <xf numFmtId="195" fontId="0" fillId="0" borderId="0" xfId="1" applyNumberFormat="1" applyFont="1">
      <alignment vertical="center"/>
    </xf>
    <xf numFmtId="178" fontId="14" fillId="2" borderId="0" xfId="1" applyNumberFormat="1" applyFont="1" applyFill="1" applyBorder="1">
      <alignment vertical="center"/>
    </xf>
    <xf numFmtId="188" fontId="14" fillId="2" borderId="16" xfId="0" applyNumberFormat="1" applyFont="1" applyFill="1" applyBorder="1" applyAlignment="1">
      <alignment vertical="center" shrinkToFit="1"/>
    </xf>
    <xf numFmtId="178" fontId="0" fillId="2" borderId="4" xfId="1" applyNumberFormat="1" applyFont="1" applyFill="1" applyBorder="1">
      <alignment vertical="center"/>
    </xf>
    <xf numFmtId="178" fontId="0" fillId="2" borderId="3" xfId="1" applyNumberFormat="1" applyFont="1" applyFill="1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2" borderId="21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32" fillId="2" borderId="23" xfId="0" applyFont="1" applyFill="1" applyBorder="1" applyAlignment="1">
      <alignment horizontal="left" vertical="center"/>
    </xf>
    <xf numFmtId="0" fontId="34" fillId="2" borderId="4" xfId="0" applyFont="1" applyFill="1" applyBorder="1" applyAlignment="1">
      <alignment horizontal="left" vertical="center"/>
    </xf>
    <xf numFmtId="0" fontId="34" fillId="2" borderId="14" xfId="0" applyFont="1" applyFill="1" applyBorder="1" applyAlignment="1">
      <alignment horizontal="left" vertical="center"/>
    </xf>
    <xf numFmtId="0" fontId="34" fillId="2" borderId="23" xfId="0" applyFont="1" applyFill="1" applyBorder="1" applyAlignment="1">
      <alignment horizontal="left" vertical="center"/>
    </xf>
    <xf numFmtId="0" fontId="34" fillId="2" borderId="21" xfId="0" applyFont="1" applyFill="1" applyBorder="1" applyAlignment="1">
      <alignment horizontal="left" vertical="center"/>
    </xf>
    <xf numFmtId="0" fontId="0" fillId="2" borderId="6" xfId="0" applyFill="1" applyBorder="1">
      <alignment vertical="center"/>
    </xf>
    <xf numFmtId="0" fontId="0" fillId="2" borderId="20" xfId="0" applyFill="1" applyBorder="1">
      <alignment vertical="center"/>
    </xf>
    <xf numFmtId="0" fontId="37" fillId="2" borderId="2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left" vertical="center"/>
    </xf>
    <xf numFmtId="0" fontId="34" fillId="2" borderId="1" xfId="0" applyFont="1" applyFill="1" applyBorder="1" applyAlignment="1">
      <alignment horizontal="center" vertical="center"/>
    </xf>
    <xf numFmtId="38" fontId="0" fillId="2" borderId="4" xfId="1" applyFont="1" applyFill="1" applyBorder="1">
      <alignment vertical="center"/>
    </xf>
    <xf numFmtId="0" fontId="36" fillId="2" borderId="3" xfId="0" applyFont="1" applyFill="1" applyBorder="1">
      <alignment vertical="center"/>
    </xf>
    <xf numFmtId="0" fontId="36" fillId="2" borderId="16" xfId="0" applyFont="1" applyFill="1" applyBorder="1">
      <alignment vertical="center"/>
    </xf>
    <xf numFmtId="0" fontId="36" fillId="2" borderId="2" xfId="0" applyFont="1" applyFill="1" applyBorder="1">
      <alignment vertical="center"/>
    </xf>
    <xf numFmtId="0" fontId="36" fillId="2" borderId="6" xfId="0" applyFont="1" applyFill="1" applyBorder="1">
      <alignment vertical="center"/>
    </xf>
    <xf numFmtId="0" fontId="36" fillId="2" borderId="20" xfId="0" applyFont="1" applyFill="1" applyBorder="1">
      <alignment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9" fillId="2" borderId="2" xfId="0" applyFont="1" applyFill="1" applyBorder="1">
      <alignment vertical="center"/>
    </xf>
    <xf numFmtId="178" fontId="14" fillId="2" borderId="0" xfId="2" applyNumberFormat="1" applyFont="1" applyFill="1" applyBorder="1" applyAlignment="1">
      <alignment horizontal="right" vertical="center"/>
    </xf>
    <xf numFmtId="183" fontId="14" fillId="2" borderId="16" xfId="0" applyNumberFormat="1" applyFont="1" applyFill="1" applyBorder="1" applyAlignment="1">
      <alignment vertical="center" shrinkToFit="1"/>
    </xf>
    <xf numFmtId="179" fontId="14" fillId="2" borderId="16" xfId="0" applyNumberFormat="1" applyFont="1" applyFill="1" applyBorder="1" applyAlignment="1">
      <alignment vertical="center" shrinkToFit="1"/>
    </xf>
    <xf numFmtId="179" fontId="14" fillId="2" borderId="0" xfId="2" applyNumberFormat="1" applyFont="1" applyFill="1" applyBorder="1" applyAlignment="1">
      <alignment horizontal="right" vertical="center"/>
    </xf>
    <xf numFmtId="179" fontId="14" fillId="2" borderId="16" xfId="2" quotePrefix="1" applyNumberFormat="1" applyFont="1" applyFill="1" applyBorder="1" applyAlignment="1">
      <alignment vertical="center"/>
    </xf>
    <xf numFmtId="179" fontId="14" fillId="2" borderId="16" xfId="0" applyNumberFormat="1" applyFont="1" applyFill="1" applyBorder="1">
      <alignment vertical="center"/>
    </xf>
    <xf numFmtId="186" fontId="14" fillId="2" borderId="16" xfId="2" quotePrefix="1" applyNumberFormat="1" applyFont="1" applyFill="1" applyBorder="1" applyAlignment="1">
      <alignment vertical="center"/>
    </xf>
    <xf numFmtId="179" fontId="14" fillId="2" borderId="0" xfId="0" applyNumberFormat="1" applyFont="1" applyFill="1">
      <alignment vertical="center"/>
    </xf>
    <xf numFmtId="38" fontId="14" fillId="2" borderId="0" xfId="1" applyFont="1" applyFill="1" applyBorder="1">
      <alignment vertical="center"/>
    </xf>
    <xf numFmtId="181" fontId="14" fillId="2" borderId="0" xfId="2" applyNumberFormat="1" applyFont="1" applyFill="1" applyBorder="1">
      <alignment vertical="center"/>
    </xf>
    <xf numFmtId="38" fontId="14" fillId="2" borderId="0" xfId="2" applyFont="1" applyFill="1" applyBorder="1">
      <alignment vertical="center"/>
    </xf>
    <xf numFmtId="181" fontId="14" fillId="2" borderId="42" xfId="0" applyNumberFormat="1" applyFont="1" applyFill="1" applyBorder="1" applyAlignment="1">
      <alignment vertical="center" shrinkToFit="1"/>
    </xf>
    <xf numFmtId="179" fontId="14" fillId="2" borderId="0" xfId="2" applyNumberFormat="1" applyFont="1" applyFill="1" applyBorder="1">
      <alignment vertical="center"/>
    </xf>
    <xf numFmtId="183" fontId="14" fillId="2" borderId="42" xfId="0" applyNumberFormat="1" applyFont="1" applyFill="1" applyBorder="1" applyAlignment="1">
      <alignment vertical="center" shrinkToFit="1"/>
    </xf>
    <xf numFmtId="184" fontId="14" fillId="0" borderId="0" xfId="0" applyNumberFormat="1" applyFont="1" applyAlignment="1"/>
    <xf numFmtId="179" fontId="14" fillId="0" borderId="42" xfId="0" applyNumberFormat="1" applyFont="1" applyBorder="1" applyAlignment="1">
      <alignment vertical="center" shrinkToFit="1"/>
    </xf>
    <xf numFmtId="184" fontId="14" fillId="0" borderId="23" xfId="0" applyNumberFormat="1" applyFont="1" applyBorder="1">
      <alignment vertical="center"/>
    </xf>
    <xf numFmtId="0" fontId="25" fillId="0" borderId="56" xfId="0" applyFont="1" applyBorder="1">
      <alignment vertical="center"/>
    </xf>
    <xf numFmtId="0" fontId="14" fillId="0" borderId="56" xfId="0" applyFont="1" applyBorder="1">
      <alignment vertical="center"/>
    </xf>
    <xf numFmtId="0" fontId="14" fillId="0" borderId="56" xfId="0" applyFont="1" applyBorder="1" applyAlignment="1">
      <alignment vertical="center" shrinkToFit="1"/>
    </xf>
    <xf numFmtId="0" fontId="14" fillId="0" borderId="54" xfId="0" quotePrefix="1" applyFont="1" applyBorder="1">
      <alignment vertical="center"/>
    </xf>
    <xf numFmtId="0" fontId="14" fillId="0" borderId="56" xfId="0" quotePrefix="1" applyFont="1" applyBorder="1">
      <alignment vertical="center"/>
    </xf>
    <xf numFmtId="0" fontId="14" fillId="0" borderId="53" xfId="0" applyFont="1" applyBorder="1">
      <alignment vertical="center"/>
    </xf>
    <xf numFmtId="0" fontId="25" fillId="0" borderId="53" xfId="0" quotePrefix="1" applyFont="1" applyBorder="1">
      <alignment vertical="center"/>
    </xf>
    <xf numFmtId="0" fontId="25" fillId="0" borderId="54" xfId="0" applyFont="1" applyBorder="1">
      <alignment vertical="center"/>
    </xf>
    <xf numFmtId="0" fontId="14" fillId="0" borderId="57" xfId="0" applyFont="1" applyBorder="1">
      <alignment vertical="center"/>
    </xf>
    <xf numFmtId="0" fontId="14" fillId="4" borderId="55" xfId="0" quotePrefix="1" applyFont="1" applyFill="1" applyBorder="1" applyAlignment="1">
      <alignment horizontal="center" vertical="center" wrapText="1"/>
    </xf>
    <xf numFmtId="0" fontId="14" fillId="4" borderId="56" xfId="0" applyFont="1" applyFill="1" applyBorder="1" applyAlignment="1">
      <alignment vertical="center" wrapText="1"/>
    </xf>
    <xf numFmtId="0" fontId="25" fillId="0" borderId="57" xfId="0" applyFont="1" applyBorder="1" applyAlignment="1">
      <alignment wrapText="1"/>
    </xf>
    <xf numFmtId="178" fontId="14" fillId="2" borderId="23" xfId="1" applyNumberFormat="1" applyFont="1" applyFill="1" applyBorder="1" applyAlignment="1">
      <alignment horizontal="right" vertical="center"/>
    </xf>
    <xf numFmtId="0" fontId="19" fillId="0" borderId="22" xfId="0" applyFont="1" applyBorder="1">
      <alignment vertical="center"/>
    </xf>
    <xf numFmtId="0" fontId="19" fillId="0" borderId="14" xfId="0" applyFont="1" applyBorder="1">
      <alignment vertical="center"/>
    </xf>
    <xf numFmtId="178" fontId="14" fillId="4" borderId="16" xfId="2" applyNumberFormat="1" applyFont="1" applyFill="1" applyBorder="1" applyAlignment="1" applyProtection="1">
      <alignment horizontal="right" vertical="center"/>
      <protection locked="0"/>
    </xf>
    <xf numFmtId="178" fontId="14" fillId="4" borderId="0" xfId="1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24" fillId="3" borderId="3" xfId="0" applyFont="1" applyFill="1" applyBorder="1" applyAlignment="1">
      <alignment horizontal="distributed"/>
    </xf>
    <xf numFmtId="0" fontId="0" fillId="6" borderId="0" xfId="0" applyFill="1">
      <alignment vertical="center"/>
    </xf>
    <xf numFmtId="183" fontId="14" fillId="6" borderId="16" xfId="0" applyNumberFormat="1" applyFont="1" applyFill="1" applyBorder="1" applyAlignment="1">
      <alignment vertical="center" shrinkToFit="1"/>
    </xf>
    <xf numFmtId="183" fontId="14" fillId="6" borderId="23" xfId="0" applyNumberFormat="1" applyFont="1" applyFill="1" applyBorder="1" applyAlignment="1">
      <alignment vertical="center" shrinkToFit="1"/>
    </xf>
    <xf numFmtId="178" fontId="14" fillId="6" borderId="16" xfId="2" applyNumberFormat="1" applyFont="1" applyFill="1" applyBorder="1" applyAlignment="1">
      <alignment horizontal="right" vertical="center"/>
    </xf>
    <xf numFmtId="178" fontId="14" fillId="6" borderId="16" xfId="2" applyNumberFormat="1" applyFont="1" applyFill="1" applyBorder="1" applyAlignment="1" applyProtection="1">
      <alignment horizontal="right" vertical="center"/>
      <protection locked="0"/>
    </xf>
    <xf numFmtId="0" fontId="14" fillId="3" borderId="5" xfId="0" quotePrefix="1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25" fillId="0" borderId="16" xfId="0" applyFont="1" applyBorder="1" applyAlignment="1"/>
    <xf numFmtId="178" fontId="14" fillId="2" borderId="0" xfId="2" applyNumberFormat="1" applyFont="1" applyFill="1">
      <alignment vertical="center"/>
    </xf>
    <xf numFmtId="178" fontId="14" fillId="2" borderId="0" xfId="2" applyNumberFormat="1" applyFont="1" applyFill="1" applyBorder="1">
      <alignment vertical="center"/>
    </xf>
    <xf numFmtId="183" fontId="14" fillId="2" borderId="23" xfId="0" applyNumberFormat="1" applyFont="1" applyFill="1" applyBorder="1" applyAlignment="1">
      <alignment vertical="center" shrinkToFit="1"/>
    </xf>
    <xf numFmtId="0" fontId="0" fillId="2" borderId="22" xfId="0" applyFill="1" applyBorder="1">
      <alignment vertical="center"/>
    </xf>
    <xf numFmtId="0" fontId="0" fillId="2" borderId="19" xfId="0" applyFill="1" applyBorder="1">
      <alignment vertical="center"/>
    </xf>
    <xf numFmtId="0" fontId="36" fillId="2" borderId="22" xfId="0" applyFont="1" applyFill="1" applyBorder="1">
      <alignment vertical="center"/>
    </xf>
    <xf numFmtId="0" fontId="36" fillId="2" borderId="0" xfId="0" applyFont="1" applyFill="1">
      <alignment vertical="center"/>
    </xf>
    <xf numFmtId="0" fontId="36" fillId="2" borderId="19" xfId="0" applyFont="1" applyFill="1" applyBorder="1">
      <alignment vertical="center"/>
    </xf>
    <xf numFmtId="178" fontId="0" fillId="2" borderId="0" xfId="1" applyNumberFormat="1" applyFont="1" applyFill="1" applyBorder="1">
      <alignment vertical="center"/>
    </xf>
    <xf numFmtId="38" fontId="0" fillId="2" borderId="3" xfId="0" applyNumberFormat="1" applyFill="1" applyBorder="1">
      <alignment vertical="center"/>
    </xf>
    <xf numFmtId="178" fontId="0" fillId="2" borderId="0" xfId="1" applyNumberFormat="1" applyFont="1" applyFill="1">
      <alignment vertical="center"/>
    </xf>
    <xf numFmtId="0" fontId="0" fillId="0" borderId="22" xfId="0" applyBorder="1">
      <alignment vertical="center"/>
    </xf>
    <xf numFmtId="0" fontId="0" fillId="0" borderId="6" xfId="0" applyBorder="1">
      <alignment vertical="center"/>
    </xf>
    <xf numFmtId="0" fontId="12" fillId="0" borderId="0" xfId="0" applyFont="1" applyAlignment="1"/>
    <xf numFmtId="0" fontId="0" fillId="2" borderId="14" xfId="0" applyFill="1" applyBorder="1">
      <alignment vertical="center"/>
    </xf>
    <xf numFmtId="178" fontId="0" fillId="6" borderId="23" xfId="1" applyNumberFormat="1" applyFont="1" applyFill="1" applyBorder="1">
      <alignment vertical="center"/>
    </xf>
    <xf numFmtId="38" fontId="0" fillId="6" borderId="4" xfId="1" applyFont="1" applyFill="1" applyBorder="1">
      <alignment vertical="center"/>
    </xf>
    <xf numFmtId="38" fontId="0" fillId="6" borderId="23" xfId="1" applyFont="1" applyFill="1" applyBorder="1">
      <alignment vertical="center"/>
    </xf>
    <xf numFmtId="178" fontId="0" fillId="6" borderId="4" xfId="1" applyNumberFormat="1" applyFont="1" applyFill="1" applyBorder="1">
      <alignment vertical="center"/>
    </xf>
    <xf numFmtId="0" fontId="0" fillId="6" borderId="19" xfId="0" applyFill="1" applyBorder="1">
      <alignment vertical="center"/>
    </xf>
    <xf numFmtId="178" fontId="0" fillId="6" borderId="0" xfId="1" applyNumberFormat="1" applyFont="1" applyFill="1" applyBorder="1">
      <alignment vertical="center"/>
    </xf>
    <xf numFmtId="38" fontId="0" fillId="6" borderId="3" xfId="1" applyFont="1" applyFill="1" applyBorder="1">
      <alignment vertical="center"/>
    </xf>
    <xf numFmtId="38" fontId="0" fillId="6" borderId="0" xfId="1" applyFont="1" applyFill="1" applyBorder="1">
      <alignment vertical="center"/>
    </xf>
    <xf numFmtId="178" fontId="0" fillId="6" borderId="3" xfId="1" applyNumberFormat="1" applyFont="1" applyFill="1" applyBorder="1">
      <alignment vertical="center"/>
    </xf>
    <xf numFmtId="38" fontId="0" fillId="6" borderId="3" xfId="0" applyNumberFormat="1" applyFill="1" applyBorder="1">
      <alignment vertical="center"/>
    </xf>
    <xf numFmtId="40" fontId="14" fillId="2" borderId="18" xfId="1" applyNumberFormat="1" applyFont="1" applyFill="1" applyBorder="1">
      <alignment vertical="center"/>
    </xf>
    <xf numFmtId="38" fontId="14" fillId="2" borderId="23" xfId="1" applyFont="1" applyFill="1" applyBorder="1">
      <alignment vertical="center"/>
    </xf>
    <xf numFmtId="179" fontId="14" fillId="2" borderId="23" xfId="2" applyNumberFormat="1" applyFont="1" applyFill="1" applyBorder="1">
      <alignment vertical="center"/>
    </xf>
    <xf numFmtId="40" fontId="14" fillId="2" borderId="29" xfId="2" applyNumberFormat="1" applyFont="1" applyFill="1" applyBorder="1">
      <alignment vertical="center"/>
    </xf>
    <xf numFmtId="40" fontId="14" fillId="2" borderId="0" xfId="1" applyNumberFormat="1" applyFont="1" applyFill="1" applyBorder="1">
      <alignment vertical="center"/>
    </xf>
    <xf numFmtId="179" fontId="14" fillId="2" borderId="23" xfId="0" applyNumberFormat="1" applyFont="1" applyFill="1" applyBorder="1">
      <alignment vertical="center"/>
    </xf>
    <xf numFmtId="179" fontId="14" fillId="2" borderId="23" xfId="2" applyNumberFormat="1" applyFont="1" applyFill="1" applyBorder="1" applyAlignment="1">
      <alignment horizontal="right" vertical="center"/>
    </xf>
    <xf numFmtId="0" fontId="25" fillId="4" borderId="55" xfId="0" applyFont="1" applyFill="1" applyBorder="1">
      <alignment vertical="center"/>
    </xf>
    <xf numFmtId="0" fontId="24" fillId="4" borderId="56" xfId="0" applyFont="1" applyFill="1" applyBorder="1">
      <alignment vertical="center"/>
    </xf>
    <xf numFmtId="0" fontId="14" fillId="4" borderId="56" xfId="0" applyFont="1" applyFill="1" applyBorder="1" applyAlignment="1">
      <alignment vertical="center" shrinkToFit="1"/>
    </xf>
    <xf numFmtId="0" fontId="25" fillId="4" borderId="53" xfId="0" quotePrefix="1" applyFont="1" applyFill="1" applyBorder="1" applyAlignment="1">
      <alignment horizontal="left" vertical="center" wrapText="1"/>
    </xf>
    <xf numFmtId="0" fontId="24" fillId="4" borderId="54" xfId="0" applyFont="1" applyFill="1" applyBorder="1" applyAlignment="1">
      <alignment horizontal="distributed" vertical="center" wrapText="1"/>
    </xf>
    <xf numFmtId="0" fontId="25" fillId="4" borderId="56" xfId="0" quotePrefix="1" applyFont="1" applyFill="1" applyBorder="1" applyAlignment="1">
      <alignment horizontal="left" vertical="center" wrapText="1"/>
    </xf>
    <xf numFmtId="0" fontId="25" fillId="4" borderId="56" xfId="0" quotePrefix="1" applyFont="1" applyFill="1" applyBorder="1" applyAlignment="1">
      <alignment horizontal="left" vertical="center"/>
    </xf>
    <xf numFmtId="0" fontId="14" fillId="4" borderId="54" xfId="0" quotePrefix="1" applyFont="1" applyFill="1" applyBorder="1" applyAlignment="1">
      <alignment horizontal="left" vertical="center" wrapText="1"/>
    </xf>
    <xf numFmtId="0" fontId="14" fillId="4" borderId="56" xfId="0" quotePrefix="1" applyFont="1" applyFill="1" applyBorder="1">
      <alignment vertical="center"/>
    </xf>
    <xf numFmtId="0" fontId="25" fillId="4" borderId="57" xfId="0" applyFont="1" applyFill="1" applyBorder="1">
      <alignment vertical="center"/>
    </xf>
    <xf numFmtId="178" fontId="14" fillId="4" borderId="23" xfId="1" quotePrefix="1" applyNumberFormat="1" applyFont="1" applyFill="1" applyBorder="1" applyAlignment="1">
      <alignment horizontal="right" vertical="center"/>
    </xf>
    <xf numFmtId="178" fontId="14" fillId="4" borderId="23" xfId="1" applyNumberFormat="1" applyFont="1" applyFill="1" applyBorder="1" applyAlignment="1">
      <alignment horizontal="right" vertical="center"/>
    </xf>
    <xf numFmtId="178" fontId="14" fillId="0" borderId="0" xfId="1" applyNumberFormat="1" applyFont="1" applyBorder="1" applyAlignment="1">
      <alignment horizontal="right" vertical="center"/>
    </xf>
    <xf numFmtId="178" fontId="14" fillId="2" borderId="0" xfId="1" applyNumberFormat="1" applyFont="1" applyFill="1" applyBorder="1" applyAlignment="1">
      <alignment horizontal="right" vertical="center"/>
    </xf>
    <xf numFmtId="183" fontId="14" fillId="0" borderId="54" xfId="0" applyNumberFormat="1" applyFont="1" applyBorder="1" applyAlignment="1">
      <alignment vertical="center" shrinkToFit="1"/>
    </xf>
    <xf numFmtId="0" fontId="14" fillId="0" borderId="58" xfId="0" quotePrefix="1" applyFont="1" applyBorder="1">
      <alignment vertical="center"/>
    </xf>
    <xf numFmtId="0" fontId="25" fillId="0" borderId="53" xfId="0" applyFont="1" applyBorder="1">
      <alignment vertical="center"/>
    </xf>
    <xf numFmtId="38" fontId="25" fillId="0" borderId="46" xfId="2" quotePrefix="1" applyFont="1" applyFill="1" applyBorder="1" applyAlignment="1">
      <alignment vertical="center" shrinkToFit="1"/>
    </xf>
    <xf numFmtId="38" fontId="25" fillId="0" borderId="0" xfId="2" applyFont="1" applyFill="1" applyBorder="1" applyAlignment="1" applyProtection="1">
      <alignment vertical="center"/>
    </xf>
    <xf numFmtId="38" fontId="25" fillId="0" borderId="0" xfId="0" applyNumberFormat="1" applyFont="1">
      <alignment vertical="center"/>
    </xf>
    <xf numFmtId="3" fontId="25" fillId="0" borderId="0" xfId="0" applyNumberFormat="1" applyFont="1">
      <alignment vertical="center"/>
    </xf>
    <xf numFmtId="3" fontId="25" fillId="0" borderId="23" xfId="0" applyNumberFormat="1" applyFont="1" applyBorder="1">
      <alignment vertical="center"/>
    </xf>
    <xf numFmtId="38" fontId="25" fillId="0" borderId="0" xfId="2" applyFont="1" applyFill="1" applyBorder="1">
      <alignment vertical="center"/>
    </xf>
    <xf numFmtId="38" fontId="25" fillId="0" borderId="46" xfId="2" applyFont="1" applyFill="1" applyBorder="1" applyAlignment="1">
      <alignment vertical="center" shrinkToFit="1"/>
    </xf>
    <xf numFmtId="38" fontId="25" fillId="0" borderId="0" xfId="2" applyFont="1" applyFill="1" applyBorder="1" applyAlignment="1">
      <alignment vertical="center"/>
    </xf>
    <xf numFmtId="38" fontId="25" fillId="0" borderId="23" xfId="2" applyFont="1" applyFill="1" applyBorder="1" applyAlignment="1">
      <alignment vertical="center"/>
    </xf>
    <xf numFmtId="38" fontId="25" fillId="0" borderId="23" xfId="2" applyFont="1" applyFill="1" applyBorder="1">
      <alignment vertical="center"/>
    </xf>
    <xf numFmtId="178" fontId="25" fillId="0" borderId="0" xfId="1" applyNumberFormat="1" applyFont="1" applyFill="1" applyBorder="1">
      <alignment vertical="center"/>
    </xf>
    <xf numFmtId="178" fontId="25" fillId="0" borderId="0" xfId="1" applyNumberFormat="1" applyFont="1" applyFill="1" applyBorder="1" applyAlignment="1">
      <alignment vertical="center"/>
    </xf>
    <xf numFmtId="178" fontId="25" fillId="0" borderId="0" xfId="1" quotePrefix="1" applyNumberFormat="1" applyFont="1" applyFill="1" applyBorder="1" applyAlignment="1">
      <alignment horizontal="right"/>
    </xf>
    <xf numFmtId="178" fontId="25" fillId="0" borderId="0" xfId="1" quotePrefix="1" applyNumberFormat="1" applyFont="1" applyFill="1" applyBorder="1" applyAlignment="1">
      <alignment vertical="center"/>
    </xf>
    <xf numFmtId="38" fontId="19" fillId="0" borderId="0" xfId="2" applyFont="1">
      <alignment vertical="center"/>
    </xf>
    <xf numFmtId="38" fontId="19" fillId="0" borderId="0" xfId="2" applyFont="1" applyFill="1">
      <alignment vertical="center"/>
    </xf>
    <xf numFmtId="0" fontId="19" fillId="0" borderId="0" xfId="0" applyFont="1" applyAlignment="1"/>
    <xf numFmtId="38" fontId="25" fillId="6" borderId="0" xfId="2" applyFont="1" applyFill="1" applyAlignment="1"/>
    <xf numFmtId="0" fontId="14" fillId="2" borderId="38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56" fontId="14" fillId="4" borderId="0" xfId="0" applyNumberFormat="1" applyFont="1" applyFill="1">
      <alignment vertical="center"/>
    </xf>
    <xf numFmtId="38" fontId="25" fillId="0" borderId="0" xfId="1" applyFont="1" applyFill="1">
      <alignment vertical="center"/>
    </xf>
    <xf numFmtId="38" fontId="10" fillId="6" borderId="23" xfId="1" applyFont="1" applyFill="1" applyBorder="1" applyAlignment="1">
      <alignment horizontal="right"/>
    </xf>
    <xf numFmtId="38" fontId="10" fillId="6" borderId="0" xfId="1" applyFont="1" applyFill="1" applyBorder="1" applyAlignment="1">
      <alignment horizontal="right"/>
    </xf>
    <xf numFmtId="178" fontId="0" fillId="2" borderId="19" xfId="1" applyNumberFormat="1" applyFont="1" applyFill="1" applyBorder="1">
      <alignment vertical="center"/>
    </xf>
    <xf numFmtId="178" fontId="0" fillId="2" borderId="20" xfId="1" applyNumberFormat="1" applyFont="1" applyFill="1" applyBorder="1">
      <alignment vertical="center"/>
    </xf>
    <xf numFmtId="178" fontId="0" fillId="2" borderId="14" xfId="1" applyNumberFormat="1" applyFont="1" applyFill="1" applyBorder="1">
      <alignment vertical="center"/>
    </xf>
    <xf numFmtId="178" fontId="0" fillId="2" borderId="6" xfId="1" applyNumberFormat="1" applyFont="1" applyFill="1" applyBorder="1">
      <alignment vertical="center"/>
    </xf>
    <xf numFmtId="38" fontId="0" fillId="2" borderId="2" xfId="1" applyFont="1" applyFill="1" applyBorder="1">
      <alignment vertical="center"/>
    </xf>
    <xf numFmtId="178" fontId="0" fillId="2" borderId="2" xfId="1" applyNumberFormat="1" applyFont="1" applyFill="1" applyBorder="1">
      <alignment vertical="center"/>
    </xf>
    <xf numFmtId="14" fontId="0" fillId="3" borderId="0" xfId="0" applyNumberFormat="1" applyFill="1">
      <alignment vertical="center"/>
    </xf>
    <xf numFmtId="0" fontId="0" fillId="0" borderId="4" xfId="0" applyBorder="1">
      <alignment vertical="center"/>
    </xf>
    <xf numFmtId="56" fontId="0" fillId="6" borderId="3" xfId="0" applyNumberFormat="1" applyFill="1" applyBorder="1">
      <alignment vertical="center"/>
    </xf>
    <xf numFmtId="0" fontId="0" fillId="0" borderId="3" xfId="0" applyBorder="1" applyAlignment="1">
      <alignment horizontal="right" vertical="center"/>
    </xf>
    <xf numFmtId="56" fontId="0" fillId="6" borderId="3" xfId="0" applyNumberFormat="1" applyFill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right" vertical="center"/>
    </xf>
    <xf numFmtId="183" fontId="14" fillId="6" borderId="23" xfId="0" applyNumberFormat="1" applyFont="1" applyFill="1" applyBorder="1" applyAlignment="1">
      <alignment horizontal="center" vertical="center" shrinkToFit="1"/>
    </xf>
    <xf numFmtId="0" fontId="25" fillId="6" borderId="23" xfId="0" applyFont="1" applyFill="1" applyBorder="1" applyAlignment="1">
      <alignment horizontal="center"/>
    </xf>
    <xf numFmtId="0" fontId="25" fillId="6" borderId="0" xfId="0" applyFont="1" applyFill="1" applyAlignment="1">
      <alignment horizontal="center"/>
    </xf>
    <xf numFmtId="183" fontId="14" fillId="6" borderId="16" xfId="0" applyNumberFormat="1" applyFont="1" applyFill="1" applyBorder="1" applyAlignment="1">
      <alignment horizontal="center" vertical="center" shrinkToFit="1"/>
    </xf>
    <xf numFmtId="0" fontId="25" fillId="6" borderId="16" xfId="0" applyFont="1" applyFill="1" applyBorder="1" applyAlignment="1">
      <alignment horizontal="center"/>
    </xf>
    <xf numFmtId="2" fontId="19" fillId="2" borderId="18" xfId="0" applyNumberFormat="1" applyFont="1" applyFill="1" applyBorder="1">
      <alignment vertical="center"/>
    </xf>
    <xf numFmtId="179" fontId="14" fillId="0" borderId="42" xfId="0" applyNumberFormat="1" applyFont="1" applyBorder="1">
      <alignment vertical="center"/>
    </xf>
    <xf numFmtId="0" fontId="14" fillId="4" borderId="56" xfId="0" applyFont="1" applyFill="1" applyBorder="1">
      <alignment vertical="center"/>
    </xf>
    <xf numFmtId="3" fontId="25" fillId="2" borderId="0" xfId="0" applyNumberFormat="1" applyFont="1" applyFill="1">
      <alignment vertical="center"/>
    </xf>
    <xf numFmtId="38" fontId="25" fillId="2" borderId="0" xfId="2" applyFont="1" applyFill="1" applyBorder="1" applyAlignment="1" applyProtection="1">
      <alignment vertical="center"/>
    </xf>
    <xf numFmtId="38" fontId="25" fillId="2" borderId="0" xfId="2" applyFont="1" applyFill="1">
      <alignment vertical="center"/>
    </xf>
    <xf numFmtId="40" fontId="14" fillId="4" borderId="18" xfId="1" applyNumberFormat="1" applyFont="1" applyFill="1" applyBorder="1" applyAlignment="1">
      <alignment vertical="center"/>
    </xf>
    <xf numFmtId="40" fontId="14" fillId="4" borderId="18" xfId="1" applyNumberFormat="1" applyFont="1" applyFill="1" applyBorder="1">
      <alignment vertical="center"/>
    </xf>
    <xf numFmtId="40" fontId="14" fillId="0" borderId="18" xfId="1" applyNumberFormat="1" applyFont="1" applyBorder="1">
      <alignment vertical="center"/>
    </xf>
    <xf numFmtId="38" fontId="24" fillId="0" borderId="23" xfId="1" applyFont="1" applyFill="1" applyBorder="1">
      <alignment vertical="center"/>
    </xf>
    <xf numFmtId="38" fontId="24" fillId="0" borderId="0" xfId="1" applyFont="1" applyFill="1" applyBorder="1">
      <alignment vertical="center"/>
    </xf>
    <xf numFmtId="38" fontId="24" fillId="3" borderId="0" xfId="1" applyFont="1" applyFill="1" applyBorder="1">
      <alignment vertical="center"/>
    </xf>
    <xf numFmtId="38" fontId="24" fillId="5" borderId="0" xfId="1" applyFont="1" applyFill="1" applyBorder="1">
      <alignment vertical="center"/>
    </xf>
    <xf numFmtId="0" fontId="28" fillId="0" borderId="16" xfId="0" applyFont="1" applyBorder="1">
      <alignment vertical="center"/>
    </xf>
    <xf numFmtId="38" fontId="24" fillId="0" borderId="16" xfId="1" applyFont="1" applyFill="1" applyBorder="1">
      <alignment vertical="center"/>
    </xf>
    <xf numFmtId="38" fontId="24" fillId="0" borderId="23" xfId="2" applyFont="1" applyFill="1" applyBorder="1">
      <alignment vertical="center"/>
    </xf>
    <xf numFmtId="0" fontId="25" fillId="0" borderId="23" xfId="0" applyFont="1" applyBorder="1">
      <alignment vertical="center"/>
    </xf>
    <xf numFmtId="38" fontId="25" fillId="0" borderId="23" xfId="2" applyFont="1" applyFill="1" applyBorder="1" applyAlignment="1"/>
    <xf numFmtId="38" fontId="25" fillId="3" borderId="23" xfId="2" applyFont="1" applyFill="1" applyBorder="1" applyAlignment="1"/>
    <xf numFmtId="38" fontId="25" fillId="0" borderId="16" xfId="2" applyFont="1" applyFill="1" applyBorder="1" applyAlignment="1"/>
    <xf numFmtId="38" fontId="25" fillId="3" borderId="16" xfId="2" applyFont="1" applyFill="1" applyBorder="1" applyAlignment="1"/>
    <xf numFmtId="4" fontId="25" fillId="0" borderId="16" xfId="0" applyNumberFormat="1" applyFont="1" applyBorder="1" applyAlignment="1"/>
    <xf numFmtId="3" fontId="25" fillId="0" borderId="16" xfId="0" applyNumberFormat="1" applyFont="1" applyBorder="1" applyAlignment="1"/>
    <xf numFmtId="3" fontId="24" fillId="0" borderId="16" xfId="0" applyNumberFormat="1" applyFont="1" applyBorder="1" applyAlignment="1"/>
    <xf numFmtId="4" fontId="24" fillId="0" borderId="16" xfId="0" applyNumberFormat="1" applyFont="1" applyBorder="1" applyAlignment="1"/>
    <xf numFmtId="4" fontId="24" fillId="0" borderId="16" xfId="0" applyNumberFormat="1" applyFont="1" applyBorder="1">
      <alignment vertical="center"/>
    </xf>
    <xf numFmtId="0" fontId="24" fillId="0" borderId="16" xfId="0" applyFont="1" applyBorder="1" applyAlignment="1"/>
    <xf numFmtId="38" fontId="25" fillId="2" borderId="0" xfId="2" applyFont="1" applyFill="1" applyBorder="1">
      <alignment vertical="center"/>
    </xf>
    <xf numFmtId="38" fontId="25" fillId="6" borderId="16" xfId="1" applyFont="1" applyFill="1" applyBorder="1" applyAlignment="1"/>
    <xf numFmtId="38" fontId="25" fillId="6" borderId="0" xfId="1" applyFont="1" applyFill="1" applyBorder="1" applyAlignment="1"/>
    <xf numFmtId="38" fontId="0" fillId="6" borderId="0" xfId="1" applyFont="1" applyFill="1">
      <alignment vertical="center"/>
    </xf>
    <xf numFmtId="38" fontId="0" fillId="6" borderId="16" xfId="1" applyFont="1" applyFill="1" applyBorder="1">
      <alignment vertical="center"/>
    </xf>
    <xf numFmtId="38" fontId="0" fillId="2" borderId="19" xfId="1" applyFont="1" applyFill="1" applyBorder="1">
      <alignment vertical="center"/>
    </xf>
    <xf numFmtId="178" fontId="0" fillId="2" borderId="23" xfId="1" applyNumberFormat="1" applyFont="1" applyFill="1" applyBorder="1">
      <alignment vertical="center"/>
    </xf>
    <xf numFmtId="38" fontId="0" fillId="2" borderId="21" xfId="1" applyFont="1" applyFill="1" applyBorder="1">
      <alignment vertical="center"/>
    </xf>
    <xf numFmtId="0" fontId="0" fillId="0" borderId="4" xfId="0" applyBorder="1" applyAlignment="1">
      <alignment horizontal="right" vertical="center"/>
    </xf>
    <xf numFmtId="38" fontId="0" fillId="2" borderId="20" xfId="1" applyFont="1" applyFill="1" applyBorder="1">
      <alignment vertical="center"/>
    </xf>
    <xf numFmtId="0" fontId="37" fillId="2" borderId="3" xfId="0" applyFont="1" applyFill="1" applyBorder="1">
      <alignment vertical="center"/>
    </xf>
    <xf numFmtId="0" fontId="10" fillId="6" borderId="19" xfId="7" applyFont="1" applyFill="1" applyBorder="1" applyAlignment="1">
      <alignment horizontal="center"/>
    </xf>
    <xf numFmtId="0" fontId="10" fillId="6" borderId="21" xfId="7" applyFont="1" applyFill="1" applyBorder="1" applyAlignment="1">
      <alignment horizontal="center"/>
    </xf>
    <xf numFmtId="56" fontId="0" fillId="3" borderId="3" xfId="0" applyNumberFormat="1" applyFill="1" applyBorder="1" applyAlignment="1">
      <alignment horizontal="right" vertical="center"/>
    </xf>
    <xf numFmtId="0" fontId="0" fillId="6" borderId="4" xfId="0" applyFill="1" applyBorder="1">
      <alignment vertical="center"/>
    </xf>
    <xf numFmtId="0" fontId="0" fillId="6" borderId="3" xfId="0" applyFill="1" applyBorder="1">
      <alignment vertical="center"/>
    </xf>
    <xf numFmtId="56" fontId="0" fillId="6" borderId="4" xfId="0" applyNumberFormat="1" applyFill="1" applyBorder="1" applyAlignment="1">
      <alignment horizontal="right" vertical="center"/>
    </xf>
    <xf numFmtId="0" fontId="0" fillId="0" borderId="21" xfId="0" applyBorder="1">
      <alignment vertical="center"/>
    </xf>
    <xf numFmtId="0" fontId="0" fillId="0" borderId="20" xfId="0" applyBorder="1">
      <alignment vertical="center"/>
    </xf>
    <xf numFmtId="38" fontId="0" fillId="0" borderId="22" xfId="1" applyFont="1" applyBorder="1">
      <alignment vertical="center"/>
    </xf>
    <xf numFmtId="38" fontId="0" fillId="0" borderId="6" xfId="1" applyFont="1" applyBorder="1">
      <alignment vertical="center"/>
    </xf>
    <xf numFmtId="0" fontId="0" fillId="3" borderId="22" xfId="0" applyFill="1" applyBorder="1">
      <alignment vertical="center"/>
    </xf>
    <xf numFmtId="38" fontId="0" fillId="0" borderId="3" xfId="1" applyFont="1" applyBorder="1">
      <alignment vertical="center"/>
    </xf>
    <xf numFmtId="38" fontId="0" fillId="0" borderId="2" xfId="1" applyFont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56" fontId="0" fillId="3" borderId="4" xfId="0" applyNumberFormat="1" applyFill="1" applyBorder="1" applyAlignment="1">
      <alignment horizontal="right" vertical="center"/>
    </xf>
    <xf numFmtId="38" fontId="0" fillId="3" borderId="3" xfId="1" applyFont="1" applyFill="1" applyBorder="1">
      <alignment vertical="center"/>
    </xf>
    <xf numFmtId="0" fontId="0" fillId="3" borderId="14" xfId="0" applyFill="1" applyBorder="1">
      <alignment vertical="center"/>
    </xf>
    <xf numFmtId="0" fontId="36" fillId="2" borderId="14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184" fontId="14" fillId="2" borderId="0" xfId="0" applyNumberFormat="1" applyFont="1" applyFill="1" applyAlignment="1"/>
    <xf numFmtId="0" fontId="25" fillId="0" borderId="14" xfId="0" applyFont="1" applyBorder="1" applyAlignment="1"/>
    <xf numFmtId="0" fontId="19" fillId="0" borderId="22" xfId="0" applyFont="1" applyBorder="1" applyAlignment="1">
      <alignment horizontal="center" vertical="center"/>
    </xf>
    <xf numFmtId="0" fontId="19" fillId="0" borderId="6" xfId="0" applyFont="1" applyBorder="1">
      <alignment vertical="center"/>
    </xf>
    <xf numFmtId="0" fontId="14" fillId="4" borderId="14" xfId="0" quotePrefix="1" applyFont="1" applyFill="1" applyBorder="1" applyAlignment="1">
      <alignment horizontal="center"/>
    </xf>
    <xf numFmtId="0" fontId="14" fillId="4" borderId="22" xfId="0" quotePrefix="1" applyFont="1" applyFill="1" applyBorder="1" applyAlignment="1">
      <alignment horizontal="center"/>
    </xf>
    <xf numFmtId="0" fontId="14" fillId="4" borderId="22" xfId="0" quotePrefix="1" applyFont="1" applyFill="1" applyBorder="1" applyAlignment="1">
      <alignment horizontal="center" shrinkToFit="1"/>
    </xf>
    <xf numFmtId="0" fontId="14" fillId="4" borderId="22" xfId="0" quotePrefix="1" applyFont="1" applyFill="1" applyBorder="1" applyAlignment="1">
      <alignment horizontal="distributed"/>
    </xf>
    <xf numFmtId="0" fontId="14" fillId="4" borderId="6" xfId="0" quotePrefix="1" applyFont="1" applyFill="1" applyBorder="1" applyAlignment="1">
      <alignment horizontal="center"/>
    </xf>
    <xf numFmtId="0" fontId="14" fillId="4" borderId="4" xfId="0" quotePrefix="1" applyFont="1" applyFill="1" applyBorder="1" applyAlignment="1">
      <alignment horizontal="center"/>
    </xf>
    <xf numFmtId="0" fontId="14" fillId="4" borderId="3" xfId="0" quotePrefix="1" applyFont="1" applyFill="1" applyBorder="1" applyAlignment="1">
      <alignment horizontal="center"/>
    </xf>
    <xf numFmtId="0" fontId="14" fillId="4" borderId="3" xfId="0" quotePrefix="1" applyFont="1" applyFill="1" applyBorder="1" applyAlignment="1">
      <alignment horizontal="distributed"/>
    </xf>
    <xf numFmtId="0" fontId="19" fillId="0" borderId="3" xfId="0" applyFont="1" applyBorder="1">
      <alignment vertical="center"/>
    </xf>
    <xf numFmtId="0" fontId="19" fillId="0" borderId="2" xfId="0" applyFont="1" applyBorder="1">
      <alignment vertical="center"/>
    </xf>
    <xf numFmtId="0" fontId="14" fillId="4" borderId="2" xfId="0" quotePrefix="1" applyFont="1" applyFill="1" applyBorder="1" applyAlignment="1">
      <alignment horizontal="center"/>
    </xf>
    <xf numFmtId="178" fontId="14" fillId="2" borderId="23" xfId="1" applyNumberFormat="1" applyFont="1" applyFill="1" applyBorder="1">
      <alignment vertical="center"/>
    </xf>
    <xf numFmtId="178" fontId="14" fillId="2" borderId="23" xfId="1" applyNumberFormat="1" applyFont="1" applyFill="1" applyBorder="1" applyAlignment="1"/>
    <xf numFmtId="178" fontId="14" fillId="2" borderId="0" xfId="1" applyNumberFormat="1" applyFont="1" applyFill="1" applyBorder="1" applyAlignment="1"/>
    <xf numFmtId="178" fontId="14" fillId="2" borderId="16" xfId="1" applyNumberFormat="1" applyFont="1" applyFill="1" applyBorder="1" applyAlignment="1"/>
    <xf numFmtId="178" fontId="14" fillId="2" borderId="16" xfId="1" applyNumberFormat="1" applyFont="1" applyFill="1" applyBorder="1">
      <alignment vertical="center"/>
    </xf>
    <xf numFmtId="183" fontId="14" fillId="2" borderId="0" xfId="0" applyNumberFormat="1" applyFont="1" applyFill="1" applyAlignment="1">
      <alignment vertical="center" shrinkToFit="1"/>
    </xf>
    <xf numFmtId="178" fontId="14" fillId="4" borderId="23" xfId="0" quotePrefix="1" applyNumberFormat="1" applyFont="1" applyFill="1" applyBorder="1" applyAlignment="1">
      <alignment horizontal="right"/>
    </xf>
    <xf numFmtId="40" fontId="14" fillId="4" borderId="16" xfId="1" applyNumberFormat="1" applyFont="1" applyFill="1" applyBorder="1" applyAlignment="1">
      <alignment vertical="center"/>
    </xf>
    <xf numFmtId="40" fontId="14" fillId="4" borderId="16" xfId="1" applyNumberFormat="1" applyFont="1" applyFill="1" applyBorder="1">
      <alignment vertical="center"/>
    </xf>
    <xf numFmtId="40" fontId="14" fillId="0" borderId="16" xfId="1" applyNumberFormat="1" applyFont="1" applyBorder="1">
      <alignment vertical="center"/>
    </xf>
    <xf numFmtId="0" fontId="14" fillId="0" borderId="23" xfId="0" quotePrefix="1" applyFont="1" applyBorder="1" applyAlignment="1">
      <alignment horizontal="center"/>
    </xf>
    <xf numFmtId="0" fontId="14" fillId="0" borderId="16" xfId="0" applyFont="1" applyBorder="1" applyAlignment="1">
      <alignment horizontal="center" vertical="top"/>
    </xf>
    <xf numFmtId="178" fontId="14" fillId="2" borderId="0" xfId="2" applyNumberFormat="1" applyFont="1" applyFill="1" applyBorder="1" applyAlignment="1"/>
    <xf numFmtId="0" fontId="14" fillId="2" borderId="16" xfId="0" applyFont="1" applyFill="1" applyBorder="1">
      <alignment vertical="center"/>
    </xf>
    <xf numFmtId="38" fontId="25" fillId="6" borderId="23" xfId="2" applyFont="1" applyFill="1" applyBorder="1" applyAlignment="1"/>
    <xf numFmtId="38" fontId="25" fillId="3" borderId="23" xfId="2" applyFont="1" applyFill="1" applyBorder="1">
      <alignment vertical="center"/>
    </xf>
    <xf numFmtId="38" fontId="25" fillId="0" borderId="16" xfId="2" applyFont="1" applyFill="1" applyBorder="1">
      <alignment vertical="center"/>
    </xf>
    <xf numFmtId="0" fontId="24" fillId="0" borderId="16" xfId="0" applyFont="1" applyBorder="1" applyAlignment="1">
      <alignment horizontal="right"/>
    </xf>
    <xf numFmtId="38" fontId="25" fillId="3" borderId="23" xfId="1" applyFont="1" applyFill="1" applyBorder="1" applyAlignment="1">
      <alignment horizontal="right" vertical="center"/>
    </xf>
    <xf numFmtId="38" fontId="25" fillId="3" borderId="23" xfId="1" applyFont="1" applyFill="1" applyBorder="1">
      <alignment vertical="center"/>
    </xf>
    <xf numFmtId="38" fontId="25" fillId="0" borderId="23" xfId="1" applyFont="1" applyBorder="1">
      <alignment vertical="center"/>
    </xf>
    <xf numFmtId="38" fontId="25" fillId="2" borderId="23" xfId="1" applyFont="1" applyFill="1" applyBorder="1">
      <alignment vertical="center"/>
    </xf>
    <xf numFmtId="0" fontId="25" fillId="0" borderId="16" xfId="0" applyFont="1" applyBorder="1">
      <alignment vertical="center"/>
    </xf>
    <xf numFmtId="38" fontId="25" fillId="3" borderId="16" xfId="1" applyFont="1" applyFill="1" applyBorder="1" applyAlignment="1">
      <alignment horizontal="right" vertical="center"/>
    </xf>
    <xf numFmtId="38" fontId="25" fillId="3" borderId="16" xfId="1" applyFont="1" applyFill="1" applyBorder="1">
      <alignment vertical="center"/>
    </xf>
    <xf numFmtId="38" fontId="25" fillId="0" borderId="16" xfId="1" applyFont="1" applyBorder="1">
      <alignment vertical="center"/>
    </xf>
    <xf numFmtId="38" fontId="25" fillId="2" borderId="16" xfId="1" applyFont="1" applyFill="1" applyBorder="1">
      <alignment vertical="center"/>
    </xf>
    <xf numFmtId="178" fontId="25" fillId="0" borderId="16" xfId="1" quotePrefix="1" applyNumberFormat="1" applyFont="1" applyFill="1" applyBorder="1" applyAlignment="1">
      <alignment horizontal="right"/>
    </xf>
    <xf numFmtId="178" fontId="25" fillId="0" borderId="16" xfId="1" quotePrefix="1" applyNumberFormat="1" applyFont="1" applyFill="1" applyBorder="1" applyAlignment="1">
      <alignment vertical="center"/>
    </xf>
    <xf numFmtId="178" fontId="25" fillId="0" borderId="16" xfId="1" applyNumberFormat="1" applyFont="1" applyFill="1" applyBorder="1" applyAlignment="1">
      <alignment vertical="center"/>
    </xf>
    <xf numFmtId="178" fontId="25" fillId="0" borderId="16" xfId="1" applyNumberFormat="1" applyFont="1" applyFill="1" applyBorder="1">
      <alignment vertical="center"/>
    </xf>
    <xf numFmtId="178" fontId="25" fillId="0" borderId="0" xfId="1" applyNumberFormat="1" applyFont="1" applyFill="1" applyBorder="1" applyAlignment="1">
      <alignment horizontal="right" vertical="center"/>
    </xf>
    <xf numFmtId="178" fontId="25" fillId="0" borderId="16" xfId="1" applyNumberFormat="1" applyFont="1" applyFill="1" applyBorder="1" applyAlignment="1">
      <alignment horizontal="right" vertical="center"/>
    </xf>
    <xf numFmtId="178" fontId="25" fillId="6" borderId="23" xfId="1" applyNumberFormat="1" applyFont="1" applyFill="1" applyBorder="1">
      <alignment vertical="center"/>
    </xf>
    <xf numFmtId="178" fontId="25" fillId="6" borderId="0" xfId="1" applyNumberFormat="1" applyFont="1" applyFill="1" applyBorder="1">
      <alignment vertical="center"/>
    </xf>
    <xf numFmtId="186" fontId="14" fillId="2" borderId="0" xfId="2" quotePrefix="1" applyNumberFormat="1" applyFont="1" applyFill="1" applyBorder="1" applyAlignment="1">
      <alignment vertical="center"/>
    </xf>
    <xf numFmtId="0" fontId="24" fillId="0" borderId="23" xfId="0" applyFont="1" applyBorder="1" applyAlignment="1"/>
    <xf numFmtId="0" fontId="10" fillId="2" borderId="55" xfId="7" applyFont="1" applyFill="1" applyBorder="1" applyAlignment="1">
      <alignment horizontal="center"/>
    </xf>
    <xf numFmtId="0" fontId="15" fillId="2" borderId="56" xfId="7" applyFont="1" applyFill="1" applyBorder="1" applyAlignment="1">
      <alignment horizontal="center"/>
    </xf>
    <xf numFmtId="0" fontId="10" fillId="2" borderId="57" xfId="7" applyFont="1" applyFill="1" applyBorder="1" applyAlignment="1">
      <alignment horizontal="center"/>
    </xf>
    <xf numFmtId="0" fontId="12" fillId="2" borderId="56" xfId="7" applyFont="1" applyFill="1" applyBorder="1" applyAlignment="1">
      <alignment horizontal="center"/>
    </xf>
    <xf numFmtId="0" fontId="12" fillId="2" borderId="54" xfId="7" applyFont="1" applyFill="1" applyBorder="1" applyAlignment="1">
      <alignment horizontal="center"/>
    </xf>
    <xf numFmtId="0" fontId="0" fillId="6" borderId="23" xfId="0" applyFill="1" applyBorder="1">
      <alignment vertical="center"/>
    </xf>
    <xf numFmtId="0" fontId="12" fillId="2" borderId="53" xfId="7" applyFont="1" applyFill="1" applyBorder="1" applyAlignment="1">
      <alignment horizontal="center"/>
    </xf>
    <xf numFmtId="0" fontId="0" fillId="6" borderId="16" xfId="0" applyFill="1" applyBorder="1">
      <alignment vertical="center"/>
    </xf>
    <xf numFmtId="0" fontId="10" fillId="0" borderId="26" xfId="7" applyFont="1" applyBorder="1"/>
    <xf numFmtId="0" fontId="10" fillId="0" borderId="43" xfId="7" applyFont="1" applyBorder="1" applyAlignment="1">
      <alignment horizontal="center"/>
    </xf>
    <xf numFmtId="0" fontId="0" fillId="0" borderId="0" xfId="7" applyFont="1"/>
    <xf numFmtId="0" fontId="0" fillId="0" borderId="56" xfId="0" applyBorder="1">
      <alignment vertical="center"/>
    </xf>
    <xf numFmtId="0" fontId="10" fillId="2" borderId="53" xfId="7" applyFont="1" applyFill="1" applyBorder="1"/>
    <xf numFmtId="0" fontId="10" fillId="2" borderId="56" xfId="7" applyFont="1" applyFill="1" applyBorder="1"/>
    <xf numFmtId="0" fontId="10" fillId="2" borderId="54" xfId="7" applyFont="1" applyFill="1" applyBorder="1"/>
    <xf numFmtId="0" fontId="12" fillId="2" borderId="35" xfId="7" applyFont="1" applyFill="1" applyBorder="1" applyAlignment="1">
      <alignment horizontal="center"/>
    </xf>
    <xf numFmtId="0" fontId="0" fillId="0" borderId="35" xfId="0" applyBorder="1">
      <alignment vertical="center"/>
    </xf>
    <xf numFmtId="0" fontId="0" fillId="2" borderId="56" xfId="0" applyFill="1" applyBorder="1">
      <alignment vertical="center"/>
    </xf>
    <xf numFmtId="0" fontId="34" fillId="2" borderId="3" xfId="0" applyFont="1" applyFill="1" applyBorder="1">
      <alignment vertical="center"/>
    </xf>
    <xf numFmtId="0" fontId="0" fillId="0" borderId="34" xfId="0" applyBorder="1">
      <alignment vertical="center"/>
    </xf>
    <xf numFmtId="0" fontId="0" fillId="2" borderId="54" xfId="0" applyFill="1" applyBorder="1">
      <alignment vertical="center"/>
    </xf>
    <xf numFmtId="0" fontId="0" fillId="2" borderId="4" xfId="0" applyFill="1" applyBorder="1">
      <alignment vertical="center"/>
    </xf>
    <xf numFmtId="0" fontId="0" fillId="0" borderId="50" xfId="0" applyBorder="1">
      <alignment vertical="center"/>
    </xf>
    <xf numFmtId="0" fontId="0" fillId="2" borderId="53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56" xfId="0" applyFill="1" applyBorder="1">
      <alignment vertical="center"/>
    </xf>
    <xf numFmtId="0" fontId="0" fillId="0" borderId="10" xfId="0" applyBorder="1">
      <alignment vertical="center"/>
    </xf>
    <xf numFmtId="0" fontId="0" fillId="0" borderId="25" xfId="0" applyBorder="1">
      <alignment vertical="center"/>
    </xf>
    <xf numFmtId="0" fontId="0" fillId="0" borderId="54" xfId="0" applyBorder="1">
      <alignment vertical="center"/>
    </xf>
    <xf numFmtId="2" fontId="14" fillId="2" borderId="16" xfId="0" applyNumberFormat="1" applyFont="1" applyFill="1" applyBorder="1">
      <alignment vertical="center"/>
    </xf>
    <xf numFmtId="0" fontId="24" fillId="4" borderId="56" xfId="0" quotePrefix="1" applyFont="1" applyFill="1" applyBorder="1" applyAlignment="1">
      <alignment vertical="top" wrapText="1"/>
    </xf>
    <xf numFmtId="0" fontId="24" fillId="4" borderId="54" xfId="0" quotePrefix="1" applyFont="1" applyFill="1" applyBorder="1" applyAlignment="1">
      <alignment vertical="top" wrapText="1"/>
    </xf>
    <xf numFmtId="0" fontId="14" fillId="2" borderId="5" xfId="0" quotePrefix="1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178" fontId="14" fillId="0" borderId="23" xfId="1" applyNumberFormat="1" applyFont="1" applyFill="1" applyBorder="1" applyAlignment="1"/>
    <xf numFmtId="188" fontId="14" fillId="2" borderId="18" xfId="0" applyNumberFormat="1" applyFont="1" applyFill="1" applyBorder="1">
      <alignment vertical="center"/>
    </xf>
    <xf numFmtId="178" fontId="14" fillId="2" borderId="23" xfId="2" applyNumberFormat="1" applyFont="1" applyFill="1" applyBorder="1">
      <alignment vertical="center"/>
    </xf>
    <xf numFmtId="184" fontId="14" fillId="2" borderId="0" xfId="0" applyNumberFormat="1" applyFont="1" applyFill="1">
      <alignment vertical="center"/>
    </xf>
    <xf numFmtId="179" fontId="14" fillId="2" borderId="42" xfId="0" applyNumberFormat="1" applyFont="1" applyFill="1" applyBorder="1">
      <alignment vertical="center"/>
    </xf>
    <xf numFmtId="38" fontId="14" fillId="2" borderId="23" xfId="2" applyFont="1" applyFill="1" applyBorder="1" applyAlignment="1"/>
    <xf numFmtId="38" fontId="14" fillId="2" borderId="23" xfId="2" applyFont="1" applyFill="1" applyBorder="1" applyAlignment="1">
      <alignment vertical="center"/>
    </xf>
    <xf numFmtId="178" fontId="14" fillId="0" borderId="0" xfId="1" applyNumberFormat="1" applyFont="1" applyFill="1" applyBorder="1" applyAlignment="1"/>
    <xf numFmtId="178" fontId="14" fillId="0" borderId="0" xfId="1" applyNumberFormat="1" applyFont="1" applyFill="1" applyBorder="1">
      <alignment vertical="center"/>
    </xf>
    <xf numFmtId="178" fontId="14" fillId="0" borderId="16" xfId="1" applyNumberFormat="1" applyFont="1" applyFill="1" applyBorder="1" applyAlignment="1"/>
    <xf numFmtId="0" fontId="14" fillId="0" borderId="23" xfId="0" applyFont="1" applyBorder="1" applyAlignment="1">
      <alignment horizontal="left" vertical="top"/>
    </xf>
    <xf numFmtId="178" fontId="14" fillId="0" borderId="16" xfId="1" applyNumberFormat="1" applyFont="1" applyFill="1" applyBorder="1">
      <alignment vertical="center"/>
    </xf>
    <xf numFmtId="0" fontId="14" fillId="0" borderId="0" xfId="0" applyFont="1" applyAlignment="1">
      <alignment horizontal="left" vertical="top"/>
    </xf>
    <xf numFmtId="178" fontId="14" fillId="6" borderId="23" xfId="1" applyNumberFormat="1" applyFont="1" applyFill="1" applyBorder="1" applyAlignment="1"/>
    <xf numFmtId="178" fontId="14" fillId="6" borderId="0" xfId="1" applyNumberFormat="1" applyFont="1" applyFill="1" applyBorder="1" applyAlignment="1"/>
    <xf numFmtId="178" fontId="14" fillId="6" borderId="0" xfId="1" applyNumberFormat="1" applyFont="1" applyFill="1" applyBorder="1">
      <alignment vertical="center"/>
    </xf>
    <xf numFmtId="178" fontId="14" fillId="3" borderId="23" xfId="1" applyNumberFormat="1" applyFont="1" applyFill="1" applyBorder="1" applyAlignment="1"/>
    <xf numFmtId="178" fontId="10" fillId="3" borderId="3" xfId="1" applyNumberFormat="1" applyFont="1" applyFill="1" applyBorder="1" applyAlignment="1" applyProtection="1"/>
    <xf numFmtId="178" fontId="10" fillId="3" borderId="0" xfId="1" applyNumberFormat="1" applyFont="1" applyFill="1" applyBorder="1" applyAlignment="1" applyProtection="1"/>
    <xf numFmtId="178" fontId="12" fillId="3" borderId="3" xfId="1" applyNumberFormat="1" applyFont="1" applyFill="1" applyBorder="1" applyAlignment="1" applyProtection="1"/>
    <xf numFmtId="178" fontId="0" fillId="0" borderId="19" xfId="1" applyNumberFormat="1" applyFont="1" applyBorder="1" applyAlignment="1">
      <alignment vertical="center"/>
    </xf>
    <xf numFmtId="178" fontId="0" fillId="0" borderId="3" xfId="1" applyNumberFormat="1" applyFont="1" applyBorder="1" applyAlignment="1">
      <alignment vertical="center"/>
    </xf>
    <xf numFmtId="178" fontId="10" fillId="3" borderId="2" xfId="1" applyNumberFormat="1" applyFont="1" applyFill="1" applyBorder="1" applyAlignment="1" applyProtection="1"/>
    <xf numFmtId="178" fontId="10" fillId="3" borderId="16" xfId="1" applyNumberFormat="1" applyFont="1" applyFill="1" applyBorder="1" applyAlignment="1" applyProtection="1"/>
    <xf numFmtId="178" fontId="12" fillId="3" borderId="2" xfId="1" applyNumberFormat="1" applyFont="1" applyFill="1" applyBorder="1" applyAlignment="1" applyProtection="1"/>
    <xf numFmtId="178" fontId="0" fillId="0" borderId="2" xfId="1" applyNumberFormat="1" applyFont="1" applyBorder="1" applyAlignment="1">
      <alignment vertical="center"/>
    </xf>
    <xf numFmtId="178" fontId="10" fillId="3" borderId="4" xfId="1" applyNumberFormat="1" applyFont="1" applyFill="1" applyBorder="1" applyAlignment="1" applyProtection="1"/>
    <xf numFmtId="178" fontId="10" fillId="3" borderId="23" xfId="1" applyNumberFormat="1" applyFont="1" applyFill="1" applyBorder="1" applyAlignment="1" applyProtection="1"/>
    <xf numFmtId="178" fontId="12" fillId="3" borderId="4" xfId="1" applyNumberFormat="1" applyFont="1" applyFill="1" applyBorder="1" applyAlignment="1" applyProtection="1"/>
    <xf numFmtId="178" fontId="10" fillId="5" borderId="3" xfId="1" applyNumberFormat="1" applyFont="1" applyFill="1" applyBorder="1" applyAlignment="1" applyProtection="1"/>
    <xf numFmtId="178" fontId="10" fillId="5" borderId="0" xfId="1" applyNumberFormat="1" applyFont="1" applyFill="1" applyBorder="1" applyAlignment="1" applyProtection="1"/>
    <xf numFmtId="178" fontId="12" fillId="5" borderId="3" xfId="1" applyNumberFormat="1" applyFont="1" applyFill="1" applyBorder="1" applyAlignment="1" applyProtection="1"/>
    <xf numFmtId="178" fontId="0" fillId="0" borderId="21" xfId="1" applyNumberFormat="1" applyFont="1" applyBorder="1" applyAlignment="1">
      <alignment vertical="center"/>
    </xf>
    <xf numFmtId="178" fontId="0" fillId="0" borderId="4" xfId="1" applyNumberFormat="1" applyFont="1" applyBorder="1" applyAlignment="1">
      <alignment vertical="center"/>
    </xf>
    <xf numFmtId="178" fontId="10" fillId="3" borderId="8" xfId="1" applyNumberFormat="1" applyFont="1" applyFill="1" applyBorder="1" applyAlignment="1" applyProtection="1"/>
    <xf numFmtId="178" fontId="10" fillId="3" borderId="30" xfId="1" applyNumberFormat="1" applyFont="1" applyFill="1" applyBorder="1" applyAlignment="1" applyProtection="1"/>
    <xf numFmtId="178" fontId="12" fillId="3" borderId="8" xfId="1" applyNumberFormat="1" applyFont="1" applyFill="1" applyBorder="1" applyAlignment="1" applyProtection="1">
      <alignment horizontal="center"/>
    </xf>
    <xf numFmtId="178" fontId="12" fillId="3" borderId="3" xfId="1" applyNumberFormat="1" applyFont="1" applyFill="1" applyBorder="1" applyAlignment="1" applyProtection="1">
      <alignment horizontal="center"/>
    </xf>
    <xf numFmtId="178" fontId="12" fillId="5" borderId="3" xfId="1" applyNumberFormat="1" applyFont="1" applyFill="1" applyBorder="1" applyAlignment="1" applyProtection="1">
      <alignment horizontal="center"/>
    </xf>
    <xf numFmtId="178" fontId="10" fillId="2" borderId="2" xfId="1" applyNumberFormat="1" applyFont="1" applyFill="1" applyBorder="1" applyAlignment="1" applyProtection="1"/>
    <xf numFmtId="178" fontId="10" fillId="2" borderId="16" xfId="1" applyNumberFormat="1" applyFont="1" applyFill="1" applyBorder="1" applyAlignment="1" applyProtection="1"/>
    <xf numFmtId="178" fontId="12" fillId="3" borderId="2" xfId="1" applyNumberFormat="1" applyFont="1" applyFill="1" applyBorder="1" applyAlignment="1" applyProtection="1">
      <alignment horizontal="center"/>
    </xf>
    <xf numFmtId="178" fontId="10" fillId="2" borderId="3" xfId="1" applyNumberFormat="1" applyFont="1" applyFill="1" applyBorder="1" applyAlignment="1" applyProtection="1"/>
    <xf numFmtId="178" fontId="10" fillId="2" borderId="0" xfId="1" applyNumberFormat="1" applyFont="1" applyFill="1" applyBorder="1" applyAlignment="1" applyProtection="1"/>
    <xf numFmtId="178" fontId="10" fillId="2" borderId="3" xfId="1" applyNumberFormat="1" applyFont="1" applyFill="1" applyBorder="1" applyAlignment="1"/>
    <xf numFmtId="178" fontId="12" fillId="3" borderId="3" xfId="1" applyNumberFormat="1" applyFont="1" applyFill="1" applyBorder="1" applyAlignment="1">
      <alignment horizontal="center"/>
    </xf>
    <xf numFmtId="178" fontId="10" fillId="2" borderId="3" xfId="1" applyNumberFormat="1" applyFont="1" applyFill="1" applyBorder="1" applyAlignment="1" applyProtection="1">
      <alignment vertical="center"/>
    </xf>
    <xf numFmtId="178" fontId="10" fillId="2" borderId="4" xfId="1" applyNumberFormat="1" applyFont="1" applyFill="1" applyBorder="1" applyAlignment="1" applyProtection="1">
      <alignment vertical="center"/>
    </xf>
    <xf numFmtId="178" fontId="10" fillId="2" borderId="23" xfId="1" applyNumberFormat="1" applyFont="1" applyFill="1" applyBorder="1" applyAlignment="1" applyProtection="1"/>
    <xf numFmtId="178" fontId="12" fillId="3" borderId="4" xfId="1" applyNumberFormat="1" applyFont="1" applyFill="1" applyBorder="1" applyAlignment="1" applyProtection="1">
      <alignment horizontal="center"/>
    </xf>
    <xf numFmtId="178" fontId="10" fillId="2" borderId="2" xfId="1" applyNumberFormat="1" applyFont="1" applyFill="1" applyBorder="1" applyAlignment="1" applyProtection="1">
      <alignment vertical="center"/>
    </xf>
    <xf numFmtId="178" fontId="10" fillId="2" borderId="4" xfId="1" applyNumberFormat="1" applyFont="1" applyFill="1" applyBorder="1" applyAlignment="1" applyProtection="1"/>
    <xf numFmtId="178" fontId="12" fillId="3" borderId="4" xfId="1" applyNumberFormat="1" applyFont="1" applyFill="1" applyBorder="1" applyAlignment="1">
      <alignment horizontal="center"/>
    </xf>
    <xf numFmtId="178" fontId="12" fillId="5" borderId="3" xfId="1" applyNumberFormat="1" applyFont="1" applyFill="1" applyBorder="1" applyAlignment="1">
      <alignment horizontal="center"/>
    </xf>
    <xf numFmtId="178" fontId="12" fillId="3" borderId="2" xfId="1" applyNumberFormat="1" applyFont="1" applyFill="1" applyBorder="1" applyAlignment="1">
      <alignment horizontal="center"/>
    </xf>
    <xf numFmtId="178" fontId="12" fillId="5" borderId="2" xfId="1" applyNumberFormat="1" applyFont="1" applyFill="1" applyBorder="1" applyAlignment="1">
      <alignment horizontal="center"/>
    </xf>
    <xf numFmtId="178" fontId="10" fillId="2" borderId="0" xfId="1" applyNumberFormat="1" applyFont="1" applyFill="1" applyBorder="1" applyAlignment="1" applyProtection="1">
      <alignment vertical="center"/>
    </xf>
    <xf numFmtId="178" fontId="12" fillId="3" borderId="3" xfId="1" applyNumberFormat="1" applyFont="1" applyFill="1" applyBorder="1" applyAlignment="1" applyProtection="1">
      <alignment horizontal="center" vertical="center"/>
    </xf>
    <xf numFmtId="178" fontId="12" fillId="6" borderId="3" xfId="1" applyNumberFormat="1" applyFont="1" applyFill="1" applyBorder="1" applyAlignment="1" applyProtection="1">
      <alignment horizontal="center"/>
    </xf>
    <xf numFmtId="178" fontId="12" fillId="6" borderId="3" xfId="1" applyNumberFormat="1" applyFont="1" applyFill="1" applyBorder="1" applyAlignment="1">
      <alignment horizontal="center"/>
    </xf>
    <xf numFmtId="178" fontId="12" fillId="6" borderId="4" xfId="1" applyNumberFormat="1" applyFont="1" applyFill="1" applyBorder="1" applyAlignment="1">
      <alignment horizontal="center"/>
    </xf>
    <xf numFmtId="178" fontId="12" fillId="6" borderId="2" xfId="1" applyNumberFormat="1" applyFont="1" applyFill="1" applyBorder="1" applyAlignment="1">
      <alignment horizontal="center"/>
    </xf>
    <xf numFmtId="178" fontId="12" fillId="2" borderId="4" xfId="1" applyNumberFormat="1" applyFont="1" applyFill="1" applyBorder="1" applyAlignment="1">
      <alignment horizontal="center"/>
    </xf>
    <xf numFmtId="178" fontId="12" fillId="2" borderId="3" xfId="1" applyNumberFormat="1" applyFont="1" applyFill="1" applyBorder="1" applyAlignment="1">
      <alignment horizontal="center"/>
    </xf>
    <xf numFmtId="178" fontId="12" fillId="2" borderId="2" xfId="1" applyNumberFormat="1" applyFont="1" applyFill="1" applyBorder="1" applyAlignment="1">
      <alignment horizontal="center"/>
    </xf>
    <xf numFmtId="178" fontId="10" fillId="2" borderId="4" xfId="1" applyNumberFormat="1" applyFont="1" applyFill="1" applyBorder="1" applyAlignment="1"/>
    <xf numFmtId="178" fontId="10" fillId="2" borderId="2" xfId="1" applyNumberFormat="1" applyFont="1" applyFill="1" applyBorder="1" applyAlignment="1"/>
    <xf numFmtId="178" fontId="10" fillId="0" borderId="3" xfId="1" applyNumberFormat="1" applyFont="1" applyBorder="1" applyAlignment="1"/>
    <xf numFmtId="178" fontId="0" fillId="0" borderId="46" xfId="1" applyNumberFormat="1" applyFont="1" applyBorder="1" applyAlignment="1">
      <alignment vertical="center"/>
    </xf>
    <xf numFmtId="178" fontId="0" fillId="0" borderId="0" xfId="1" applyNumberFormat="1" applyFont="1" applyBorder="1" applyAlignment="1">
      <alignment vertical="center"/>
    </xf>
    <xf numFmtId="178" fontId="0" fillId="0" borderId="49" xfId="1" applyNumberFormat="1" applyFont="1" applyBorder="1" applyAlignment="1">
      <alignment vertical="center"/>
    </xf>
    <xf numFmtId="178" fontId="0" fillId="0" borderId="16" xfId="1" applyNumberFormat="1" applyFont="1" applyBorder="1" applyAlignment="1">
      <alignment vertical="center"/>
    </xf>
    <xf numFmtId="178" fontId="0" fillId="0" borderId="32" xfId="1" applyNumberFormat="1" applyFont="1" applyBorder="1" applyAlignment="1">
      <alignment vertical="center"/>
    </xf>
    <xf numFmtId="178" fontId="0" fillId="0" borderId="23" xfId="1" applyNumberFormat="1" applyFont="1" applyBorder="1" applyAlignment="1">
      <alignment vertical="center"/>
    </xf>
    <xf numFmtId="178" fontId="0" fillId="3" borderId="46" xfId="1" applyNumberFormat="1" applyFont="1" applyFill="1" applyBorder="1" applyAlignment="1">
      <alignment vertical="center"/>
    </xf>
    <xf numFmtId="178" fontId="0" fillId="3" borderId="3" xfId="1" applyNumberFormat="1" applyFont="1" applyFill="1" applyBorder="1" applyAlignment="1">
      <alignment vertical="center"/>
    </xf>
    <xf numFmtId="178" fontId="0" fillId="3" borderId="0" xfId="1" applyNumberFormat="1" applyFont="1" applyFill="1" applyBorder="1" applyAlignment="1">
      <alignment vertical="center"/>
    </xf>
    <xf numFmtId="0" fontId="0" fillId="0" borderId="19" xfId="0" applyBorder="1">
      <alignment vertical="center"/>
    </xf>
    <xf numFmtId="178" fontId="14" fillId="7" borderId="0" xfId="1" applyNumberFormat="1" applyFont="1" applyFill="1" applyBorder="1" applyAlignment="1"/>
    <xf numFmtId="0" fontId="25" fillId="7" borderId="0" xfId="0" applyFont="1" applyFill="1" applyAlignment="1"/>
    <xf numFmtId="178" fontId="14" fillId="2" borderId="0" xfId="1" applyNumberFormat="1" applyFont="1" applyFill="1" applyBorder="1" applyAlignment="1">
      <alignment horizontal="right"/>
    </xf>
    <xf numFmtId="183" fontId="38" fillId="2" borderId="0" xfId="0" applyNumberFormat="1" applyFont="1" applyFill="1" applyAlignment="1"/>
    <xf numFmtId="0" fontId="0" fillId="5" borderId="0" xfId="0" applyFill="1">
      <alignment vertical="center"/>
    </xf>
    <xf numFmtId="183" fontId="38" fillId="2" borderId="0" xfId="0" quotePrefix="1" applyNumberFormat="1" applyFont="1" applyFill="1" applyAlignment="1">
      <alignment horizontal="center"/>
    </xf>
    <xf numFmtId="183" fontId="38" fillId="2" borderId="0" xfId="0" applyNumberFormat="1" applyFont="1" applyFill="1" applyAlignment="1">
      <alignment horizontal="right"/>
    </xf>
    <xf numFmtId="40" fontId="14" fillId="2" borderId="0" xfId="2" applyNumberFormat="1" applyFont="1" applyFill="1" applyBorder="1">
      <alignment vertical="center"/>
    </xf>
    <xf numFmtId="38" fontId="14" fillId="2" borderId="23" xfId="2" applyFont="1" applyFill="1" applyBorder="1">
      <alignment vertical="center"/>
    </xf>
    <xf numFmtId="181" fontId="14" fillId="2" borderId="16" xfId="0" applyNumberFormat="1" applyFont="1" applyFill="1" applyBorder="1">
      <alignment vertical="center"/>
    </xf>
    <xf numFmtId="181" fontId="14" fillId="2" borderId="23" xfId="2" applyNumberFormat="1" applyFont="1" applyFill="1" applyBorder="1">
      <alignment vertical="center"/>
    </xf>
    <xf numFmtId="0" fontId="14" fillId="2" borderId="30" xfId="0" applyFont="1" applyFill="1" applyBorder="1" applyAlignment="1">
      <alignment horizontal="center" vertical="center"/>
    </xf>
    <xf numFmtId="38" fontId="14" fillId="0" borderId="30" xfId="2" applyFont="1" applyBorder="1">
      <alignment vertical="center"/>
    </xf>
    <xf numFmtId="38" fontId="14" fillId="2" borderId="30" xfId="2" applyFont="1" applyFill="1" applyBorder="1">
      <alignment vertical="center"/>
    </xf>
    <xf numFmtId="0" fontId="24" fillId="4" borderId="26" xfId="0" applyFont="1" applyFill="1" applyBorder="1" applyAlignment="1">
      <alignment horizontal="center"/>
    </xf>
    <xf numFmtId="0" fontId="24" fillId="4" borderId="43" xfId="0" quotePrefix="1" applyFont="1" applyFill="1" applyBorder="1" applyAlignment="1">
      <alignment horizontal="distributed"/>
    </xf>
    <xf numFmtId="38" fontId="25" fillId="0" borderId="0" xfId="1" applyFont="1" applyAlignment="1">
      <alignment horizontal="right" vertical="center"/>
    </xf>
    <xf numFmtId="38" fontId="25" fillId="0" borderId="0" xfId="1" applyFont="1">
      <alignment vertical="center"/>
    </xf>
    <xf numFmtId="0" fontId="14" fillId="4" borderId="53" xfId="0" applyFont="1" applyFill="1" applyBorder="1">
      <alignment vertical="center"/>
    </xf>
    <xf numFmtId="0" fontId="24" fillId="4" borderId="54" xfId="0" applyFont="1" applyFill="1" applyBorder="1" applyAlignment="1">
      <alignment horizontal="left" vertical="center" wrapText="1"/>
    </xf>
    <xf numFmtId="38" fontId="14" fillId="4" borderId="0" xfId="2" quotePrefix="1" applyFont="1" applyFill="1" applyBorder="1" applyAlignment="1">
      <alignment vertical="center" shrinkToFit="1"/>
    </xf>
    <xf numFmtId="38" fontId="14" fillId="4" borderId="23" xfId="2" quotePrefix="1" applyFont="1" applyFill="1" applyBorder="1" applyAlignment="1">
      <alignment vertical="center" shrinkToFit="1"/>
    </xf>
    <xf numFmtId="0" fontId="25" fillId="4" borderId="16" xfId="0" applyFont="1" applyFill="1" applyBorder="1" applyAlignment="1">
      <alignment horizontal="center" vertical="center" shrinkToFit="1"/>
    </xf>
    <xf numFmtId="0" fontId="14" fillId="4" borderId="0" xfId="0" quotePrefix="1" applyFont="1" applyFill="1" applyAlignment="1">
      <alignment horizontal="right"/>
    </xf>
    <xf numFmtId="0" fontId="14" fillId="4" borderId="23" xfId="0" quotePrefix="1" applyFont="1" applyFill="1" applyBorder="1" applyAlignment="1">
      <alignment horizontal="right"/>
    </xf>
    <xf numFmtId="178" fontId="14" fillId="4" borderId="0" xfId="2" quotePrefix="1" applyNumberFormat="1" applyFont="1" applyFill="1" applyBorder="1" applyAlignment="1">
      <alignment horizontal="right"/>
    </xf>
    <xf numFmtId="178" fontId="14" fillId="4" borderId="23" xfId="1" quotePrefix="1" applyNumberFormat="1" applyFont="1" applyFill="1" applyBorder="1" applyAlignment="1">
      <alignment horizontal="right"/>
    </xf>
    <xf numFmtId="40" fontId="14" fillId="4" borderId="16" xfId="1" applyNumberFormat="1" applyFont="1" applyFill="1" applyBorder="1" applyAlignment="1">
      <alignment horizontal="right"/>
    </xf>
    <xf numFmtId="178" fontId="14" fillId="6" borderId="16" xfId="2" applyNumberFormat="1" applyFont="1" applyFill="1" applyBorder="1" applyAlignment="1">
      <alignment horizontal="right"/>
    </xf>
    <xf numFmtId="178" fontId="14" fillId="4" borderId="0" xfId="2" applyNumberFormat="1" applyFont="1" applyFill="1" applyBorder="1" applyAlignment="1">
      <alignment horizontal="right"/>
    </xf>
    <xf numFmtId="178" fontId="14" fillId="4" borderId="16" xfId="2" applyNumberFormat="1" applyFont="1" applyFill="1" applyBorder="1" applyAlignment="1">
      <alignment horizontal="center"/>
    </xf>
    <xf numFmtId="178" fontId="14" fillId="4" borderId="23" xfId="2" applyNumberFormat="1" applyFont="1" applyFill="1" applyBorder="1" applyAlignment="1">
      <alignment horizontal="right"/>
    </xf>
    <xf numFmtId="38" fontId="14" fillId="4" borderId="0" xfId="2" applyFont="1" applyFill="1" applyBorder="1" applyAlignment="1">
      <alignment horizontal="right"/>
    </xf>
    <xf numFmtId="178" fontId="14" fillId="4" borderId="0" xfId="2" applyNumberFormat="1" applyFont="1" applyFill="1" applyBorder="1" applyAlignment="1">
      <alignment horizontal="center"/>
    </xf>
    <xf numFmtId="38" fontId="14" fillId="4" borderId="0" xfId="2" quotePrefix="1" applyFont="1" applyFill="1" applyBorder="1" applyAlignment="1">
      <alignment horizontal="right"/>
    </xf>
    <xf numFmtId="186" fontId="14" fillId="4" borderId="16" xfId="2" applyNumberFormat="1" applyFont="1" applyFill="1" applyBorder="1" applyAlignment="1">
      <alignment horizontal="center" vertical="center"/>
    </xf>
    <xf numFmtId="0" fontId="25" fillId="4" borderId="42" xfId="0" applyFont="1" applyFill="1" applyBorder="1" applyAlignment="1">
      <alignment horizontal="center" vertical="center" shrinkToFit="1"/>
    </xf>
    <xf numFmtId="178" fontId="14" fillId="2" borderId="23" xfId="1" applyNumberFormat="1" applyFont="1" applyFill="1" applyBorder="1" applyAlignment="1">
      <alignment horizontal="right"/>
    </xf>
    <xf numFmtId="0" fontId="14" fillId="3" borderId="1" xfId="0" quotePrefix="1" applyFont="1" applyFill="1" applyBorder="1" applyAlignment="1">
      <alignment horizontal="center" vertical="center"/>
    </xf>
    <xf numFmtId="0" fontId="14" fillId="3" borderId="38" xfId="0" applyFont="1" applyFill="1" applyBorder="1" applyAlignment="1">
      <alignment horizontal="center" vertical="center"/>
    </xf>
    <xf numFmtId="2" fontId="19" fillId="2" borderId="0" xfId="0" applyNumberFormat="1" applyFont="1" applyFill="1">
      <alignment vertical="center"/>
    </xf>
    <xf numFmtId="0" fontId="14" fillId="0" borderId="54" xfId="0" applyFont="1" applyBorder="1" applyAlignment="1">
      <alignment vertical="center" shrinkToFit="1"/>
    </xf>
    <xf numFmtId="0" fontId="25" fillId="0" borderId="56" xfId="0" quotePrefix="1" applyFont="1" applyBorder="1">
      <alignment vertical="center"/>
    </xf>
    <xf numFmtId="0" fontId="14" fillId="0" borderId="56" xfId="0" quotePrefix="1" applyFont="1" applyBorder="1" applyAlignment="1">
      <alignment vertical="center" shrinkToFit="1"/>
    </xf>
    <xf numFmtId="0" fontId="25" fillId="0" borderId="54" xfId="0" quotePrefix="1" applyFont="1" applyBorder="1">
      <alignment vertical="center"/>
    </xf>
    <xf numFmtId="0" fontId="14" fillId="4" borderId="58" xfId="0" quotePrefix="1" applyFont="1" applyFill="1" applyBorder="1">
      <alignment vertical="center"/>
    </xf>
    <xf numFmtId="0" fontId="41" fillId="2" borderId="0" xfId="0" applyFont="1" applyFill="1" applyAlignment="1"/>
    <xf numFmtId="0" fontId="13" fillId="0" borderId="0" xfId="0" applyFont="1" applyAlignment="1"/>
    <xf numFmtId="0" fontId="12" fillId="3" borderId="4" xfId="0" applyFont="1" applyFill="1" applyBorder="1" applyAlignment="1"/>
    <xf numFmtId="0" fontId="15" fillId="2" borderId="18" xfId="0" applyFont="1" applyFill="1" applyBorder="1" applyAlignment="1"/>
    <xf numFmtId="0" fontId="15" fillId="2" borderId="1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vertical="top" wrapText="1"/>
    </xf>
    <xf numFmtId="56" fontId="12" fillId="3" borderId="2" xfId="0" applyNumberFormat="1" applyFont="1" applyFill="1" applyBorder="1" applyAlignment="1"/>
    <xf numFmtId="0" fontId="42" fillId="2" borderId="14" xfId="0" applyFont="1" applyFill="1" applyBorder="1" applyAlignment="1">
      <alignment horizontal="right" vertical="center"/>
    </xf>
    <xf numFmtId="0" fontId="42" fillId="2" borderId="23" xfId="0" applyFont="1" applyFill="1" applyBorder="1" applyAlignment="1">
      <alignment horizontal="center" vertical="center"/>
    </xf>
    <xf numFmtId="178" fontId="15" fillId="2" borderId="4" xfId="10" applyNumberFormat="1" applyFont="1" applyFill="1" applyBorder="1"/>
    <xf numFmtId="179" fontId="15" fillId="0" borderId="3" xfId="10" applyNumberFormat="1" applyFont="1" applyBorder="1" applyAlignment="1"/>
    <xf numFmtId="179" fontId="15" fillId="6" borderId="0" xfId="10" applyNumberFormat="1" applyFont="1" applyFill="1" applyBorder="1" applyAlignment="1"/>
    <xf numFmtId="0" fontId="12" fillId="6" borderId="3" xfId="0" applyFont="1" applyFill="1" applyBorder="1" applyAlignment="1"/>
    <xf numFmtId="0" fontId="42" fillId="2" borderId="22" xfId="0" applyFont="1" applyFill="1" applyBorder="1" applyAlignment="1">
      <alignment horizontal="right" vertical="center"/>
    </xf>
    <xf numFmtId="0" fontId="42" fillId="2" borderId="0" xfId="0" applyFont="1" applyFill="1" applyAlignment="1">
      <alignment horizontal="center" vertical="center"/>
    </xf>
    <xf numFmtId="178" fontId="15" fillId="2" borderId="3" xfId="10" applyNumberFormat="1" applyFont="1" applyFill="1" applyBorder="1"/>
    <xf numFmtId="179" fontId="15" fillId="0" borderId="19" xfId="10" applyNumberFormat="1" applyFont="1" applyBorder="1" applyAlignment="1"/>
    <xf numFmtId="0" fontId="15" fillId="2" borderId="22" xfId="0" applyFont="1" applyFill="1" applyBorder="1" applyAlignment="1"/>
    <xf numFmtId="0" fontId="15" fillId="2" borderId="6" xfId="0" applyFont="1" applyFill="1" applyBorder="1" applyAlignment="1"/>
    <xf numFmtId="0" fontId="42" fillId="2" borderId="16" xfId="0" applyFont="1" applyFill="1" applyBorder="1" applyAlignment="1">
      <alignment horizontal="center" vertical="center"/>
    </xf>
    <xf numFmtId="178" fontId="15" fillId="2" borderId="2" xfId="10" applyNumberFormat="1" applyFont="1" applyFill="1" applyBorder="1"/>
    <xf numFmtId="179" fontId="15" fillId="0" borderId="4" xfId="10" applyNumberFormat="1" applyFont="1" applyBorder="1" applyAlignment="1"/>
    <xf numFmtId="179" fontId="15" fillId="0" borderId="23" xfId="10" applyNumberFormat="1" applyFont="1" applyBorder="1" applyAlignment="1"/>
    <xf numFmtId="179" fontId="15" fillId="0" borderId="21" xfId="10" applyNumberFormat="1" applyFont="1" applyBorder="1" applyAlignment="1"/>
    <xf numFmtId="0" fontId="12" fillId="6" borderId="4" xfId="0" applyFont="1" applyFill="1" applyBorder="1" applyAlignment="1"/>
    <xf numFmtId="179" fontId="15" fillId="0" borderId="0" xfId="10" applyNumberFormat="1" applyFont="1" applyBorder="1" applyAlignment="1"/>
    <xf numFmtId="179" fontId="15" fillId="0" borderId="2" xfId="10" applyNumberFormat="1" applyFont="1" applyBorder="1" applyAlignment="1"/>
    <xf numFmtId="179" fontId="15" fillId="0" borderId="16" xfId="10" applyNumberFormat="1" applyFont="1" applyBorder="1" applyAlignment="1"/>
    <xf numFmtId="179" fontId="15" fillId="0" borderId="20" xfId="10" applyNumberFormat="1" applyFont="1" applyBorder="1" applyAlignment="1"/>
    <xf numFmtId="0" fontId="12" fillId="6" borderId="2" xfId="0" applyFont="1" applyFill="1" applyBorder="1" applyAlignment="1"/>
    <xf numFmtId="0" fontId="42" fillId="2" borderId="19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/>
    </xf>
    <xf numFmtId="0" fontId="42" fillId="2" borderId="20" xfId="0" applyFont="1" applyFill="1" applyBorder="1" applyAlignment="1">
      <alignment horizontal="center" vertical="center"/>
    </xf>
    <xf numFmtId="0" fontId="12" fillId="6" borderId="21" xfId="0" applyFont="1" applyFill="1" applyBorder="1" applyAlignment="1"/>
    <xf numFmtId="0" fontId="12" fillId="6" borderId="19" xfId="0" applyFont="1" applyFill="1" applyBorder="1" applyAlignment="1"/>
    <xf numFmtId="0" fontId="12" fillId="6" borderId="20" xfId="0" applyFont="1" applyFill="1" applyBorder="1" applyAlignment="1"/>
    <xf numFmtId="179" fontId="15" fillId="0" borderId="14" xfId="10" applyNumberFormat="1" applyFont="1" applyBorder="1" applyAlignment="1"/>
    <xf numFmtId="0" fontId="12" fillId="0" borderId="21" xfId="0" applyFont="1" applyBorder="1" applyAlignment="1"/>
    <xf numFmtId="179" fontId="15" fillId="0" borderId="22" xfId="10" applyNumberFormat="1" applyFont="1" applyBorder="1" applyAlignment="1"/>
    <xf numFmtId="0" fontId="12" fillId="0" borderId="19" xfId="0" applyFont="1" applyBorder="1" applyAlignment="1"/>
    <xf numFmtId="0" fontId="12" fillId="0" borderId="20" xfId="0" applyFont="1" applyBorder="1" applyAlignment="1"/>
    <xf numFmtId="178" fontId="10" fillId="3" borderId="3" xfId="1" applyNumberFormat="1" applyFont="1" applyFill="1" applyBorder="1" applyAlignment="1"/>
    <xf numFmtId="178" fontId="10" fillId="3" borderId="0" xfId="1" applyNumberFormat="1" applyFont="1" applyFill="1" applyBorder="1" applyAlignment="1"/>
    <xf numFmtId="0" fontId="10" fillId="3" borderId="3" xfId="7" applyFont="1" applyFill="1" applyBorder="1"/>
    <xf numFmtId="0" fontId="10" fillId="3" borderId="35" xfId="7" applyFont="1" applyFill="1" applyBorder="1"/>
    <xf numFmtId="0" fontId="10" fillId="2" borderId="50" xfId="7" applyFont="1" applyFill="1" applyBorder="1"/>
    <xf numFmtId="178" fontId="0" fillId="2" borderId="3" xfId="1" applyNumberFormat="1" applyFont="1" applyFill="1" applyBorder="1" applyAlignment="1">
      <alignment vertical="center"/>
    </xf>
    <xf numFmtId="178" fontId="0" fillId="2" borderId="0" xfId="1" applyNumberFormat="1" applyFont="1" applyFill="1" applyBorder="1" applyAlignment="1">
      <alignment vertical="center"/>
    </xf>
    <xf numFmtId="38" fontId="0" fillId="0" borderId="14" xfId="1" applyFont="1" applyBorder="1">
      <alignment vertical="center"/>
    </xf>
    <xf numFmtId="38" fontId="0" fillId="0" borderId="4" xfId="1" applyFont="1" applyBorder="1">
      <alignment vertical="center"/>
    </xf>
    <xf numFmtId="178" fontId="0" fillId="5" borderId="0" xfId="1" applyNumberFormat="1" applyFont="1" applyFill="1">
      <alignment vertical="center"/>
    </xf>
    <xf numFmtId="0" fontId="36" fillId="2" borderId="0" xfId="0" applyFont="1" applyFill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40" fontId="0" fillId="2" borderId="21" xfId="1" applyNumberFormat="1" applyFont="1" applyFill="1" applyBorder="1">
      <alignment vertical="center"/>
    </xf>
    <xf numFmtId="40" fontId="0" fillId="2" borderId="19" xfId="1" applyNumberFormat="1" applyFont="1" applyFill="1" applyBorder="1">
      <alignment vertical="center"/>
    </xf>
    <xf numFmtId="38" fontId="10" fillId="2" borderId="3" xfId="1" applyFont="1" applyFill="1" applyBorder="1" applyAlignment="1">
      <alignment horizontal="right"/>
    </xf>
    <xf numFmtId="38" fontId="10" fillId="2" borderId="2" xfId="1" applyFont="1" applyFill="1" applyBorder="1" applyAlignment="1">
      <alignment horizontal="right"/>
    </xf>
    <xf numFmtId="40" fontId="0" fillId="2" borderId="20" xfId="1" applyNumberFormat="1" applyFont="1" applyFill="1" applyBorder="1">
      <alignment vertical="center"/>
    </xf>
    <xf numFmtId="40" fontId="0" fillId="6" borderId="19" xfId="1" applyNumberFormat="1" applyFont="1" applyFill="1" applyBorder="1">
      <alignment vertical="center"/>
    </xf>
    <xf numFmtId="40" fontId="0" fillId="6" borderId="21" xfId="1" applyNumberFormat="1" applyFont="1" applyFill="1" applyBorder="1">
      <alignment vertical="center"/>
    </xf>
    <xf numFmtId="38" fontId="10" fillId="6" borderId="3" xfId="1" applyFont="1" applyFill="1" applyBorder="1" applyAlignment="1">
      <alignment horizontal="right"/>
    </xf>
    <xf numFmtId="0" fontId="10" fillId="3" borderId="19" xfId="7" applyFont="1" applyFill="1" applyBorder="1" applyAlignment="1">
      <alignment horizontal="center"/>
    </xf>
    <xf numFmtId="38" fontId="10" fillId="3" borderId="0" xfId="1" applyFont="1" applyFill="1" applyBorder="1" applyAlignment="1">
      <alignment horizontal="right"/>
    </xf>
    <xf numFmtId="178" fontId="0" fillId="3" borderId="3" xfId="1" applyNumberFormat="1" applyFont="1" applyFill="1" applyBorder="1">
      <alignment vertical="center"/>
    </xf>
    <xf numFmtId="40" fontId="0" fillId="3" borderId="19" xfId="1" applyNumberFormat="1" applyFont="1" applyFill="1" applyBorder="1">
      <alignment vertical="center"/>
    </xf>
    <xf numFmtId="38" fontId="10" fillId="3" borderId="23" xfId="1" applyFont="1" applyFill="1" applyBorder="1" applyAlignment="1">
      <alignment horizontal="right"/>
    </xf>
    <xf numFmtId="178" fontId="0" fillId="3" borderId="4" xfId="1" applyNumberFormat="1" applyFont="1" applyFill="1" applyBorder="1">
      <alignment vertical="center"/>
    </xf>
    <xf numFmtId="40" fontId="0" fillId="3" borderId="23" xfId="1" applyNumberFormat="1" applyFont="1" applyFill="1" applyBorder="1">
      <alignment vertical="center"/>
    </xf>
    <xf numFmtId="178" fontId="0" fillId="5" borderId="4" xfId="1" applyNumberFormat="1" applyFont="1" applyFill="1" applyBorder="1">
      <alignment vertical="center"/>
    </xf>
    <xf numFmtId="38" fontId="0" fillId="3" borderId="21" xfId="1" applyFont="1" applyFill="1" applyBorder="1">
      <alignment vertical="center"/>
    </xf>
    <xf numFmtId="0" fontId="0" fillId="3" borderId="23" xfId="0" applyFill="1" applyBorder="1">
      <alignment vertical="center"/>
    </xf>
    <xf numFmtId="0" fontId="0" fillId="3" borderId="4" xfId="0" applyFill="1" applyBorder="1" applyAlignment="1">
      <alignment horizontal="right" vertical="center"/>
    </xf>
    <xf numFmtId="40" fontId="0" fillId="3" borderId="0" xfId="1" applyNumberFormat="1" applyFont="1" applyFill="1" applyBorder="1">
      <alignment vertical="center"/>
    </xf>
    <xf numFmtId="178" fontId="0" fillId="5" borderId="3" xfId="1" applyNumberFormat="1" applyFont="1" applyFill="1" applyBorder="1">
      <alignment vertical="center"/>
    </xf>
    <xf numFmtId="38" fontId="0" fillId="3" borderId="19" xfId="1" applyFont="1" applyFill="1" applyBorder="1">
      <alignment vertical="center"/>
    </xf>
    <xf numFmtId="0" fontId="0" fillId="3" borderId="3" xfId="0" applyFill="1" applyBorder="1" applyAlignment="1">
      <alignment horizontal="right" vertical="center"/>
    </xf>
    <xf numFmtId="38" fontId="10" fillId="3" borderId="3" xfId="1" applyFont="1" applyFill="1" applyBorder="1" applyAlignment="1">
      <alignment horizontal="right"/>
    </xf>
    <xf numFmtId="40" fontId="0" fillId="2" borderId="0" xfId="1" applyNumberFormat="1" applyFont="1" applyFill="1" applyBorder="1">
      <alignment vertical="center"/>
    </xf>
    <xf numFmtId="40" fontId="0" fillId="2" borderId="16" xfId="1" applyNumberFormat="1" applyFont="1" applyFill="1" applyBorder="1">
      <alignment vertical="center"/>
    </xf>
    <xf numFmtId="40" fontId="0" fillId="2" borderId="23" xfId="1" applyNumberFormat="1" applyFont="1" applyFill="1" applyBorder="1">
      <alignment vertical="center"/>
    </xf>
    <xf numFmtId="183" fontId="38" fillId="2" borderId="14" xfId="0" applyNumberFormat="1" applyFont="1" applyFill="1" applyBorder="1" applyAlignment="1">
      <alignment horizontal="right"/>
    </xf>
    <xf numFmtId="183" fontId="38" fillId="2" borderId="22" xfId="0" quotePrefix="1" applyNumberFormat="1" applyFont="1" applyFill="1" applyBorder="1" applyAlignment="1">
      <alignment horizontal="center"/>
    </xf>
    <xf numFmtId="183" fontId="38" fillId="2" borderId="22" xfId="0" applyNumberFormat="1" applyFont="1" applyFill="1" applyBorder="1" applyAlignment="1">
      <alignment horizontal="right"/>
    </xf>
    <xf numFmtId="183" fontId="38" fillId="2" borderId="6" xfId="0" applyNumberFormat="1" applyFont="1" applyFill="1" applyBorder="1" applyAlignment="1">
      <alignment horizontal="right"/>
    </xf>
    <xf numFmtId="38" fontId="0" fillId="2" borderId="14" xfId="1" applyFont="1" applyFill="1" applyBorder="1">
      <alignment vertical="center"/>
    </xf>
    <xf numFmtId="38" fontId="0" fillId="2" borderId="22" xfId="1" applyFont="1" applyFill="1" applyBorder="1">
      <alignment vertical="center"/>
    </xf>
    <xf numFmtId="38" fontId="0" fillId="2" borderId="22" xfId="0" applyNumberFormat="1" applyFill="1" applyBorder="1">
      <alignment vertical="center"/>
    </xf>
    <xf numFmtId="38" fontId="0" fillId="2" borderId="6" xfId="0" applyNumberFormat="1" applyFill="1" applyBorder="1">
      <alignment vertical="center"/>
    </xf>
    <xf numFmtId="178" fontId="0" fillId="3" borderId="21" xfId="1" applyNumberFormat="1" applyFont="1" applyFill="1" applyBorder="1">
      <alignment vertical="center"/>
    </xf>
    <xf numFmtId="38" fontId="0" fillId="3" borderId="4" xfId="1" applyFont="1" applyFill="1" applyBorder="1">
      <alignment vertical="center"/>
    </xf>
    <xf numFmtId="178" fontId="0" fillId="3" borderId="19" xfId="1" applyNumberFormat="1" applyFont="1" applyFill="1" applyBorder="1">
      <alignment vertical="center"/>
    </xf>
    <xf numFmtId="14" fontId="0" fillId="0" borderId="0" xfId="0" applyNumberFormat="1">
      <alignment vertical="center"/>
    </xf>
    <xf numFmtId="0" fontId="25" fillId="3" borderId="0" xfId="0" applyFont="1" applyFill="1" applyAlignment="1"/>
    <xf numFmtId="178" fontId="14" fillId="3" borderId="0" xfId="2" applyNumberFormat="1" applyFont="1" applyFill="1" applyBorder="1">
      <alignment vertical="center"/>
    </xf>
    <xf numFmtId="0" fontId="14" fillId="3" borderId="0" xfId="0" applyFont="1" applyFill="1">
      <alignment vertical="center"/>
    </xf>
    <xf numFmtId="179" fontId="14" fillId="3" borderId="0" xfId="0" applyNumberFormat="1" applyFont="1" applyFill="1">
      <alignment vertical="center"/>
    </xf>
    <xf numFmtId="179" fontId="14" fillId="3" borderId="23" xfId="0" applyNumberFormat="1" applyFont="1" applyFill="1" applyBorder="1">
      <alignment vertical="center"/>
    </xf>
    <xf numFmtId="0" fontId="24" fillId="3" borderId="35" xfId="0" quotePrefix="1" applyFont="1" applyFill="1" applyBorder="1" applyAlignment="1">
      <alignment horizontal="distributed"/>
    </xf>
    <xf numFmtId="0" fontId="24" fillId="3" borderId="25" xfId="0" quotePrefix="1" applyFont="1" applyFill="1" applyBorder="1" applyAlignment="1">
      <alignment horizontal="distributed"/>
    </xf>
    <xf numFmtId="179" fontId="25" fillId="4" borderId="16" xfId="0" applyNumberFormat="1" applyFont="1" applyFill="1" applyBorder="1" applyAlignment="1">
      <alignment horizontal="center" vertical="center" shrinkToFit="1"/>
    </xf>
    <xf numFmtId="179" fontId="14" fillId="4" borderId="16" xfId="0" applyNumberFormat="1" applyFont="1" applyFill="1" applyBorder="1" applyAlignment="1">
      <alignment vertical="center" shrinkToFit="1"/>
    </xf>
    <xf numFmtId="0" fontId="14" fillId="5" borderId="35" xfId="0" quotePrefix="1" applyFont="1" applyFill="1" applyBorder="1" applyAlignment="1">
      <alignment horizontal="center" vertical="center" shrinkToFit="1"/>
    </xf>
    <xf numFmtId="0" fontId="14" fillId="5" borderId="0" xfId="0" applyFont="1" applyFill="1">
      <alignment vertical="center"/>
    </xf>
    <xf numFmtId="0" fontId="14" fillId="5" borderId="23" xfId="0" applyFont="1" applyFill="1" applyBorder="1">
      <alignment vertical="center"/>
    </xf>
    <xf numFmtId="179" fontId="14" fillId="2" borderId="0" xfId="1" applyNumberFormat="1" applyFont="1" applyFill="1" applyBorder="1" applyAlignment="1">
      <alignment horizontal="right"/>
    </xf>
    <xf numFmtId="179" fontId="25" fillId="6" borderId="0" xfId="0" applyNumberFormat="1" applyFont="1" applyFill="1" applyAlignment="1">
      <alignment horizontal="center"/>
    </xf>
    <xf numFmtId="179" fontId="14" fillId="2" borderId="16" xfId="1" applyNumberFormat="1" applyFont="1" applyFill="1" applyBorder="1" applyAlignment="1">
      <alignment horizontal="right"/>
    </xf>
    <xf numFmtId="179" fontId="25" fillId="6" borderId="16" xfId="0" applyNumberFormat="1" applyFont="1" applyFill="1" applyBorder="1" applyAlignment="1">
      <alignment horizontal="center"/>
    </xf>
    <xf numFmtId="0" fontId="12" fillId="2" borderId="42" xfId="7" applyFont="1" applyFill="1" applyBorder="1" applyAlignment="1">
      <alignment horizontal="center" vertical="center"/>
    </xf>
    <xf numFmtId="178" fontId="10" fillId="3" borderId="19" xfId="1" applyNumberFormat="1" applyFont="1" applyFill="1" applyBorder="1" applyAlignment="1" applyProtection="1"/>
    <xf numFmtId="178" fontId="0" fillId="6" borderId="19" xfId="1" applyNumberFormat="1" applyFont="1" applyFill="1" applyBorder="1" applyAlignment="1">
      <alignment vertical="center"/>
    </xf>
    <xf numFmtId="178" fontId="0" fillId="6" borderId="3" xfId="1" applyNumberFormat="1" applyFont="1" applyFill="1" applyBorder="1" applyAlignment="1">
      <alignment vertical="center"/>
    </xf>
    <xf numFmtId="178" fontId="0" fillId="6" borderId="0" xfId="1" applyNumberFormat="1" applyFont="1" applyFill="1" applyBorder="1" applyAlignment="1">
      <alignment vertical="center"/>
    </xf>
    <xf numFmtId="178" fontId="0" fillId="0" borderId="35" xfId="1" applyNumberFormat="1" applyFont="1" applyBorder="1" applyAlignment="1">
      <alignment vertical="center"/>
    </xf>
    <xf numFmtId="178" fontId="10" fillId="3" borderId="20" xfId="1" applyNumberFormat="1" applyFont="1" applyFill="1" applyBorder="1" applyAlignment="1" applyProtection="1"/>
    <xf numFmtId="178" fontId="0" fillId="6" borderId="20" xfId="1" applyNumberFormat="1" applyFont="1" applyFill="1" applyBorder="1" applyAlignment="1">
      <alignment vertical="center"/>
    </xf>
    <xf numFmtId="178" fontId="0" fillId="6" borderId="2" xfId="1" applyNumberFormat="1" applyFont="1" applyFill="1" applyBorder="1" applyAlignment="1">
      <alignment vertical="center"/>
    </xf>
    <xf numFmtId="178" fontId="0" fillId="6" borderId="16" xfId="1" applyNumberFormat="1" applyFont="1" applyFill="1" applyBorder="1" applyAlignment="1">
      <alignment vertical="center"/>
    </xf>
    <xf numFmtId="178" fontId="10" fillId="3" borderId="21" xfId="1" applyNumberFormat="1" applyFont="1" applyFill="1" applyBorder="1" applyAlignment="1" applyProtection="1"/>
    <xf numFmtId="178" fontId="0" fillId="0" borderId="50" xfId="1" applyNumberFormat="1" applyFont="1" applyBorder="1" applyAlignment="1">
      <alignment vertical="center"/>
    </xf>
    <xf numFmtId="178" fontId="10" fillId="5" borderId="19" xfId="1" applyNumberFormat="1" applyFont="1" applyFill="1" applyBorder="1" applyAlignment="1" applyProtection="1"/>
    <xf numFmtId="178" fontId="0" fillId="0" borderId="34" xfId="1" applyNumberFormat="1" applyFont="1" applyBorder="1" applyAlignment="1">
      <alignment vertical="center"/>
    </xf>
    <xf numFmtId="178" fontId="0" fillId="6" borderId="21" xfId="1" applyNumberFormat="1" applyFont="1" applyFill="1" applyBorder="1" applyAlignment="1">
      <alignment vertical="center"/>
    </xf>
    <xf numFmtId="178" fontId="0" fillId="6" borderId="4" xfId="1" applyNumberFormat="1" applyFont="1" applyFill="1" applyBorder="1" applyAlignment="1">
      <alignment vertical="center"/>
    </xf>
    <xf numFmtId="178" fontId="0" fillId="6" borderId="23" xfId="1" applyNumberFormat="1" applyFont="1" applyFill="1" applyBorder="1" applyAlignment="1">
      <alignment vertical="center"/>
    </xf>
    <xf numFmtId="178" fontId="10" fillId="3" borderId="45" xfId="1" applyNumberFormat="1" applyFont="1" applyFill="1" applyBorder="1" applyAlignment="1" applyProtection="1"/>
    <xf numFmtId="178" fontId="10" fillId="2" borderId="20" xfId="1" applyNumberFormat="1" applyFont="1" applyFill="1" applyBorder="1" applyAlignment="1" applyProtection="1"/>
    <xf numFmtId="178" fontId="10" fillId="2" borderId="19" xfId="1" applyNumberFormat="1" applyFont="1" applyFill="1" applyBorder="1" applyAlignment="1" applyProtection="1"/>
    <xf numFmtId="178" fontId="10" fillId="2" borderId="21" xfId="1" applyNumberFormat="1" applyFont="1" applyFill="1" applyBorder="1" applyAlignment="1" applyProtection="1"/>
    <xf numFmtId="178" fontId="10" fillId="2" borderId="21" xfId="1" applyNumberFormat="1" applyFont="1" applyFill="1" applyBorder="1" applyAlignment="1"/>
    <xf numFmtId="178" fontId="10" fillId="2" borderId="19" xfId="1" applyNumberFormat="1" applyFont="1" applyFill="1" applyBorder="1" applyAlignment="1" applyProtection="1">
      <alignment vertical="center"/>
    </xf>
    <xf numFmtId="178" fontId="0" fillId="3" borderId="35" xfId="1" applyNumberFormat="1" applyFont="1" applyFill="1" applyBorder="1" applyAlignment="1">
      <alignment vertical="center"/>
    </xf>
    <xf numFmtId="0" fontId="0" fillId="0" borderId="53" xfId="0" applyBorder="1">
      <alignment vertical="center"/>
    </xf>
    <xf numFmtId="0" fontId="0" fillId="2" borderId="21" xfId="0" applyFill="1" applyBorder="1" applyAlignment="1">
      <alignment horizontal="center" vertical="center"/>
    </xf>
    <xf numFmtId="0" fontId="37" fillId="2" borderId="20" xfId="0" applyFont="1" applyFill="1" applyBorder="1" applyAlignment="1">
      <alignment horizontal="center" vertical="center"/>
    </xf>
    <xf numFmtId="0" fontId="10" fillId="2" borderId="4" xfId="7" applyFont="1" applyFill="1" applyBorder="1" applyAlignment="1">
      <alignment horizontal="center"/>
    </xf>
    <xf numFmtId="0" fontId="10" fillId="2" borderId="3" xfId="7" applyFont="1" applyFill="1" applyBorder="1" applyAlignment="1">
      <alignment horizontal="center"/>
    </xf>
    <xf numFmtId="0" fontId="10" fillId="6" borderId="3" xfId="7" applyFont="1" applyFill="1" applyBorder="1" applyAlignment="1">
      <alignment horizontal="center"/>
    </xf>
    <xf numFmtId="38" fontId="10" fillId="6" borderId="4" xfId="1" applyFont="1" applyFill="1" applyBorder="1" applyAlignment="1">
      <alignment horizontal="right"/>
    </xf>
    <xf numFmtId="38" fontId="10" fillId="3" borderId="4" xfId="1" applyFont="1" applyFill="1" applyBorder="1" applyAlignment="1">
      <alignment horizontal="right"/>
    </xf>
    <xf numFmtId="38" fontId="10" fillId="3" borderId="2" xfId="1" applyFont="1" applyFill="1" applyBorder="1" applyAlignment="1">
      <alignment horizontal="right"/>
    </xf>
    <xf numFmtId="38" fontId="10" fillId="2" borderId="4" xfId="1" applyFont="1" applyFill="1" applyBorder="1" applyAlignment="1">
      <alignment horizontal="right"/>
    </xf>
    <xf numFmtId="178" fontId="25" fillId="3" borderId="23" xfId="1" applyNumberFormat="1" applyFont="1" applyFill="1" applyBorder="1">
      <alignment vertical="center"/>
    </xf>
    <xf numFmtId="178" fontId="25" fillId="3" borderId="0" xfId="1" applyNumberFormat="1" applyFont="1" applyFill="1" applyBorder="1">
      <alignment vertical="center"/>
    </xf>
    <xf numFmtId="179" fontId="14" fillId="2" borderId="0" xfId="0" applyNumberFormat="1" applyFont="1" applyFill="1" applyAlignment="1">
      <alignment horizontal="right" vertical="center"/>
    </xf>
    <xf numFmtId="183" fontId="14" fillId="4" borderId="0" xfId="0" applyNumberFormat="1" applyFont="1" applyFill="1" applyAlignment="1">
      <alignment vertical="center" shrinkToFit="1"/>
    </xf>
    <xf numFmtId="181" fontId="14" fillId="2" borderId="0" xfId="0" applyNumberFormat="1" applyFont="1" applyFill="1">
      <alignment vertical="center"/>
    </xf>
    <xf numFmtId="178" fontId="14" fillId="4" borderId="0" xfId="0" quotePrefix="1" applyNumberFormat="1" applyFont="1" applyFill="1" applyAlignment="1">
      <alignment horizontal="right"/>
    </xf>
    <xf numFmtId="38" fontId="25" fillId="2" borderId="0" xfId="1" applyFont="1" applyFill="1" applyBorder="1">
      <alignment vertical="center"/>
    </xf>
    <xf numFmtId="179" fontId="14" fillId="2" borderId="0" xfId="0" applyNumberFormat="1" applyFont="1" applyFill="1" applyAlignment="1">
      <alignment vertical="center" shrinkToFit="1"/>
    </xf>
    <xf numFmtId="2" fontId="14" fillId="0" borderId="0" xfId="2" applyNumberFormat="1" applyFont="1" applyFill="1" applyBorder="1">
      <alignment vertical="center"/>
    </xf>
    <xf numFmtId="0" fontId="24" fillId="4" borderId="56" xfId="0" quotePrefix="1" applyFont="1" applyFill="1" applyBorder="1" applyAlignment="1">
      <alignment horizontal="left" wrapText="1"/>
    </xf>
    <xf numFmtId="0" fontId="14" fillId="4" borderId="54" xfId="0" applyFont="1" applyFill="1" applyBorder="1" applyAlignment="1">
      <alignment vertical="center" shrinkToFit="1"/>
    </xf>
    <xf numFmtId="0" fontId="25" fillId="4" borderId="56" xfId="0" quotePrefix="1" applyFont="1" applyFill="1" applyBorder="1" applyAlignment="1">
      <alignment horizontal="left" wrapText="1"/>
    </xf>
    <xf numFmtId="0" fontId="24" fillId="4" borderId="54" xfId="0" applyFont="1" applyFill="1" applyBorder="1" applyAlignment="1">
      <alignment horizontal="distributed" wrapText="1"/>
    </xf>
    <xf numFmtId="0" fontId="24" fillId="4" borderId="54" xfId="0" quotePrefix="1" applyFont="1" applyFill="1" applyBorder="1" applyAlignment="1">
      <alignment horizontal="left" wrapText="1"/>
    </xf>
    <xf numFmtId="0" fontId="24" fillId="4" borderId="53" xfId="0" quotePrefix="1" applyFont="1" applyFill="1" applyBorder="1" applyAlignment="1">
      <alignment horizontal="left" wrapText="1"/>
    </xf>
    <xf numFmtId="0" fontId="24" fillId="4" borderId="56" xfId="0" applyFont="1" applyFill="1" applyBorder="1" applyAlignment="1">
      <alignment horizontal="left" wrapText="1"/>
    </xf>
    <xf numFmtId="0" fontId="25" fillId="4" borderId="56" xfId="0" applyFont="1" applyFill="1" applyBorder="1" applyAlignment="1">
      <alignment horizontal="left" wrapText="1"/>
    </xf>
    <xf numFmtId="0" fontId="25" fillId="4" borderId="58" xfId="0" applyFont="1" applyFill="1" applyBorder="1" applyAlignment="1">
      <alignment horizontal="left" wrapText="1"/>
    </xf>
    <xf numFmtId="0" fontId="24" fillId="4" borderId="56" xfId="0" applyFont="1" applyFill="1" applyBorder="1" applyAlignment="1">
      <alignment horizontal="left"/>
    </xf>
    <xf numFmtId="0" fontId="24" fillId="4" borderId="54" xfId="0" quotePrefix="1" applyFont="1" applyFill="1" applyBorder="1" applyAlignment="1">
      <alignment horizontal="left"/>
    </xf>
    <xf numFmtId="0" fontId="24" fillId="4" borderId="53" xfId="0" applyFont="1" applyFill="1" applyBorder="1" applyAlignment="1">
      <alignment horizontal="left" wrapText="1"/>
    </xf>
    <xf numFmtId="0" fontId="24" fillId="0" borderId="54" xfId="0" applyFont="1" applyBorder="1">
      <alignment vertical="center"/>
    </xf>
    <xf numFmtId="0" fontId="25" fillId="4" borderId="53" xfId="0" applyFont="1" applyFill="1" applyBorder="1" applyAlignment="1">
      <alignment horizontal="left" wrapText="1"/>
    </xf>
    <xf numFmtId="0" fontId="24" fillId="4" borderId="56" xfId="0" quotePrefix="1" applyFont="1" applyFill="1" applyBorder="1" applyAlignment="1">
      <alignment horizontal="left" vertical="top" wrapText="1"/>
    </xf>
    <xf numFmtId="0" fontId="25" fillId="4" borderId="56" xfId="0" quotePrefix="1" applyFont="1" applyFill="1" applyBorder="1" applyAlignment="1">
      <alignment horizontal="left"/>
    </xf>
    <xf numFmtId="0" fontId="14" fillId="4" borderId="56" xfId="0" applyFont="1" applyFill="1" applyBorder="1" applyAlignment="1">
      <alignment horizontal="left" wrapText="1"/>
    </xf>
    <xf numFmtId="0" fontId="24" fillId="4" borderId="56" xfId="0" applyFont="1" applyFill="1" applyBorder="1" applyAlignment="1">
      <alignment horizontal="distributed"/>
    </xf>
    <xf numFmtId="0" fontId="24" fillId="4" borderId="60" xfId="0" applyFont="1" applyFill="1" applyBorder="1" applyAlignment="1">
      <alignment vertical="center" wrapText="1"/>
    </xf>
    <xf numFmtId="0" fontId="24" fillId="4" borderId="56" xfId="0" applyFont="1" applyFill="1" applyBorder="1" applyAlignment="1">
      <alignment wrapText="1"/>
    </xf>
    <xf numFmtId="0" fontId="19" fillId="4" borderId="56" xfId="0" applyFont="1" applyFill="1" applyBorder="1">
      <alignment vertical="center"/>
    </xf>
    <xf numFmtId="0" fontId="24" fillId="0" borderId="55" xfId="0" applyFont="1" applyBorder="1">
      <alignment vertical="center"/>
    </xf>
    <xf numFmtId="0" fontId="24" fillId="4" borderId="53" xfId="0" applyFont="1" applyFill="1" applyBorder="1">
      <alignment vertical="center"/>
    </xf>
    <xf numFmtId="0" fontId="24" fillId="4" borderId="54" xfId="0" applyFont="1" applyFill="1" applyBorder="1">
      <alignment vertical="center"/>
    </xf>
    <xf numFmtId="0" fontId="24" fillId="4" borderId="57" xfId="0" applyFont="1" applyFill="1" applyBorder="1">
      <alignment vertical="center"/>
    </xf>
    <xf numFmtId="38" fontId="14" fillId="2" borderId="23" xfId="2" applyFont="1" applyFill="1" applyBorder="1" applyAlignment="1">
      <alignment horizontal="right" vertical="center"/>
    </xf>
    <xf numFmtId="40" fontId="14" fillId="2" borderId="42" xfId="2" applyNumberFormat="1" applyFont="1" applyFill="1" applyBorder="1">
      <alignment vertical="center"/>
    </xf>
    <xf numFmtId="40" fontId="14" fillId="2" borderId="18" xfId="2" applyNumberFormat="1" applyFont="1" applyFill="1" applyBorder="1">
      <alignment vertical="center"/>
    </xf>
    <xf numFmtId="178" fontId="14" fillId="2" borderId="18" xfId="1" applyNumberFormat="1" applyFont="1" applyFill="1" applyBorder="1">
      <alignment vertical="center"/>
    </xf>
    <xf numFmtId="178" fontId="14" fillId="2" borderId="23" xfId="2" applyNumberFormat="1" applyFont="1" applyFill="1" applyBorder="1" applyAlignment="1">
      <alignment vertical="center" shrinkToFit="1"/>
    </xf>
    <xf numFmtId="0" fontId="24" fillId="4" borderId="47" xfId="0" applyFont="1" applyFill="1" applyBorder="1">
      <alignment vertical="center"/>
    </xf>
    <xf numFmtId="0" fontId="24" fillId="4" borderId="42" xfId="0" applyFont="1" applyFill="1" applyBorder="1" applyAlignment="1">
      <alignment horizontal="right" vertical="center"/>
    </xf>
    <xf numFmtId="0" fontId="24" fillId="4" borderId="26" xfId="0" applyFont="1" applyFill="1" applyBorder="1" applyAlignment="1">
      <alignment horizontal="center" vertical="center"/>
    </xf>
    <xf numFmtId="0" fontId="24" fillId="4" borderId="8" xfId="0" applyFont="1" applyFill="1" applyBorder="1" applyAlignment="1">
      <alignment horizontal="distributed"/>
    </xf>
    <xf numFmtId="0" fontId="24" fillId="4" borderId="43" xfId="0" quotePrefix="1" applyFont="1" applyFill="1" applyBorder="1" applyAlignment="1">
      <alignment horizontal="center" vertical="center" shrinkToFit="1"/>
    </xf>
    <xf numFmtId="38" fontId="14" fillId="4" borderId="30" xfId="2" quotePrefix="1" applyFont="1" applyFill="1" applyBorder="1" applyAlignment="1">
      <alignment vertical="center" shrinkToFit="1"/>
    </xf>
    <xf numFmtId="3" fontId="14" fillId="4" borderId="30" xfId="0" applyNumberFormat="1" applyFont="1" applyFill="1" applyBorder="1">
      <alignment vertical="center"/>
    </xf>
    <xf numFmtId="3" fontId="14" fillId="4" borderId="30" xfId="0" applyNumberFormat="1" applyFont="1" applyFill="1" applyBorder="1" applyAlignment="1" applyProtection="1">
      <alignment horizontal="right" vertical="center"/>
      <protection locked="0"/>
    </xf>
    <xf numFmtId="38" fontId="14" fillId="4" borderId="30" xfId="2" applyFont="1" applyFill="1" applyBorder="1" applyAlignment="1">
      <alignment vertical="center"/>
    </xf>
    <xf numFmtId="38" fontId="14" fillId="2" borderId="30" xfId="1" applyFont="1" applyFill="1" applyBorder="1">
      <alignment vertical="center"/>
    </xf>
    <xf numFmtId="0" fontId="14" fillId="4" borderId="55" xfId="0" applyFont="1" applyFill="1" applyBorder="1">
      <alignment vertical="center"/>
    </xf>
    <xf numFmtId="178" fontId="14" fillId="4" borderId="0" xfId="1" applyNumberFormat="1" applyFont="1" applyFill="1" applyBorder="1" applyAlignment="1">
      <alignment horizontal="right"/>
    </xf>
    <xf numFmtId="178" fontId="14" fillId="4" borderId="0" xfId="1" applyNumberFormat="1" applyFont="1" applyFill="1" applyBorder="1" applyAlignment="1" applyProtection="1">
      <alignment horizontal="right" vertical="center"/>
      <protection locked="0"/>
    </xf>
    <xf numFmtId="178" fontId="14" fillId="0" borderId="23" xfId="1" applyNumberFormat="1" applyFont="1" applyBorder="1">
      <alignment vertical="center"/>
    </xf>
    <xf numFmtId="0" fontId="14" fillId="4" borderId="56" xfId="0" quotePrefix="1" applyFont="1" applyFill="1" applyBorder="1" applyAlignment="1">
      <alignment horizontal="left" vertical="center" wrapText="1"/>
    </xf>
    <xf numFmtId="0" fontId="24" fillId="3" borderId="8" xfId="0" applyFont="1" applyFill="1" applyBorder="1" applyAlignment="1">
      <alignment horizontal="distributed"/>
    </xf>
    <xf numFmtId="178" fontId="14" fillId="6" borderId="30" xfId="2" applyNumberFormat="1" applyFont="1" applyFill="1" applyBorder="1" applyAlignment="1">
      <alignment horizontal="right"/>
    </xf>
    <xf numFmtId="178" fontId="14" fillId="6" borderId="30" xfId="2" applyNumberFormat="1" applyFont="1" applyFill="1" applyBorder="1" applyAlignment="1">
      <alignment horizontal="right" vertical="center"/>
    </xf>
    <xf numFmtId="178" fontId="14" fillId="6" borderId="30" xfId="2" applyNumberFormat="1" applyFont="1" applyFill="1" applyBorder="1" applyAlignment="1" applyProtection="1">
      <alignment horizontal="right" vertical="center"/>
      <protection locked="0"/>
    </xf>
    <xf numFmtId="178" fontId="14" fillId="4" borderId="30" xfId="1" applyNumberFormat="1" applyFont="1" applyFill="1" applyBorder="1" applyAlignment="1">
      <alignment horizontal="right" vertical="center"/>
    </xf>
    <xf numFmtId="178" fontId="14" fillId="0" borderId="30" xfId="1" applyNumberFormat="1" applyFont="1" applyBorder="1">
      <alignment vertical="center"/>
    </xf>
    <xf numFmtId="178" fontId="14" fillId="2" borderId="30" xfId="1" applyNumberFormat="1" applyFont="1" applyFill="1" applyBorder="1">
      <alignment vertical="center"/>
    </xf>
    <xf numFmtId="0" fontId="24" fillId="4" borderId="55" xfId="0" quotePrefix="1" applyFont="1" applyFill="1" applyBorder="1" applyAlignment="1">
      <alignment horizontal="left" vertical="center" wrapText="1"/>
    </xf>
    <xf numFmtId="0" fontId="24" fillId="4" borderId="41" xfId="0" applyFont="1" applyFill="1" applyBorder="1" applyAlignment="1">
      <alignment horizontal="center" vertical="center" shrinkToFit="1"/>
    </xf>
    <xf numFmtId="0" fontId="14" fillId="4" borderId="42" xfId="0" applyFont="1" applyFill="1" applyBorder="1" applyAlignment="1">
      <alignment horizontal="center" vertical="center" shrinkToFit="1"/>
    </xf>
    <xf numFmtId="0" fontId="14" fillId="4" borderId="57" xfId="0" quotePrefix="1" applyFont="1" applyFill="1" applyBorder="1">
      <alignment vertical="center"/>
    </xf>
    <xf numFmtId="0" fontId="16" fillId="0" borderId="19" xfId="0" applyFont="1" applyBorder="1" applyAlignment="1"/>
    <xf numFmtId="38" fontId="25" fillId="6" borderId="0" xfId="1" applyFont="1" applyFill="1">
      <alignment vertical="center"/>
    </xf>
    <xf numFmtId="3" fontId="25" fillId="3" borderId="0" xfId="0" applyNumberFormat="1" applyFont="1" applyFill="1" applyAlignment="1">
      <alignment horizontal="right" vertical="center"/>
    </xf>
    <xf numFmtId="0" fontId="25" fillId="3" borderId="0" xfId="0" applyFont="1" applyFill="1">
      <alignment vertical="center"/>
    </xf>
    <xf numFmtId="38" fontId="25" fillId="3" borderId="0" xfId="1" applyFont="1" applyFill="1">
      <alignment vertical="center"/>
    </xf>
    <xf numFmtId="178" fontId="0" fillId="6" borderId="2" xfId="1" applyNumberFormat="1" applyFont="1" applyFill="1" applyBorder="1">
      <alignment vertical="center"/>
    </xf>
    <xf numFmtId="179" fontId="14" fillId="6" borderId="0" xfId="2" applyNumberFormat="1" applyFont="1" applyFill="1" applyBorder="1" applyAlignment="1">
      <alignment horizontal="right" vertical="center"/>
    </xf>
    <xf numFmtId="178" fontId="14" fillId="3" borderId="23" xfId="1" applyNumberFormat="1" applyFont="1" applyFill="1" applyBorder="1">
      <alignment vertical="center"/>
    </xf>
    <xf numFmtId="178" fontId="14" fillId="3" borderId="0" xfId="1" applyNumberFormat="1" applyFont="1" applyFill="1">
      <alignment vertical="center"/>
    </xf>
    <xf numFmtId="40" fontId="14" fillId="2" borderId="31" xfId="1" applyNumberFormat="1" applyFont="1" applyFill="1" applyBorder="1">
      <alignment vertical="center"/>
    </xf>
    <xf numFmtId="178" fontId="14" fillId="3" borderId="0" xfId="1" applyNumberFormat="1" applyFont="1" applyFill="1" applyBorder="1">
      <alignment vertical="center"/>
    </xf>
    <xf numFmtId="185" fontId="24" fillId="0" borderId="16" xfId="0" applyNumberFormat="1" applyFont="1" applyBorder="1" applyAlignment="1"/>
    <xf numFmtId="179" fontId="14" fillId="2" borderId="50" xfId="2" applyNumberFormat="1" applyFont="1" applyFill="1" applyBorder="1">
      <alignment vertical="center"/>
    </xf>
    <xf numFmtId="0" fontId="19" fillId="3" borderId="18" xfId="0" applyFont="1" applyFill="1" applyBorder="1">
      <alignment vertical="center"/>
    </xf>
    <xf numFmtId="38" fontId="19" fillId="3" borderId="18" xfId="0" applyNumberFormat="1" applyFont="1" applyFill="1" applyBorder="1">
      <alignment vertical="center"/>
    </xf>
    <xf numFmtId="0" fontId="24" fillId="3" borderId="56" xfId="0" quotePrefix="1" applyFont="1" applyFill="1" applyBorder="1" applyAlignment="1">
      <alignment horizontal="left"/>
    </xf>
    <xf numFmtId="0" fontId="24" fillId="3" borderId="56" xfId="0" quotePrefix="1" applyFont="1" applyFill="1" applyBorder="1" applyAlignment="1">
      <alignment horizontal="left" vertical="center"/>
    </xf>
    <xf numFmtId="0" fontId="19" fillId="4" borderId="44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/>
    </xf>
    <xf numFmtId="178" fontId="14" fillId="2" borderId="0" xfId="0" quotePrefix="1" applyNumberFormat="1" applyFont="1" applyFill="1" applyAlignment="1">
      <alignment horizontal="right"/>
    </xf>
    <xf numFmtId="14" fontId="19" fillId="4" borderId="0" xfId="0" applyNumberFormat="1" applyFont="1" applyFill="1">
      <alignment vertical="center"/>
    </xf>
    <xf numFmtId="38" fontId="14" fillId="2" borderId="0" xfId="2" applyFont="1" applyFill="1" applyBorder="1" applyAlignment="1">
      <alignment horizontal="right" vertical="center"/>
    </xf>
    <xf numFmtId="0" fontId="14" fillId="0" borderId="0" xfId="0" quotePrefix="1" applyFont="1" applyAlignment="1">
      <alignment horizontal="center"/>
    </xf>
    <xf numFmtId="178" fontId="14" fillId="3" borderId="0" xfId="1" applyNumberFormat="1" applyFont="1" applyFill="1" applyBorder="1" applyAlignment="1"/>
    <xf numFmtId="183" fontId="14" fillId="0" borderId="0" xfId="0" applyNumberFormat="1" applyFont="1" applyAlignment="1"/>
    <xf numFmtId="178" fontId="14" fillId="0" borderId="16" xfId="2" applyNumberFormat="1" applyFont="1" applyFill="1" applyBorder="1" applyAlignment="1"/>
    <xf numFmtId="178" fontId="29" fillId="0" borderId="0" xfId="2" applyNumberFormat="1" applyFont="1" applyFill="1" applyBorder="1" applyAlignment="1"/>
    <xf numFmtId="178" fontId="14" fillId="0" borderId="0" xfId="1" applyNumberFormat="1" applyFont="1" applyBorder="1" applyAlignment="1"/>
    <xf numFmtId="178" fontId="14" fillId="0" borderId="0" xfId="1" applyNumberFormat="1" applyFont="1" applyBorder="1">
      <alignment vertical="center"/>
    </xf>
    <xf numFmtId="0" fontId="14" fillId="2" borderId="23" xfId="0" applyFont="1" applyFill="1" applyBorder="1" applyAlignment="1"/>
    <xf numFmtId="178" fontId="14" fillId="5" borderId="23" xfId="2" applyNumberFormat="1" applyFont="1" applyFill="1" applyBorder="1" applyAlignment="1"/>
    <xf numFmtId="0" fontId="14" fillId="5" borderId="23" xfId="0" applyFont="1" applyFill="1" applyBorder="1" applyAlignment="1"/>
    <xf numFmtId="178" fontId="14" fillId="5" borderId="23" xfId="1" applyNumberFormat="1" applyFont="1" applyFill="1" applyBorder="1">
      <alignment vertical="center"/>
    </xf>
    <xf numFmtId="178" fontId="14" fillId="5" borderId="23" xfId="1" applyNumberFormat="1" applyFont="1" applyFill="1" applyBorder="1" applyAlignment="1"/>
    <xf numFmtId="40" fontId="14" fillId="2" borderId="0" xfId="2" applyNumberFormat="1" applyFont="1" applyFill="1" applyBorder="1" applyAlignment="1">
      <alignment vertical="center" shrinkToFit="1"/>
    </xf>
    <xf numFmtId="178" fontId="14" fillId="2" borderId="35" xfId="2" applyNumberFormat="1" applyFont="1" applyFill="1" applyBorder="1">
      <alignment vertical="center"/>
    </xf>
    <xf numFmtId="0" fontId="14" fillId="3" borderId="13" xfId="0" applyFont="1" applyFill="1" applyBorder="1" applyAlignment="1">
      <alignment horizontal="center" vertical="center"/>
    </xf>
    <xf numFmtId="178" fontId="10" fillId="2" borderId="14" xfId="1" applyNumberFormat="1" applyFont="1" applyFill="1" applyBorder="1" applyAlignment="1">
      <alignment horizontal="right"/>
    </xf>
    <xf numFmtId="178" fontId="10" fillId="2" borderId="22" xfId="1" applyNumberFormat="1" applyFont="1" applyFill="1" applyBorder="1" applyAlignment="1">
      <alignment horizontal="right"/>
    </xf>
    <xf numFmtId="178" fontId="10" fillId="2" borderId="6" xfId="1" applyNumberFormat="1" applyFont="1" applyFill="1" applyBorder="1" applyAlignment="1">
      <alignment horizontal="right"/>
    </xf>
    <xf numFmtId="40" fontId="0" fillId="3" borderId="16" xfId="1" applyNumberFormat="1" applyFont="1" applyFill="1" applyBorder="1">
      <alignment vertical="center"/>
    </xf>
    <xf numFmtId="38" fontId="10" fillId="6" borderId="14" xfId="1" applyFont="1" applyFill="1" applyBorder="1" applyAlignment="1">
      <alignment horizontal="right"/>
    </xf>
    <xf numFmtId="38" fontId="10" fillId="6" borderId="22" xfId="1" applyFont="1" applyFill="1" applyBorder="1" applyAlignment="1">
      <alignment horizontal="right"/>
    </xf>
    <xf numFmtId="38" fontId="25" fillId="2" borderId="35" xfId="2" applyFont="1" applyFill="1" applyBorder="1">
      <alignment vertical="center"/>
    </xf>
    <xf numFmtId="0" fontId="24" fillId="0" borderId="18" xfId="0" applyFont="1" applyBorder="1" applyAlignment="1"/>
    <xf numFmtId="0" fontId="15" fillId="0" borderId="23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0" fontId="15" fillId="6" borderId="4" xfId="0" applyFont="1" applyFill="1" applyBorder="1" applyAlignment="1">
      <alignment horizontal="center" vertical="top"/>
    </xf>
    <xf numFmtId="179" fontId="15" fillId="6" borderId="23" xfId="10" applyNumberFormat="1" applyFont="1" applyFill="1" applyBorder="1" applyAlignment="1"/>
    <xf numFmtId="179" fontId="15" fillId="6" borderId="21" xfId="10" applyNumberFormat="1" applyFont="1" applyFill="1" applyBorder="1" applyAlignment="1"/>
    <xf numFmtId="179" fontId="15" fillId="6" borderId="16" xfId="10" applyNumberFormat="1" applyFont="1" applyFill="1" applyBorder="1" applyAlignment="1"/>
    <xf numFmtId="0" fontId="16" fillId="6" borderId="19" xfId="0" applyFont="1" applyFill="1" applyBorder="1" applyAlignment="1"/>
    <xf numFmtId="0" fontId="12" fillId="0" borderId="3" xfId="0" applyFont="1" applyBorder="1" applyAlignment="1"/>
    <xf numFmtId="0" fontId="12" fillId="0" borderId="22" xfId="0" applyFont="1" applyBorder="1" applyAlignment="1"/>
    <xf numFmtId="0" fontId="12" fillId="0" borderId="2" xfId="0" applyFont="1" applyBorder="1" applyAlignment="1"/>
    <xf numFmtId="0" fontId="16" fillId="0" borderId="20" xfId="0" applyFont="1" applyBorder="1" applyAlignment="1"/>
    <xf numFmtId="0" fontId="12" fillId="0" borderId="6" xfId="0" applyFont="1" applyBorder="1" applyAlignment="1"/>
    <xf numFmtId="0" fontId="12" fillId="0" borderId="16" xfId="0" applyFont="1" applyBorder="1" applyAlignment="1"/>
    <xf numFmtId="183" fontId="14" fillId="2" borderId="34" xfId="0" applyNumberFormat="1" applyFont="1" applyFill="1" applyBorder="1" applyAlignment="1">
      <alignment vertical="center" shrinkToFit="1"/>
    </xf>
    <xf numFmtId="0" fontId="0" fillId="2" borderId="3" xfId="0" applyFill="1" applyBorder="1" applyAlignment="1">
      <alignment vertical="center" wrapText="1"/>
    </xf>
    <xf numFmtId="38" fontId="19" fillId="3" borderId="18" xfId="1" applyFont="1" applyFill="1" applyBorder="1">
      <alignment vertical="center"/>
    </xf>
    <xf numFmtId="178" fontId="14" fillId="2" borderId="50" xfId="2" applyNumberFormat="1" applyFont="1" applyFill="1" applyBorder="1">
      <alignment vertical="center"/>
    </xf>
    <xf numFmtId="184" fontId="14" fillId="2" borderId="35" xfId="0" applyNumberFormat="1" applyFont="1" applyFill="1" applyBorder="1">
      <alignment vertical="center"/>
    </xf>
    <xf numFmtId="178" fontId="0" fillId="5" borderId="0" xfId="1" applyNumberFormat="1" applyFont="1" applyFill="1" applyBorder="1">
      <alignment vertical="center"/>
    </xf>
    <xf numFmtId="0" fontId="25" fillId="2" borderId="0" xfId="0" applyFont="1" applyFill="1">
      <alignment vertical="center"/>
    </xf>
    <xf numFmtId="0" fontId="25" fillId="2" borderId="0" xfId="0" applyFont="1" applyFill="1" applyAlignment="1"/>
    <xf numFmtId="0" fontId="25" fillId="2" borderId="26" xfId="0" applyFont="1" applyFill="1" applyBorder="1">
      <alignment vertical="center"/>
    </xf>
    <xf numFmtId="0" fontId="25" fillId="2" borderId="30" xfId="0" applyFont="1" applyFill="1" applyBorder="1">
      <alignment vertical="center"/>
    </xf>
    <xf numFmtId="0" fontId="24" fillId="2" borderId="43" xfId="0" applyFont="1" applyFill="1" applyBorder="1" applyAlignment="1">
      <alignment horizontal="right" vertical="center"/>
    </xf>
    <xf numFmtId="0" fontId="24" fillId="2" borderId="30" xfId="0" applyFont="1" applyFill="1" applyBorder="1" applyAlignment="1">
      <alignment horizontal="right" vertical="center"/>
    </xf>
    <xf numFmtId="0" fontId="25" fillId="2" borderId="30" xfId="0" applyFont="1" applyFill="1" applyBorder="1" applyAlignment="1"/>
    <xf numFmtId="0" fontId="25" fillId="2" borderId="46" xfId="0" applyFont="1" applyFill="1" applyBorder="1">
      <alignment vertical="center"/>
    </xf>
    <xf numFmtId="0" fontId="24" fillId="2" borderId="35" xfId="0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quotePrefix="1" applyFont="1" applyFill="1" applyBorder="1" applyAlignment="1">
      <alignment horizontal="center" vertical="center"/>
    </xf>
    <xf numFmtId="0" fontId="14" fillId="2" borderId="18" xfId="0" quotePrefix="1" applyFont="1" applyFill="1" applyBorder="1" applyAlignment="1">
      <alignment horizontal="center" vertical="center"/>
    </xf>
    <xf numFmtId="0" fontId="25" fillId="2" borderId="47" xfId="0" applyFont="1" applyFill="1" applyBorder="1">
      <alignment vertical="center"/>
    </xf>
    <xf numFmtId="0" fontId="25" fillId="2" borderId="42" xfId="0" applyFont="1" applyFill="1" applyBorder="1">
      <alignment vertical="center"/>
    </xf>
    <xf numFmtId="0" fontId="24" fillId="2" borderId="36" xfId="0" applyFont="1" applyFill="1" applyBorder="1" applyAlignment="1">
      <alignment horizontal="right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48" xfId="0" applyFont="1" applyFill="1" applyBorder="1" applyAlignment="1">
      <alignment horizontal="center" vertical="center"/>
    </xf>
    <xf numFmtId="0" fontId="14" fillId="2" borderId="38" xfId="0" quotePrefix="1" applyFont="1" applyFill="1" applyBorder="1" applyAlignment="1" applyProtection="1">
      <alignment horizontal="center" vertical="center"/>
      <protection locked="0"/>
    </xf>
    <xf numFmtId="0" fontId="14" fillId="2" borderId="39" xfId="0" quotePrefix="1" applyFont="1" applyFill="1" applyBorder="1" applyAlignment="1" applyProtection="1">
      <alignment horizontal="center" vertical="center"/>
      <protection locked="0"/>
    </xf>
    <xf numFmtId="0" fontId="14" fillId="2" borderId="13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 shrinkToFit="1"/>
    </xf>
    <xf numFmtId="0" fontId="25" fillId="2" borderId="16" xfId="0" applyFont="1" applyFill="1" applyBorder="1" applyAlignment="1">
      <alignment horizontal="center" vertical="center" shrinkToFit="1"/>
    </xf>
    <xf numFmtId="0" fontId="14" fillId="2" borderId="50" xfId="0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vertical="center" shrinkToFit="1"/>
    </xf>
    <xf numFmtId="0" fontId="25" fillId="2" borderId="0" xfId="0" applyFont="1" applyFill="1" applyAlignment="1">
      <alignment vertical="center" shrinkToFit="1"/>
    </xf>
    <xf numFmtId="186" fontId="14" fillId="2" borderId="0" xfId="0" applyNumberFormat="1" applyFont="1" applyFill="1">
      <alignment vertical="center"/>
    </xf>
    <xf numFmtId="183" fontId="14" fillId="2" borderId="0" xfId="0" applyNumberFormat="1" applyFont="1" applyFill="1">
      <alignment vertical="center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34" xfId="0" applyFont="1" applyFill="1" applyBorder="1" applyAlignment="1">
      <alignment horizontal="center" vertical="center" shrinkToFit="1"/>
    </xf>
    <xf numFmtId="0" fontId="25" fillId="2" borderId="0" xfId="0" applyFont="1" applyFill="1" applyAlignment="1">
      <alignment horizontal="center" vertical="center" shrinkToFit="1"/>
    </xf>
    <xf numFmtId="183" fontId="14" fillId="2" borderId="0" xfId="0" applyNumberFormat="1" applyFont="1" applyFill="1" applyAlignment="1">
      <alignment horizontal="center" vertical="center" shrinkToFit="1"/>
    </xf>
    <xf numFmtId="183" fontId="14" fillId="2" borderId="23" xfId="0" applyNumberFormat="1" applyFont="1" applyFill="1" applyBorder="1" applyAlignment="1">
      <alignment horizontal="center" vertical="center" shrinkToFit="1"/>
    </xf>
    <xf numFmtId="0" fontId="25" fillId="2" borderId="23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vertical="center" shrinkToFit="1"/>
    </xf>
    <xf numFmtId="183" fontId="14" fillId="2" borderId="16" xfId="0" applyNumberFormat="1" applyFont="1" applyFill="1" applyBorder="1" applyAlignment="1">
      <alignment horizontal="center" vertical="center" shrinkToFit="1"/>
    </xf>
    <xf numFmtId="0" fontId="25" fillId="2" borderId="16" xfId="0" applyFont="1" applyFill="1" applyBorder="1" applyAlignment="1">
      <alignment horizontal="center"/>
    </xf>
    <xf numFmtId="0" fontId="14" fillId="2" borderId="35" xfId="0" quotePrefix="1" applyFont="1" applyFill="1" applyBorder="1" applyAlignment="1">
      <alignment horizontal="center" vertical="center" shrinkToFit="1"/>
    </xf>
    <xf numFmtId="0" fontId="14" fillId="2" borderId="34" xfId="0" quotePrefix="1" applyFont="1" applyFill="1" applyBorder="1" applyAlignment="1">
      <alignment horizontal="center" vertical="center" shrinkToFit="1"/>
    </xf>
    <xf numFmtId="0" fontId="25" fillId="2" borderId="49" xfId="0" applyFont="1" applyFill="1" applyBorder="1" applyAlignment="1">
      <alignment horizontal="center" vertical="center" shrinkToFit="1"/>
    </xf>
    <xf numFmtId="0" fontId="14" fillId="2" borderId="10" xfId="0" quotePrefix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/>
    </xf>
    <xf numFmtId="0" fontId="14" fillId="2" borderId="51" xfId="0" applyFont="1" applyFill="1" applyBorder="1" applyAlignment="1">
      <alignment horizontal="center" vertical="center" shrinkToFit="1"/>
    </xf>
    <xf numFmtId="179" fontId="14" fillId="2" borderId="16" xfId="2" quotePrefix="1" applyNumberFormat="1" applyFont="1" applyFill="1" applyBorder="1" applyAlignment="1">
      <alignment vertical="center" shrinkToFit="1"/>
    </xf>
    <xf numFmtId="0" fontId="25" fillId="2" borderId="34" xfId="0" applyFont="1" applyFill="1" applyBorder="1" applyAlignment="1">
      <alignment horizontal="center"/>
    </xf>
    <xf numFmtId="0" fontId="14" fillId="2" borderId="4" xfId="0" quotePrefix="1" applyFont="1" applyFill="1" applyBorder="1" applyAlignment="1">
      <alignment horizontal="center"/>
    </xf>
    <xf numFmtId="0" fontId="14" fillId="2" borderId="50" xfId="0" quotePrefix="1" applyFont="1" applyFill="1" applyBorder="1" applyAlignment="1">
      <alignment horizontal="center" vertical="center" shrinkToFit="1"/>
    </xf>
    <xf numFmtId="178" fontId="14" fillId="2" borderId="0" xfId="1" quotePrefix="1" applyNumberFormat="1" applyFont="1" applyFill="1" applyBorder="1" applyAlignment="1">
      <alignment horizontal="right" vertical="center" shrinkToFit="1"/>
    </xf>
    <xf numFmtId="0" fontId="14" fillId="2" borderId="3" xfId="0" quotePrefix="1" applyFont="1" applyFill="1" applyBorder="1" applyAlignment="1">
      <alignment horizontal="center" vertical="top"/>
    </xf>
    <xf numFmtId="0" fontId="14" fillId="2" borderId="3" xfId="0" quotePrefix="1" applyFont="1" applyFill="1" applyBorder="1" applyAlignment="1">
      <alignment horizontal="center"/>
    </xf>
    <xf numFmtId="183" fontId="14" fillId="2" borderId="23" xfId="0" quotePrefix="1" applyNumberFormat="1" applyFont="1" applyFill="1" applyBorder="1" applyAlignment="1">
      <alignment vertical="center" shrinkToFit="1"/>
    </xf>
    <xf numFmtId="183" fontId="14" fillId="2" borderId="0" xfId="0" quotePrefix="1" applyNumberFormat="1" applyFont="1" applyFill="1" applyAlignment="1">
      <alignment vertical="center" shrinkToFit="1"/>
    </xf>
    <xf numFmtId="0" fontId="14" fillId="2" borderId="2" xfId="0" quotePrefix="1" applyFont="1" applyFill="1" applyBorder="1" applyAlignment="1">
      <alignment horizontal="center" vertical="top"/>
    </xf>
    <xf numFmtId="183" fontId="14" fillId="2" borderId="16" xfId="0" quotePrefix="1" applyNumberFormat="1" applyFont="1" applyFill="1" applyBorder="1" applyAlignment="1">
      <alignment horizontal="right" vertical="center" shrinkToFit="1"/>
    </xf>
    <xf numFmtId="183" fontId="14" fillId="2" borderId="16" xfId="0" quotePrefix="1" applyNumberFormat="1" applyFont="1" applyFill="1" applyBorder="1" applyAlignment="1">
      <alignment vertical="center" shrinkToFit="1"/>
    </xf>
    <xf numFmtId="178" fontId="14" fillId="2" borderId="23" xfId="2" applyNumberFormat="1" applyFont="1" applyFill="1" applyBorder="1" applyAlignment="1"/>
    <xf numFmtId="0" fontId="14" fillId="2" borderId="3" xfId="0" applyFont="1" applyFill="1" applyBorder="1" applyAlignment="1">
      <alignment horizontal="center" vertical="top"/>
    </xf>
    <xf numFmtId="0" fontId="14" fillId="2" borderId="25" xfId="0" quotePrefix="1" applyFont="1" applyFill="1" applyBorder="1" applyAlignment="1">
      <alignment horizontal="center" vertical="center" shrinkToFit="1"/>
    </xf>
    <xf numFmtId="0" fontId="14" fillId="2" borderId="0" xfId="0" applyFont="1" applyFill="1" applyAlignment="1">
      <alignment horizontal="center" vertical="center" shrinkToFit="1"/>
    </xf>
    <xf numFmtId="0" fontId="14" fillId="2" borderId="16" xfId="0" applyFont="1" applyFill="1" applyBorder="1" applyAlignment="1">
      <alignment horizontal="center" vertical="center" shrinkToFit="1"/>
    </xf>
    <xf numFmtId="0" fontId="14" fillId="2" borderId="16" xfId="0" applyFont="1" applyFill="1" applyBorder="1" applyAlignment="1">
      <alignment horizontal="right" vertical="center" shrinkToFit="1"/>
    </xf>
    <xf numFmtId="40" fontId="14" fillId="2" borderId="16" xfId="2" applyNumberFormat="1" applyFont="1" applyFill="1" applyBorder="1" applyAlignment="1">
      <alignment vertical="center" shrinkToFit="1"/>
    </xf>
    <xf numFmtId="40" fontId="14" fillId="2" borderId="0" xfId="2" applyNumberFormat="1" applyFont="1" applyFill="1" applyBorder="1" applyAlignment="1">
      <alignment vertical="center"/>
    </xf>
    <xf numFmtId="187" fontId="14" fillId="2" borderId="0" xfId="0" applyNumberFormat="1" applyFont="1" applyFill="1">
      <alignment vertical="center"/>
    </xf>
    <xf numFmtId="188" fontId="14" fillId="2" borderId="0" xfId="0" applyNumberFormat="1" applyFont="1" applyFill="1">
      <alignment vertical="center"/>
    </xf>
    <xf numFmtId="40" fontId="19" fillId="2" borderId="0" xfId="2" applyNumberFormat="1" applyFont="1" applyFill="1" applyBorder="1">
      <alignment vertical="center"/>
    </xf>
    <xf numFmtId="0" fontId="14" fillId="2" borderId="18" xfId="0" applyFont="1" applyFill="1" applyBorder="1" applyAlignment="1">
      <alignment horizontal="right" vertical="center" shrinkToFit="1"/>
    </xf>
    <xf numFmtId="40" fontId="14" fillId="2" borderId="18" xfId="2" applyNumberFormat="1" applyFont="1" applyFill="1" applyBorder="1" applyAlignment="1">
      <alignment vertical="center" shrinkToFit="1"/>
    </xf>
    <xf numFmtId="40" fontId="14" fillId="2" borderId="18" xfId="2" applyNumberFormat="1" applyFont="1" applyFill="1" applyBorder="1" applyAlignment="1">
      <alignment vertical="center"/>
    </xf>
    <xf numFmtId="187" fontId="14" fillId="2" borderId="18" xfId="0" applyNumberFormat="1" applyFont="1" applyFill="1" applyBorder="1">
      <alignment vertical="center"/>
    </xf>
    <xf numFmtId="0" fontId="14" fillId="2" borderId="18" xfId="0" applyFont="1" applyFill="1" applyBorder="1">
      <alignment vertical="center"/>
    </xf>
    <xf numFmtId="0" fontId="14" fillId="2" borderId="3" xfId="0" quotePrefix="1" applyFont="1" applyFill="1" applyBorder="1" applyAlignment="1">
      <alignment horizontal="center" vertical="center" shrinkToFit="1"/>
    </xf>
    <xf numFmtId="178" fontId="14" fillId="2" borderId="18" xfId="2" applyNumberFormat="1" applyFont="1" applyFill="1" applyBorder="1" applyAlignment="1">
      <alignment horizontal="center" vertical="center" shrinkToFit="1"/>
    </xf>
    <xf numFmtId="0" fontId="19" fillId="2" borderId="18" xfId="0" applyFont="1" applyFill="1" applyBorder="1">
      <alignment vertical="center"/>
    </xf>
    <xf numFmtId="178" fontId="19" fillId="2" borderId="18" xfId="1" applyNumberFormat="1" applyFont="1" applyFill="1" applyBorder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quotePrefix="1" applyFont="1" applyFill="1" applyAlignment="1">
      <alignment vertical="center" shrinkToFit="1"/>
    </xf>
    <xf numFmtId="3" fontId="14" fillId="2" borderId="0" xfId="0" applyNumberFormat="1" applyFont="1" applyFill="1" applyAlignment="1">
      <alignment horizontal="right" vertical="center"/>
    </xf>
    <xf numFmtId="3" fontId="14" fillId="2" borderId="0" xfId="0" applyNumberFormat="1" applyFont="1" applyFill="1">
      <alignment vertical="center"/>
    </xf>
    <xf numFmtId="0" fontId="14" fillId="2" borderId="49" xfId="0" applyFont="1" applyFill="1" applyBorder="1" applyAlignment="1">
      <alignment horizontal="center" vertical="center"/>
    </xf>
    <xf numFmtId="38" fontId="14" fillId="2" borderId="23" xfId="2" quotePrefix="1" applyFont="1" applyFill="1" applyBorder="1" applyAlignment="1">
      <alignment vertical="center" shrinkToFit="1"/>
    </xf>
    <xf numFmtId="3" fontId="14" fillId="2" borderId="23" xfId="0" applyNumberFormat="1" applyFont="1" applyFill="1" applyBorder="1" applyAlignment="1">
      <alignment horizontal="right" vertical="center"/>
    </xf>
    <xf numFmtId="3" fontId="14" fillId="2" borderId="23" xfId="0" applyNumberFormat="1" applyFont="1" applyFill="1" applyBorder="1">
      <alignment vertical="center"/>
    </xf>
    <xf numFmtId="38" fontId="14" fillId="2" borderId="23" xfId="2" applyFont="1" applyFill="1" applyBorder="1" applyAlignment="1" applyProtection="1">
      <alignment vertical="center"/>
    </xf>
    <xf numFmtId="38" fontId="14" fillId="2" borderId="0" xfId="2" applyFont="1" applyFill="1" applyBorder="1" applyAlignment="1" applyProtection="1">
      <alignment vertical="center"/>
    </xf>
    <xf numFmtId="0" fontId="14" fillId="2" borderId="25" xfId="0" applyFont="1" applyFill="1" applyBorder="1" applyAlignment="1">
      <alignment horizontal="center" vertical="center" shrinkToFit="1"/>
    </xf>
    <xf numFmtId="0" fontId="24" fillId="2" borderId="4" xfId="0" applyFont="1" applyFill="1" applyBorder="1" applyAlignment="1">
      <alignment horizontal="distributed"/>
    </xf>
    <xf numFmtId="0" fontId="24" fillId="2" borderId="50" xfId="0" quotePrefix="1" applyFont="1" applyFill="1" applyBorder="1" applyAlignment="1">
      <alignment horizontal="distributed"/>
    </xf>
    <xf numFmtId="0" fontId="25" fillId="2" borderId="23" xfId="0" applyFont="1" applyFill="1" applyBorder="1" applyAlignment="1">
      <alignment horizontal="center" vertical="center" shrinkToFit="1"/>
    </xf>
    <xf numFmtId="0" fontId="24" fillId="2" borderId="2" xfId="0" applyFont="1" applyFill="1" applyBorder="1" applyAlignment="1">
      <alignment horizontal="distributed"/>
    </xf>
    <xf numFmtId="0" fontId="24" fillId="2" borderId="34" xfId="0" applyFont="1" applyFill="1" applyBorder="1" applyAlignment="1">
      <alignment horizontal="distributed"/>
    </xf>
    <xf numFmtId="0" fontId="14" fillId="2" borderId="3" xfId="0" applyFont="1" applyFill="1" applyBorder="1" applyAlignment="1">
      <alignment horizontal="center"/>
    </xf>
    <xf numFmtId="40" fontId="14" fillId="2" borderId="0" xfId="2" quotePrefix="1" applyNumberFormat="1" applyFont="1" applyFill="1" applyBorder="1" applyAlignment="1">
      <alignment vertical="center" shrinkToFit="1"/>
    </xf>
    <xf numFmtId="40" fontId="14" fillId="2" borderId="0" xfId="2" applyNumberFormat="1" applyFont="1" applyFill="1" applyBorder="1" applyAlignment="1" applyProtection="1">
      <alignment vertical="center"/>
    </xf>
    <xf numFmtId="189" fontId="14" fillId="2" borderId="0" xfId="0" applyNumberFormat="1" applyFont="1" applyFill="1">
      <alignment vertical="center"/>
    </xf>
    <xf numFmtId="40" fontId="14" fillId="2" borderId="23" xfId="2" applyNumberFormat="1" applyFont="1" applyFill="1" applyBorder="1" applyAlignment="1">
      <alignment vertical="center" shrinkToFit="1"/>
    </xf>
    <xf numFmtId="178" fontId="14" fillId="2" borderId="0" xfId="2" quotePrefix="1" applyNumberFormat="1" applyFont="1" applyFill="1" applyBorder="1" applyAlignment="1">
      <alignment vertical="center" shrinkToFit="1"/>
    </xf>
    <xf numFmtId="178" fontId="14" fillId="2" borderId="23" xfId="2" quotePrefix="1" applyNumberFormat="1" applyFont="1" applyFill="1" applyBorder="1" applyAlignment="1">
      <alignment vertical="center" shrinkToFit="1"/>
    </xf>
    <xf numFmtId="185" fontId="14" fillId="2" borderId="0" xfId="0" applyNumberFormat="1" applyFont="1" applyFill="1" applyAlignment="1">
      <alignment horizontal="right" vertical="center"/>
    </xf>
    <xf numFmtId="185" fontId="14" fillId="2" borderId="23" xfId="0" applyNumberFormat="1" applyFont="1" applyFill="1" applyBorder="1" applyAlignment="1">
      <alignment horizontal="right" vertical="center"/>
    </xf>
    <xf numFmtId="185" fontId="14" fillId="2" borderId="23" xfId="0" applyNumberFormat="1" applyFont="1" applyFill="1" applyBorder="1">
      <alignment vertical="center"/>
    </xf>
    <xf numFmtId="178" fontId="14" fillId="2" borderId="23" xfId="2" applyNumberFormat="1" applyFont="1" applyFill="1" applyBorder="1" applyAlignment="1" applyProtection="1">
      <alignment horizontal="right" vertical="center"/>
      <protection locked="0"/>
    </xf>
    <xf numFmtId="184" fontId="14" fillId="2" borderId="0" xfId="2" applyNumberFormat="1" applyFont="1" applyFill="1" applyBorder="1" applyAlignment="1">
      <alignment vertical="center"/>
    </xf>
    <xf numFmtId="178" fontId="14" fillId="2" borderId="23" xfId="2" applyNumberFormat="1" applyFont="1" applyFill="1" applyBorder="1" applyAlignment="1">
      <alignment horizontal="right"/>
    </xf>
    <xf numFmtId="185" fontId="14" fillId="2" borderId="23" xfId="0" applyNumberFormat="1" applyFont="1" applyFill="1" applyBorder="1" applyAlignment="1" applyProtection="1">
      <alignment horizontal="right" vertical="center"/>
      <protection locked="0"/>
    </xf>
    <xf numFmtId="186" fontId="14" fillId="2" borderId="16" xfId="2" applyNumberFormat="1" applyFont="1" applyFill="1" applyBorder="1" applyAlignment="1">
      <alignment horizontal="center" vertical="center"/>
    </xf>
    <xf numFmtId="178" fontId="14" fillId="2" borderId="0" xfId="2" applyNumberFormat="1" applyFont="1" applyFill="1" applyBorder="1" applyAlignment="1">
      <alignment horizontal="right"/>
    </xf>
    <xf numFmtId="0" fontId="14" fillId="2" borderId="2" xfId="0" applyFont="1" applyFill="1" applyBorder="1" applyAlignment="1">
      <alignment horizontal="center" vertical="top"/>
    </xf>
    <xf numFmtId="0" fontId="14" fillId="2" borderId="3" xfId="0" quotePrefix="1" applyFont="1" applyFill="1" applyBorder="1" applyAlignment="1">
      <alignment horizontal="center" vertical="center"/>
    </xf>
    <xf numFmtId="38" fontId="14" fillId="2" borderId="23" xfId="0" quotePrefix="1" applyNumberFormat="1" applyFont="1" applyFill="1" applyBorder="1" applyAlignment="1">
      <alignment vertical="center" shrinkToFit="1"/>
    </xf>
    <xf numFmtId="0" fontId="14" fillId="2" borderId="15" xfId="0" quotePrefix="1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 shrinkToFit="1"/>
    </xf>
    <xf numFmtId="0" fontId="14" fillId="2" borderId="42" xfId="0" applyFont="1" applyFill="1" applyBorder="1" applyAlignment="1">
      <alignment horizontal="center" vertical="center" shrinkToFit="1"/>
    </xf>
    <xf numFmtId="0" fontId="22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14" fillId="2" borderId="0" xfId="0" applyFont="1" applyFill="1" applyAlignment="1">
      <alignment horizontal="right" vertical="center"/>
    </xf>
    <xf numFmtId="0" fontId="22" fillId="2" borderId="0" xfId="0" applyFont="1" applyFill="1">
      <alignment vertical="center"/>
    </xf>
    <xf numFmtId="0" fontId="23" fillId="2" borderId="0" xfId="0" applyFont="1" applyFill="1">
      <alignment vertical="center"/>
    </xf>
    <xf numFmtId="0" fontId="24" fillId="2" borderId="26" xfId="0" applyFont="1" applyFill="1" applyBorder="1">
      <alignment vertical="center"/>
    </xf>
    <xf numFmtId="0" fontId="25" fillId="2" borderId="26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/>
    </xf>
    <xf numFmtId="0" fontId="14" fillId="2" borderId="44" xfId="0" applyFont="1" applyFill="1" applyBorder="1" applyAlignment="1">
      <alignment horizontal="center" vertical="center"/>
    </xf>
    <xf numFmtId="0" fontId="14" fillId="2" borderId="28" xfId="0" applyFont="1" applyFill="1" applyBorder="1" applyAlignment="1" applyProtection="1">
      <alignment horizontal="center" vertical="center"/>
      <protection locked="0"/>
    </xf>
    <xf numFmtId="0" fontId="14" fillId="2" borderId="38" xfId="0" applyFont="1" applyFill="1" applyBorder="1" applyAlignment="1" applyProtection="1">
      <alignment horizontal="center" vertical="center"/>
      <protection locked="0"/>
    </xf>
    <xf numFmtId="0" fontId="14" fillId="2" borderId="35" xfId="0" applyFont="1" applyFill="1" applyBorder="1" applyAlignment="1">
      <alignment vertical="center" shrinkToFit="1"/>
    </xf>
    <xf numFmtId="178" fontId="14" fillId="2" borderId="46" xfId="2" applyNumberFormat="1" applyFont="1" applyFill="1" applyBorder="1" applyAlignment="1">
      <alignment vertical="center" shrinkToFit="1"/>
    </xf>
    <xf numFmtId="0" fontId="24" fillId="2" borderId="35" xfId="0" applyFont="1" applyFill="1" applyBorder="1" applyAlignment="1">
      <alignment horizontal="center" vertical="center" shrinkToFit="1"/>
    </xf>
    <xf numFmtId="186" fontId="14" fillId="2" borderId="49" xfId="2" applyNumberFormat="1" applyFont="1" applyFill="1" applyBorder="1" applyAlignment="1">
      <alignment horizontal="center" vertical="center"/>
    </xf>
    <xf numFmtId="0" fontId="14" fillId="2" borderId="50" xfId="0" applyFont="1" applyFill="1" applyBorder="1" applyAlignment="1">
      <alignment vertical="center" shrinkToFit="1"/>
    </xf>
    <xf numFmtId="183" fontId="14" fillId="2" borderId="46" xfId="0" applyNumberFormat="1" applyFont="1" applyFill="1" applyBorder="1">
      <alignment vertical="center"/>
    </xf>
    <xf numFmtId="183" fontId="14" fillId="2" borderId="23" xfId="0" applyNumberFormat="1" applyFont="1" applyFill="1" applyBorder="1">
      <alignment vertical="center"/>
    </xf>
    <xf numFmtId="0" fontId="24" fillId="2" borderId="34" xfId="0" applyFont="1" applyFill="1" applyBorder="1" applyAlignment="1">
      <alignment horizontal="center" vertical="center" shrinkToFit="1"/>
    </xf>
    <xf numFmtId="0" fontId="24" fillId="2" borderId="46" xfId="0" applyFont="1" applyFill="1" applyBorder="1" applyAlignment="1">
      <alignment horizontal="centerContinuous"/>
    </xf>
    <xf numFmtId="0" fontId="24" fillId="2" borderId="3" xfId="0" applyFont="1" applyFill="1" applyBorder="1" applyAlignment="1">
      <alignment horizontal="distributed"/>
    </xf>
    <xf numFmtId="0" fontId="24" fillId="2" borderId="35" xfId="0" quotePrefix="1" applyFont="1" applyFill="1" applyBorder="1" applyAlignment="1">
      <alignment horizontal="distributed"/>
    </xf>
    <xf numFmtId="178" fontId="14" fillId="2" borderId="46" xfId="2" quotePrefix="1" applyNumberFormat="1" applyFont="1" applyFill="1" applyBorder="1" applyAlignment="1">
      <alignment horizontal="right"/>
    </xf>
    <xf numFmtId="178" fontId="14" fillId="2" borderId="0" xfId="2" applyNumberFormat="1" applyFont="1" applyFill="1" applyBorder="1" applyAlignment="1">
      <alignment vertical="center"/>
    </xf>
    <xf numFmtId="0" fontId="24" fillId="2" borderId="34" xfId="0" quotePrefix="1" applyFont="1" applyFill="1" applyBorder="1" applyAlignment="1">
      <alignment horizontal="distributed"/>
    </xf>
    <xf numFmtId="178" fontId="14" fillId="2" borderId="32" xfId="2" quotePrefix="1" applyNumberFormat="1" applyFont="1" applyFill="1" applyBorder="1" applyAlignment="1">
      <alignment horizontal="right"/>
    </xf>
    <xf numFmtId="0" fontId="24" fillId="2" borderId="49" xfId="0" applyFont="1" applyFill="1" applyBorder="1" applyAlignment="1">
      <alignment horizontal="centerContinuous"/>
    </xf>
    <xf numFmtId="186" fontId="14" fillId="2" borderId="0" xfId="2" applyNumberFormat="1" applyFont="1" applyFill="1" applyBorder="1" applyAlignment="1">
      <alignment vertical="center"/>
    </xf>
    <xf numFmtId="0" fontId="24" fillId="2" borderId="3" xfId="0" quotePrefix="1" applyFont="1" applyFill="1" applyBorder="1" applyAlignment="1">
      <alignment horizontal="distributed" wrapText="1"/>
    </xf>
    <xf numFmtId="0" fontId="14" fillId="2" borderId="32" xfId="0" quotePrefix="1" applyFont="1" applyFill="1" applyBorder="1" applyAlignment="1">
      <alignment horizontal="right"/>
    </xf>
    <xf numFmtId="186" fontId="14" fillId="2" borderId="23" xfId="2" quotePrefix="1" applyNumberFormat="1" applyFont="1" applyFill="1" applyBorder="1" applyAlignment="1">
      <alignment horizontal="right" vertical="center"/>
    </xf>
    <xf numFmtId="186" fontId="14" fillId="2" borderId="23" xfId="0" applyNumberFormat="1" applyFont="1" applyFill="1" applyBorder="1" applyAlignment="1">
      <alignment horizontal="right" vertical="center"/>
    </xf>
    <xf numFmtId="178" fontId="14" fillId="2" borderId="23" xfId="2" applyNumberFormat="1" applyFont="1" applyFill="1" applyBorder="1" applyAlignment="1">
      <alignment horizontal="right" vertical="center"/>
    </xf>
    <xf numFmtId="0" fontId="24" fillId="2" borderId="2" xfId="0" quotePrefix="1" applyFont="1" applyFill="1" applyBorder="1" applyAlignment="1">
      <alignment horizontal="center" wrapText="1"/>
    </xf>
    <xf numFmtId="186" fontId="14" fillId="2" borderId="32" xfId="2" quotePrefix="1" applyNumberFormat="1" applyFont="1" applyFill="1" applyBorder="1" applyAlignment="1">
      <alignment horizontal="right" vertical="center"/>
    </xf>
    <xf numFmtId="0" fontId="14" fillId="2" borderId="23" xfId="0" applyFont="1" applyFill="1" applyBorder="1">
      <alignment vertical="center"/>
    </xf>
    <xf numFmtId="0" fontId="24" fillId="2" borderId="2" xfId="0" applyFont="1" applyFill="1" applyBorder="1" applyAlignment="1">
      <alignment horizontal="center" wrapText="1"/>
    </xf>
    <xf numFmtId="186" fontId="14" fillId="2" borderId="46" xfId="2" quotePrefix="1" applyNumberFormat="1" applyFont="1" applyFill="1" applyBorder="1" applyAlignment="1">
      <alignment horizontal="center" vertical="center"/>
    </xf>
    <xf numFmtId="186" fontId="14" fillId="2" borderId="0" xfId="2" quotePrefix="1" applyNumberFormat="1" applyFont="1" applyFill="1" applyBorder="1" applyAlignment="1">
      <alignment horizontal="right" vertical="center"/>
    </xf>
    <xf numFmtId="0" fontId="24" fillId="2" borderId="46" xfId="0" applyFont="1" applyFill="1" applyBorder="1" applyAlignment="1">
      <alignment horizontal="center"/>
    </xf>
    <xf numFmtId="0" fontId="24" fillId="2" borderId="3" xfId="0" quotePrefix="1" applyFont="1" applyFill="1" applyBorder="1" applyAlignment="1">
      <alignment horizontal="center"/>
    </xf>
    <xf numFmtId="178" fontId="12" fillId="2" borderId="32" xfId="0" quotePrefix="1" applyNumberFormat="1" applyFont="1" applyFill="1" applyBorder="1" applyAlignment="1">
      <alignment horizontal="right"/>
    </xf>
    <xf numFmtId="178" fontId="12" fillId="2" borderId="23" xfId="0" quotePrefix="1" applyNumberFormat="1" applyFont="1" applyFill="1" applyBorder="1" applyAlignment="1">
      <alignment horizontal="right"/>
    </xf>
    <xf numFmtId="186" fontId="14" fillId="2" borderId="46" xfId="2" applyNumberFormat="1" applyFont="1" applyFill="1" applyBorder="1" applyAlignment="1">
      <alignment horizontal="center" vertical="center"/>
    </xf>
    <xf numFmtId="186" fontId="12" fillId="2" borderId="0" xfId="2" quotePrefix="1" applyNumberFormat="1" applyFont="1" applyFill="1" applyBorder="1" applyAlignment="1">
      <alignment vertical="center"/>
    </xf>
    <xf numFmtId="186" fontId="12" fillId="2" borderId="16" xfId="2" quotePrefix="1" applyNumberFormat="1" applyFont="1" applyFill="1" applyBorder="1" applyAlignment="1">
      <alignment vertical="center"/>
    </xf>
    <xf numFmtId="0" fontId="24" fillId="2" borderId="4" xfId="0" quotePrefix="1" applyFont="1" applyFill="1" applyBorder="1" applyAlignment="1">
      <alignment horizontal="center"/>
    </xf>
    <xf numFmtId="178" fontId="12" fillId="2" borderId="0" xfId="0" quotePrefix="1" applyNumberFormat="1" applyFont="1" applyFill="1" applyAlignment="1">
      <alignment horizontal="right"/>
    </xf>
    <xf numFmtId="0" fontId="24" fillId="2" borderId="3" xfId="0" quotePrefix="1" applyFont="1" applyFill="1" applyBorder="1" applyAlignment="1">
      <alignment horizontal="distributed"/>
    </xf>
    <xf numFmtId="186" fontId="12" fillId="2" borderId="32" xfId="2" quotePrefix="1" applyNumberFormat="1" applyFont="1" applyFill="1" applyBorder="1" applyAlignment="1">
      <alignment vertical="center"/>
    </xf>
    <xf numFmtId="186" fontId="12" fillId="2" borderId="23" xfId="2" quotePrefix="1" applyNumberFormat="1" applyFont="1" applyFill="1" applyBorder="1" applyAlignment="1">
      <alignment vertical="center"/>
    </xf>
    <xf numFmtId="0" fontId="24" fillId="2" borderId="1" xfId="0" applyFont="1" applyFill="1" applyBorder="1" applyAlignment="1">
      <alignment horizontal="distributed"/>
    </xf>
    <xf numFmtId="0" fontId="24" fillId="2" borderId="31" xfId="0" applyFont="1" applyFill="1" applyBorder="1" applyAlignment="1">
      <alignment horizontal="distributed"/>
    </xf>
    <xf numFmtId="0" fontId="14" fillId="2" borderId="49" xfId="0" applyFont="1" applyFill="1" applyBorder="1" applyAlignment="1">
      <alignment horizontal="right"/>
    </xf>
    <xf numFmtId="187" fontId="14" fillId="2" borderId="16" xfId="2" applyNumberFormat="1" applyFont="1" applyFill="1" applyBorder="1" applyAlignment="1">
      <alignment vertical="center"/>
    </xf>
    <xf numFmtId="187" fontId="14" fillId="2" borderId="16" xfId="0" applyNumberFormat="1" applyFont="1" applyFill="1" applyBorder="1">
      <alignment vertical="center"/>
    </xf>
    <xf numFmtId="40" fontId="14" fillId="2" borderId="16" xfId="2" applyNumberFormat="1" applyFont="1" applyFill="1" applyBorder="1" applyAlignment="1">
      <alignment vertical="center"/>
    </xf>
    <xf numFmtId="40" fontId="14" fillId="2" borderId="16" xfId="2" applyNumberFormat="1" applyFont="1" applyFill="1" applyBorder="1">
      <alignment vertical="center"/>
    </xf>
    <xf numFmtId="0" fontId="14" fillId="2" borderId="27" xfId="0" applyFont="1" applyFill="1" applyBorder="1" applyAlignment="1">
      <alignment horizontal="right"/>
    </xf>
    <xf numFmtId="187" fontId="14" fillId="2" borderId="18" xfId="2" applyNumberFormat="1" applyFont="1" applyFill="1" applyBorder="1" applyAlignment="1">
      <alignment vertical="center"/>
    </xf>
    <xf numFmtId="40" fontId="14" fillId="2" borderId="18" xfId="0" applyNumberFormat="1" applyFont="1" applyFill="1" applyBorder="1">
      <alignment vertical="center"/>
    </xf>
    <xf numFmtId="0" fontId="24" fillId="2" borderId="4" xfId="0" quotePrefix="1" applyFont="1" applyFill="1" applyBorder="1" applyAlignment="1">
      <alignment horizontal="distributed"/>
    </xf>
    <xf numFmtId="0" fontId="24" fillId="2" borderId="25" xfId="0" applyFont="1" applyFill="1" applyBorder="1" applyAlignment="1">
      <alignment horizontal="distributed"/>
    </xf>
    <xf numFmtId="186" fontId="14" fillId="2" borderId="27" xfId="2" applyNumberFormat="1" applyFont="1" applyFill="1" applyBorder="1" applyAlignment="1">
      <alignment horizontal="center" vertical="center"/>
    </xf>
    <xf numFmtId="186" fontId="14" fillId="2" borderId="0" xfId="2" applyNumberFormat="1" applyFont="1" applyFill="1" applyBorder="1" applyAlignment="1">
      <alignment horizontal="center" vertical="center"/>
    </xf>
    <xf numFmtId="178" fontId="14" fillId="2" borderId="18" xfId="2" applyNumberFormat="1" applyFont="1" applyFill="1" applyBorder="1">
      <alignment vertical="center"/>
    </xf>
    <xf numFmtId="0" fontId="24" fillId="2" borderId="40" xfId="0" applyFont="1" applyFill="1" applyBorder="1" applyAlignment="1">
      <alignment horizontal="distributed"/>
    </xf>
    <xf numFmtId="0" fontId="14" fillId="2" borderId="27" xfId="0" applyFont="1" applyFill="1" applyBorder="1" applyAlignment="1">
      <alignment horizontal="right" vertical="center"/>
    </xf>
    <xf numFmtId="188" fontId="14" fillId="2" borderId="18" xfId="0" applyNumberFormat="1" applyFont="1" applyFill="1" applyBorder="1" applyAlignment="1" applyProtection="1">
      <alignment horizontal="right" vertical="center"/>
      <protection locked="0"/>
    </xf>
    <xf numFmtId="181" fontId="14" fillId="2" borderId="18" xfId="0" applyNumberFormat="1" applyFont="1" applyFill="1" applyBorder="1">
      <alignment vertical="center"/>
    </xf>
    <xf numFmtId="181" fontId="14" fillId="2" borderId="18" xfId="0" applyNumberFormat="1" applyFont="1" applyFill="1" applyBorder="1" applyAlignment="1">
      <alignment horizontal="center" vertical="center"/>
    </xf>
    <xf numFmtId="0" fontId="24" fillId="2" borderId="51" xfId="0" applyFont="1" applyFill="1" applyBorder="1" applyAlignment="1">
      <alignment horizontal="distributed"/>
    </xf>
    <xf numFmtId="188" fontId="14" fillId="2" borderId="16" xfId="0" applyNumberFormat="1" applyFont="1" applyFill="1" applyBorder="1" applyAlignment="1" applyProtection="1">
      <alignment horizontal="right" vertical="center"/>
      <protection locked="0"/>
    </xf>
    <xf numFmtId="0" fontId="14" fillId="2" borderId="46" xfId="0" applyFont="1" applyFill="1" applyBorder="1" applyAlignment="1">
      <alignment horizontal="right"/>
    </xf>
    <xf numFmtId="183" fontId="14" fillId="2" borderId="0" xfId="0" applyNumberFormat="1" applyFont="1" applyFill="1" applyAlignment="1" applyProtection="1">
      <alignment horizontal="right" vertical="center"/>
      <protection locked="0"/>
    </xf>
    <xf numFmtId="186" fontId="14" fillId="2" borderId="16" xfId="2" applyNumberFormat="1" applyFont="1" applyFill="1" applyBorder="1" applyAlignment="1">
      <alignment vertical="center"/>
    </xf>
    <xf numFmtId="183" fontId="14" fillId="2" borderId="16" xfId="0" applyNumberFormat="1" applyFont="1" applyFill="1" applyBorder="1" applyAlignment="1" applyProtection="1">
      <alignment horizontal="right" vertical="center"/>
      <protection locked="0"/>
    </xf>
    <xf numFmtId="0" fontId="24" fillId="2" borderId="32" xfId="0" applyFont="1" applyFill="1" applyBorder="1" applyAlignment="1">
      <alignment horizontal="center"/>
    </xf>
    <xf numFmtId="0" fontId="24" fillId="2" borderId="10" xfId="0" quotePrefix="1" applyFont="1" applyFill="1" applyBorder="1" applyAlignment="1">
      <alignment horizontal="distributed"/>
    </xf>
    <xf numFmtId="38" fontId="14" fillId="2" borderId="23" xfId="2" quotePrefix="1" applyFont="1" applyFill="1" applyBorder="1" applyAlignment="1">
      <alignment vertical="center"/>
    </xf>
    <xf numFmtId="0" fontId="24" fillId="2" borderId="49" xfId="0" applyFont="1" applyFill="1" applyBorder="1" applyAlignment="1">
      <alignment horizontal="center"/>
    </xf>
    <xf numFmtId="38" fontId="14" fillId="2" borderId="46" xfId="2" quotePrefix="1" applyFont="1" applyFill="1" applyBorder="1" applyAlignment="1">
      <alignment horizontal="right"/>
    </xf>
    <xf numFmtId="38" fontId="14" fillId="2" borderId="23" xfId="2" quotePrefix="1" applyFont="1" applyFill="1" applyBorder="1" applyAlignment="1">
      <alignment horizontal="right"/>
    </xf>
    <xf numFmtId="186" fontId="14" fillId="2" borderId="32" xfId="2" applyNumberFormat="1" applyFont="1" applyFill="1" applyBorder="1" applyAlignment="1">
      <alignment horizontal="center" vertical="center"/>
    </xf>
    <xf numFmtId="178" fontId="14" fillId="2" borderId="0" xfId="2" applyNumberFormat="1" applyFont="1" applyFill="1" applyBorder="1" applyAlignment="1" applyProtection="1">
      <alignment horizontal="right" vertical="center"/>
      <protection locked="0"/>
    </xf>
    <xf numFmtId="178" fontId="14" fillId="2" borderId="16" xfId="2" applyNumberFormat="1" applyFont="1" applyFill="1" applyBorder="1" applyAlignment="1" applyProtection="1">
      <alignment horizontal="right" vertical="center"/>
      <protection locked="0"/>
    </xf>
    <xf numFmtId="0" fontId="24" fillId="2" borderId="35" xfId="0" applyFont="1" applyFill="1" applyBorder="1" applyAlignment="1">
      <alignment horizontal="distributed"/>
    </xf>
    <xf numFmtId="186" fontId="14" fillId="2" borderId="46" xfId="2" applyNumberFormat="1" applyFont="1" applyFill="1" applyBorder="1" applyAlignment="1">
      <alignment vertical="center"/>
    </xf>
    <xf numFmtId="0" fontId="24" fillId="2" borderId="35" xfId="0" quotePrefix="1" applyFont="1" applyFill="1" applyBorder="1" applyAlignment="1">
      <alignment horizontal="left"/>
    </xf>
    <xf numFmtId="40" fontId="14" fillId="2" borderId="46" xfId="2" quotePrefix="1" applyNumberFormat="1" applyFont="1" applyFill="1" applyBorder="1" applyAlignment="1">
      <alignment horizontal="right"/>
    </xf>
    <xf numFmtId="40" fontId="14" fillId="2" borderId="0" xfId="2" quotePrefix="1" applyNumberFormat="1" applyFont="1" applyFill="1" applyBorder="1" applyAlignment="1">
      <alignment vertical="center"/>
    </xf>
    <xf numFmtId="40" fontId="14" fillId="2" borderId="0" xfId="0" applyNumberFormat="1" applyFont="1" applyFill="1">
      <alignment vertical="center"/>
    </xf>
    <xf numFmtId="0" fontId="14" fillId="2" borderId="49" xfId="0" applyFont="1" applyFill="1" applyBorder="1" applyAlignment="1">
      <alignment horizontal="center"/>
    </xf>
    <xf numFmtId="0" fontId="24" fillId="2" borderId="2" xfId="0" quotePrefix="1" applyFont="1" applyFill="1" applyBorder="1" applyAlignment="1">
      <alignment horizontal="distributed"/>
    </xf>
    <xf numFmtId="38" fontId="14" fillId="2" borderId="0" xfId="2" quotePrefix="1" applyFont="1" applyFill="1" applyBorder="1" applyAlignment="1">
      <alignment vertical="center"/>
    </xf>
    <xf numFmtId="38" fontId="14" fillId="2" borderId="32" xfId="2" quotePrefix="1" applyFont="1" applyFill="1" applyBorder="1" applyAlignment="1">
      <alignment horizontal="right"/>
    </xf>
    <xf numFmtId="38" fontId="14" fillId="2" borderId="0" xfId="2" applyFont="1" applyFill="1" applyBorder="1" applyAlignment="1">
      <alignment vertical="center"/>
    </xf>
    <xf numFmtId="0" fontId="24" fillId="2" borderId="22" xfId="0" quotePrefix="1" applyFont="1" applyFill="1" applyBorder="1" applyAlignment="1">
      <alignment horizontal="distributed"/>
    </xf>
    <xf numFmtId="0" fontId="24" fillId="2" borderId="37" xfId="0" applyFont="1" applyFill="1" applyBorder="1" applyAlignment="1">
      <alignment horizontal="center" vertical="center"/>
    </xf>
    <xf numFmtId="0" fontId="24" fillId="2" borderId="29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vertical="center" wrapText="1" shrinkToFit="1"/>
    </xf>
    <xf numFmtId="40" fontId="14" fillId="2" borderId="28" xfId="2" applyNumberFormat="1" applyFont="1" applyFill="1" applyBorder="1" applyAlignment="1">
      <alignment horizontal="right" vertical="center" wrapText="1" shrinkToFit="1"/>
    </xf>
    <xf numFmtId="40" fontId="14" fillId="2" borderId="29" xfId="2" applyNumberFormat="1" applyFont="1" applyFill="1" applyBorder="1" applyAlignment="1">
      <alignment vertical="center"/>
    </xf>
    <xf numFmtId="0" fontId="24" fillId="2" borderId="24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25" xfId="0" applyFont="1" applyFill="1" applyBorder="1">
      <alignment vertical="center"/>
    </xf>
    <xf numFmtId="0" fontId="14" fillId="2" borderId="46" xfId="0" applyFont="1" applyFill="1" applyBorder="1" applyAlignment="1">
      <alignment horizontal="right" vertical="center"/>
    </xf>
    <xf numFmtId="0" fontId="25" fillId="2" borderId="25" xfId="0" applyFont="1" applyFill="1" applyBorder="1">
      <alignment vertical="center"/>
    </xf>
    <xf numFmtId="0" fontId="19" fillId="2" borderId="25" xfId="0" applyFont="1" applyFill="1" applyBorder="1">
      <alignment vertical="center"/>
    </xf>
    <xf numFmtId="0" fontId="24" fillId="2" borderId="7" xfId="0" applyFont="1" applyFill="1" applyBorder="1" applyAlignment="1">
      <alignment horizontal="center"/>
    </xf>
    <xf numFmtId="0" fontId="24" fillId="2" borderId="45" xfId="0" applyFont="1" applyFill="1" applyBorder="1" applyAlignment="1">
      <alignment horizontal="distributed"/>
    </xf>
    <xf numFmtId="0" fontId="24" fillId="2" borderId="43" xfId="0" applyFont="1" applyFill="1" applyBorder="1" applyAlignment="1">
      <alignment horizontal="distributed"/>
    </xf>
    <xf numFmtId="38" fontId="14" fillId="2" borderId="26" xfId="2" applyFont="1" applyFill="1" applyBorder="1" applyAlignment="1">
      <alignment horizontal="right" vertical="center"/>
    </xf>
    <xf numFmtId="38" fontId="14" fillId="2" borderId="30" xfId="2" applyFont="1" applyFill="1" applyBorder="1" applyAlignment="1">
      <alignment horizontal="right" vertical="center"/>
    </xf>
    <xf numFmtId="0" fontId="24" fillId="2" borderId="24" xfId="0" applyFont="1" applyFill="1" applyBorder="1" applyAlignment="1">
      <alignment horizontal="center"/>
    </xf>
    <xf numFmtId="0" fontId="24" fillId="2" borderId="19" xfId="0" applyFont="1" applyFill="1" applyBorder="1" applyAlignment="1">
      <alignment horizontal="distributed"/>
    </xf>
    <xf numFmtId="188" fontId="14" fillId="2" borderId="0" xfId="0" applyNumberFormat="1" applyFont="1" applyFill="1" applyAlignment="1">
      <alignment vertical="center" shrinkToFit="1"/>
    </xf>
    <xf numFmtId="0" fontId="24" fillId="2" borderId="21" xfId="0" applyFont="1" applyFill="1" applyBorder="1" applyAlignment="1">
      <alignment horizontal="distributed"/>
    </xf>
    <xf numFmtId="0" fontId="24" fillId="2" borderId="10" xfId="0" applyFont="1" applyFill="1" applyBorder="1" applyAlignment="1">
      <alignment horizontal="distributed"/>
    </xf>
    <xf numFmtId="38" fontId="14" fillId="2" borderId="32" xfId="2" applyFont="1" applyFill="1" applyBorder="1" applyAlignment="1">
      <alignment horizontal="right" vertical="center"/>
    </xf>
    <xf numFmtId="38" fontId="14" fillId="2" borderId="23" xfId="2" applyFont="1" applyFill="1" applyBorder="1" applyAlignment="1">
      <alignment horizontal="center" vertical="center"/>
    </xf>
    <xf numFmtId="181" fontId="14" fillId="2" borderId="16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center"/>
    </xf>
    <xf numFmtId="0" fontId="24" fillId="2" borderId="13" xfId="0" applyFont="1" applyFill="1" applyBorder="1" applyAlignment="1">
      <alignment horizontal="distributed"/>
    </xf>
    <xf numFmtId="0" fontId="24" fillId="2" borderId="41" xfId="0" applyFont="1" applyFill="1" applyBorder="1" applyAlignment="1">
      <alignment horizontal="distributed"/>
    </xf>
    <xf numFmtId="186" fontId="14" fillId="2" borderId="47" xfId="2" applyNumberFormat="1" applyFont="1" applyFill="1" applyBorder="1" applyAlignment="1">
      <alignment horizontal="center" vertical="center"/>
    </xf>
    <xf numFmtId="181" fontId="14" fillId="2" borderId="42" xfId="0" applyNumberFormat="1" applyFont="1" applyFill="1" applyBorder="1" applyAlignment="1">
      <alignment horizontal="center" vertical="center" shrinkToFit="1"/>
    </xf>
    <xf numFmtId="38" fontId="10" fillId="2" borderId="22" xfId="1" applyFont="1" applyFill="1" applyBorder="1" applyAlignment="1">
      <alignment horizontal="right"/>
    </xf>
    <xf numFmtId="38" fontId="10" fillId="2" borderId="6" xfId="1" applyFont="1" applyFill="1" applyBorder="1" applyAlignment="1">
      <alignment horizontal="right"/>
    </xf>
    <xf numFmtId="38" fontId="10" fillId="3" borderId="22" xfId="1" applyFont="1" applyFill="1" applyBorder="1" applyAlignment="1">
      <alignment horizontal="right"/>
    </xf>
    <xf numFmtId="38" fontId="10" fillId="3" borderId="6" xfId="1" applyFont="1" applyFill="1" applyBorder="1" applyAlignment="1">
      <alignment horizontal="right"/>
    </xf>
    <xf numFmtId="38" fontId="24" fillId="5" borderId="23" xfId="1" applyFont="1" applyFill="1" applyBorder="1">
      <alignment vertical="center"/>
    </xf>
    <xf numFmtId="38" fontId="25" fillId="5" borderId="16" xfId="2" applyFont="1" applyFill="1" applyBorder="1" applyAlignment="1"/>
    <xf numFmtId="38" fontId="25" fillId="5" borderId="0" xfId="2" applyFont="1" applyFill="1" applyAlignment="1"/>
    <xf numFmtId="38" fontId="24" fillId="2" borderId="23" xfId="1" applyFont="1" applyFill="1" applyBorder="1">
      <alignment vertical="center"/>
    </xf>
    <xf numFmtId="38" fontId="24" fillId="3" borderId="23" xfId="1" applyFont="1" applyFill="1" applyBorder="1">
      <alignment vertical="center"/>
    </xf>
    <xf numFmtId="178" fontId="0" fillId="3" borderId="16" xfId="1" applyNumberFormat="1" applyFont="1" applyFill="1" applyBorder="1">
      <alignment vertical="center"/>
    </xf>
    <xf numFmtId="178" fontId="0" fillId="3" borderId="23" xfId="1" applyNumberFormat="1" applyFont="1" applyFill="1" applyBorder="1">
      <alignment vertical="center"/>
    </xf>
    <xf numFmtId="38" fontId="14" fillId="2" borderId="35" xfId="1" applyFont="1" applyFill="1" applyBorder="1">
      <alignment vertical="center"/>
    </xf>
    <xf numFmtId="181" fontId="14" fillId="2" borderId="35" xfId="2" applyNumberFormat="1" applyFont="1" applyFill="1" applyBorder="1">
      <alignment vertical="center"/>
    </xf>
    <xf numFmtId="186" fontId="14" fillId="2" borderId="23" xfId="2" quotePrefix="1" applyNumberFormat="1" applyFont="1" applyFill="1" applyBorder="1" applyAlignment="1">
      <alignment vertical="center"/>
    </xf>
    <xf numFmtId="186" fontId="14" fillId="2" borderId="34" xfId="2" quotePrefix="1" applyNumberFormat="1" applyFont="1" applyFill="1" applyBorder="1" applyAlignment="1">
      <alignment vertical="center"/>
    </xf>
    <xf numFmtId="178" fontId="14" fillId="2" borderId="29" xfId="1" applyNumberFormat="1" applyFont="1" applyFill="1" applyBorder="1">
      <alignment vertical="center"/>
    </xf>
    <xf numFmtId="179" fontId="14" fillId="6" borderId="16" xfId="2" applyNumberFormat="1" applyFont="1" applyFill="1" applyBorder="1" applyAlignment="1">
      <alignment horizontal="right" vertical="center"/>
    </xf>
    <xf numFmtId="179" fontId="14" fillId="2" borderId="34" xfId="0" applyNumberFormat="1" applyFont="1" applyFill="1" applyBorder="1" applyAlignment="1">
      <alignment vertical="center" shrinkToFit="1"/>
    </xf>
    <xf numFmtId="179" fontId="14" fillId="2" borderId="34" xfId="0" applyNumberFormat="1" applyFont="1" applyFill="1" applyBorder="1" applyAlignment="1">
      <alignment horizontal="right" vertical="center"/>
    </xf>
    <xf numFmtId="40" fontId="14" fillId="3" borderId="42" xfId="2" applyNumberFormat="1" applyFont="1" applyFill="1" applyBorder="1">
      <alignment vertical="center"/>
    </xf>
    <xf numFmtId="38" fontId="25" fillId="5" borderId="0" xfId="2" applyFont="1" applyFill="1">
      <alignment vertical="center"/>
    </xf>
    <xf numFmtId="38" fontId="14" fillId="3" borderId="0" xfId="2" quotePrefix="1" applyFont="1" applyFill="1" applyBorder="1" applyAlignment="1">
      <alignment vertical="center"/>
    </xf>
    <xf numFmtId="38" fontId="14" fillId="6" borderId="0" xfId="2" applyFont="1" applyFill="1" applyBorder="1" applyAlignment="1">
      <alignment horizontal="right" vertical="center"/>
    </xf>
    <xf numFmtId="181" fontId="14" fillId="6" borderId="42" xfId="0" applyNumberFormat="1" applyFont="1" applyFill="1" applyBorder="1" applyAlignment="1">
      <alignment vertical="center" shrinkToFit="1"/>
    </xf>
    <xf numFmtId="178" fontId="14" fillId="2" borderId="31" xfId="1" applyNumberFormat="1" applyFont="1" applyFill="1" applyBorder="1">
      <alignment vertical="center"/>
    </xf>
    <xf numFmtId="38" fontId="25" fillId="5" borderId="0" xfId="2" applyFont="1" applyFill="1" applyBorder="1" applyAlignment="1"/>
    <xf numFmtId="0" fontId="14" fillId="2" borderId="0" xfId="0" applyFont="1" applyFill="1" applyAlignment="1"/>
    <xf numFmtId="40" fontId="25" fillId="0" borderId="16" xfId="2" applyNumberFormat="1" applyFont="1" applyFill="1" applyBorder="1">
      <alignment vertical="center"/>
    </xf>
    <xf numFmtId="178" fontId="14" fillId="5" borderId="0" xfId="1" applyNumberFormat="1" applyFont="1" applyFill="1">
      <alignment vertical="center"/>
    </xf>
    <xf numFmtId="38" fontId="14" fillId="2" borderId="0" xfId="2" applyFont="1" applyFill="1" applyBorder="1" applyAlignment="1"/>
    <xf numFmtId="184" fontId="14" fillId="2" borderId="23" xfId="0" applyNumberFormat="1" applyFont="1" applyFill="1" applyBorder="1">
      <alignment vertical="center"/>
    </xf>
    <xf numFmtId="188" fontId="14" fillId="2" borderId="31" xfId="0" applyNumberFormat="1" applyFont="1" applyFill="1" applyBorder="1">
      <alignment vertical="center"/>
    </xf>
    <xf numFmtId="183" fontId="14" fillId="0" borderId="34" xfId="0" applyNumberFormat="1" applyFont="1" applyBorder="1" applyAlignment="1">
      <alignment vertical="center" shrinkToFit="1"/>
    </xf>
    <xf numFmtId="0" fontId="24" fillId="2" borderId="4" xfId="0" applyFont="1" applyFill="1" applyBorder="1" applyAlignment="1">
      <alignment horizontal="distributed" vertical="center"/>
    </xf>
    <xf numFmtId="2" fontId="19" fillId="2" borderId="31" xfId="0" applyNumberFormat="1" applyFont="1" applyFill="1" applyBorder="1">
      <alignment vertical="center"/>
    </xf>
    <xf numFmtId="178" fontId="14" fillId="3" borderId="30" xfId="1" applyNumberFormat="1" applyFont="1" applyFill="1" applyBorder="1">
      <alignment vertical="center"/>
    </xf>
    <xf numFmtId="183" fontId="14" fillId="3" borderId="16" xfId="0" applyNumberFormat="1" applyFont="1" applyFill="1" applyBorder="1" applyAlignment="1">
      <alignment vertical="center" shrinkToFit="1"/>
    </xf>
    <xf numFmtId="183" fontId="14" fillId="3" borderId="0" xfId="0" applyNumberFormat="1" applyFont="1" applyFill="1" applyAlignment="1">
      <alignment vertical="center" shrinkToFit="1"/>
    </xf>
    <xf numFmtId="183" fontId="14" fillId="7" borderId="23" xfId="0" applyNumberFormat="1" applyFont="1" applyFill="1" applyBorder="1" applyAlignment="1">
      <alignment vertical="center" shrinkToFit="1"/>
    </xf>
    <xf numFmtId="183" fontId="14" fillId="7" borderId="16" xfId="0" applyNumberFormat="1" applyFont="1" applyFill="1" applyBorder="1" applyAlignment="1">
      <alignment vertical="center" shrinkToFit="1"/>
    </xf>
    <xf numFmtId="183" fontId="14" fillId="7" borderId="0" xfId="0" applyNumberFormat="1" applyFont="1" applyFill="1" applyAlignment="1">
      <alignment vertical="center" shrinkToFit="1"/>
    </xf>
    <xf numFmtId="14" fontId="19" fillId="3" borderId="0" xfId="0" applyNumberFormat="1" applyFont="1" applyFill="1" applyAlignment="1">
      <alignment horizontal="center" vertical="center"/>
    </xf>
    <xf numFmtId="0" fontId="24" fillId="4" borderId="56" xfId="0" quotePrefix="1" applyFont="1" applyFill="1" applyBorder="1" applyAlignment="1">
      <alignment vertical="top" wrapText="1"/>
    </xf>
    <xf numFmtId="0" fontId="19" fillId="2" borderId="44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24" fillId="2" borderId="42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 textRotation="255"/>
    </xf>
    <xf numFmtId="0" fontId="14" fillId="2" borderId="11" xfId="0" applyFont="1" applyFill="1" applyBorder="1" applyAlignment="1">
      <alignment horizontal="center" vertical="center" textRotation="255"/>
    </xf>
    <xf numFmtId="0" fontId="19" fillId="4" borderId="44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textRotation="255"/>
    </xf>
    <xf numFmtId="0" fontId="14" fillId="4" borderId="24" xfId="0" applyFont="1" applyFill="1" applyBorder="1" applyAlignment="1">
      <alignment horizontal="center" vertical="center" textRotation="255"/>
    </xf>
    <xf numFmtId="0" fontId="14" fillId="4" borderId="11" xfId="0" applyFont="1" applyFill="1" applyBorder="1" applyAlignment="1">
      <alignment horizontal="center" vertical="center" textRotation="255"/>
    </xf>
    <xf numFmtId="0" fontId="14" fillId="2" borderId="9" xfId="0" applyFont="1" applyFill="1" applyBorder="1" applyAlignment="1">
      <alignment horizontal="center" vertical="center" textRotation="255"/>
    </xf>
    <xf numFmtId="0" fontId="22" fillId="2" borderId="42" xfId="0" applyFont="1" applyFill="1" applyBorder="1" applyAlignment="1">
      <alignment horizontal="left" vertical="center"/>
    </xf>
    <xf numFmtId="0" fontId="25" fillId="2" borderId="44" xfId="0" quotePrefix="1" applyFont="1" applyFill="1" applyBorder="1" applyAlignment="1">
      <alignment horizontal="center" vertical="center"/>
    </xf>
    <xf numFmtId="0" fontId="14" fillId="0" borderId="55" xfId="0" quotePrefix="1" applyFont="1" applyBorder="1" applyAlignment="1">
      <alignment horizontal="center" vertical="center"/>
    </xf>
    <xf numFmtId="0" fontId="14" fillId="0" borderId="56" xfId="0" quotePrefix="1" applyFont="1" applyBorder="1" applyAlignment="1">
      <alignment horizontal="center" vertical="center"/>
    </xf>
    <xf numFmtId="0" fontId="14" fillId="0" borderId="57" xfId="0" quotePrefix="1" applyFont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textRotation="255"/>
    </xf>
    <xf numFmtId="14" fontId="19" fillId="3" borderId="42" xfId="0" applyNumberFormat="1" applyFont="1" applyFill="1" applyBorder="1" applyAlignment="1">
      <alignment horizontal="center" vertical="center"/>
    </xf>
    <xf numFmtId="0" fontId="25" fillId="0" borderId="56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24" xfId="0" applyFont="1" applyBorder="1" applyAlignment="1">
      <alignment horizontal="center" vertical="center" textRotation="255"/>
    </xf>
    <xf numFmtId="0" fontId="14" fillId="0" borderId="11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 textRotation="255"/>
    </xf>
    <xf numFmtId="0" fontId="14" fillId="0" borderId="12" xfId="0" applyFont="1" applyBorder="1" applyAlignment="1">
      <alignment horizontal="center" vertical="center" textRotation="255"/>
    </xf>
    <xf numFmtId="0" fontId="12" fillId="6" borderId="21" xfId="8" applyFont="1" applyFill="1" applyBorder="1" applyAlignment="1">
      <alignment horizontal="center" vertical="center"/>
    </xf>
    <xf numFmtId="0" fontId="12" fillId="6" borderId="52" xfId="8" applyFont="1" applyFill="1" applyBorder="1" applyAlignment="1">
      <alignment horizontal="center" vertical="center"/>
    </xf>
    <xf numFmtId="0" fontId="12" fillId="3" borderId="44" xfId="7" applyFont="1" applyFill="1" applyBorder="1" applyAlignment="1">
      <alignment horizontal="center" wrapText="1"/>
    </xf>
    <xf numFmtId="0" fontId="12" fillId="3" borderId="61" xfId="7" applyFont="1" applyFill="1" applyBorder="1" applyAlignment="1">
      <alignment horizontal="center" wrapText="1"/>
    </xf>
    <xf numFmtId="0" fontId="12" fillId="2" borderId="8" xfId="8" applyFont="1" applyFill="1" applyBorder="1" applyAlignment="1">
      <alignment horizontal="center" vertical="center"/>
    </xf>
    <xf numFmtId="0" fontId="12" fillId="2" borderId="3" xfId="8" applyFont="1" applyFill="1" applyBorder="1" applyAlignment="1">
      <alignment horizontal="center" vertical="center"/>
    </xf>
    <xf numFmtId="0" fontId="12" fillId="2" borderId="21" xfId="8" applyFont="1" applyFill="1" applyBorder="1" applyAlignment="1">
      <alignment horizontal="center" vertical="center"/>
    </xf>
    <xf numFmtId="0" fontId="12" fillId="2" borderId="52" xfId="8" applyFont="1" applyFill="1" applyBorder="1" applyAlignment="1">
      <alignment horizontal="center" vertical="center"/>
    </xf>
    <xf numFmtId="0" fontId="12" fillId="3" borderId="4" xfId="8" applyFont="1" applyFill="1" applyBorder="1" applyAlignment="1">
      <alignment horizontal="center" vertical="center"/>
    </xf>
    <xf numFmtId="0" fontId="12" fillId="3" borderId="13" xfId="8" applyFont="1" applyFill="1" applyBorder="1" applyAlignment="1">
      <alignment horizontal="center" vertical="center"/>
    </xf>
    <xf numFmtId="0" fontId="12" fillId="2" borderId="4" xfId="8" applyFont="1" applyFill="1" applyBorder="1" applyAlignment="1">
      <alignment horizontal="center" vertical="center"/>
    </xf>
    <xf numFmtId="0" fontId="12" fillId="2" borderId="13" xfId="8" applyFont="1" applyFill="1" applyBorder="1" applyAlignment="1">
      <alignment horizontal="center" vertical="center"/>
    </xf>
    <xf numFmtId="0" fontId="12" fillId="6" borderId="44" xfId="7" applyFont="1" applyFill="1" applyBorder="1" applyAlignment="1">
      <alignment horizontal="center" wrapText="1"/>
    </xf>
    <xf numFmtId="0" fontId="12" fillId="2" borderId="30" xfId="8" applyFont="1" applyFill="1" applyBorder="1" applyAlignment="1">
      <alignment horizontal="center" vertical="center"/>
    </xf>
    <xf numFmtId="0" fontId="12" fillId="2" borderId="0" xfId="8" applyFont="1" applyFill="1" applyAlignment="1">
      <alignment horizontal="center" vertical="center"/>
    </xf>
    <xf numFmtId="0" fontId="12" fillId="2" borderId="32" xfId="8" applyFont="1" applyFill="1" applyBorder="1" applyAlignment="1">
      <alignment horizontal="center" vertical="center"/>
    </xf>
    <xf numFmtId="0" fontId="12" fillId="2" borderId="47" xfId="8" applyFont="1" applyFill="1" applyBorder="1" applyAlignment="1">
      <alignment horizontal="center" vertical="center"/>
    </xf>
    <xf numFmtId="0" fontId="12" fillId="2" borderId="50" xfId="8" applyFont="1" applyFill="1" applyBorder="1" applyAlignment="1">
      <alignment horizontal="center" vertical="center"/>
    </xf>
    <xf numFmtId="0" fontId="12" fillId="2" borderId="36" xfId="8" applyFont="1" applyFill="1" applyBorder="1" applyAlignment="1">
      <alignment horizontal="center" vertical="center"/>
    </xf>
    <xf numFmtId="0" fontId="12" fillId="6" borderId="4" xfId="8" applyFont="1" applyFill="1" applyBorder="1" applyAlignment="1">
      <alignment horizontal="center" vertical="center"/>
    </xf>
    <xf numFmtId="0" fontId="12" fillId="6" borderId="13" xfId="8" applyFont="1" applyFill="1" applyBorder="1" applyAlignment="1">
      <alignment horizontal="center" vertical="center"/>
    </xf>
    <xf numFmtId="0" fontId="12" fillId="6" borderId="14" xfId="8" applyFont="1" applyFill="1" applyBorder="1" applyAlignment="1">
      <alignment horizontal="center" vertical="center"/>
    </xf>
    <xf numFmtId="0" fontId="12" fillId="6" borderId="15" xfId="8" applyFont="1" applyFill="1" applyBorder="1" applyAlignment="1">
      <alignment horizontal="center" vertical="center"/>
    </xf>
    <xf numFmtId="0" fontId="12" fillId="3" borderId="33" xfId="7" applyFont="1" applyFill="1" applyBorder="1" applyAlignment="1">
      <alignment horizontal="center" wrapText="1"/>
    </xf>
    <xf numFmtId="0" fontId="12" fillId="3" borderId="62" xfId="7" applyFont="1" applyFill="1" applyBorder="1" applyAlignment="1">
      <alignment horizontal="center" wrapText="1"/>
    </xf>
    <xf numFmtId="14" fontId="0" fillId="2" borderId="0" xfId="0" applyNumberFormat="1" applyFill="1">
      <alignment vertical="center"/>
    </xf>
    <xf numFmtId="0" fontId="42" fillId="2" borderId="5" xfId="0" applyFont="1" applyFill="1" applyBorder="1" applyAlignment="1">
      <alignment horizontal="right"/>
    </xf>
    <xf numFmtId="0" fontId="15" fillId="2" borderId="18" xfId="0" applyFont="1" applyFill="1" applyBorder="1" applyAlignment="1">
      <alignment vertical="top" wrapText="1"/>
    </xf>
    <xf numFmtId="0" fontId="15" fillId="2" borderId="17" xfId="0" applyFont="1" applyFill="1" applyBorder="1" applyAlignment="1">
      <alignment vertical="top" wrapText="1"/>
    </xf>
    <xf numFmtId="179" fontId="15" fillId="2" borderId="23" xfId="10" applyNumberFormat="1" applyFont="1" applyFill="1" applyBorder="1" applyAlignment="1"/>
    <xf numFmtId="179" fontId="15" fillId="2" borderId="21" xfId="10" applyNumberFormat="1" applyFont="1" applyFill="1" applyBorder="1" applyAlignment="1"/>
    <xf numFmtId="0" fontId="12" fillId="2" borderId="19" xfId="0" applyFont="1" applyFill="1" applyBorder="1" applyAlignment="1"/>
    <xf numFmtId="179" fontId="15" fillId="2" borderId="0" xfId="10" applyNumberFormat="1" applyFont="1" applyFill="1" applyBorder="1" applyAlignment="1"/>
    <xf numFmtId="179" fontId="15" fillId="2" borderId="19" xfId="10" applyNumberFormat="1" applyFont="1" applyFill="1" applyBorder="1" applyAlignment="1"/>
    <xf numFmtId="179" fontId="15" fillId="2" borderId="16" xfId="10" applyNumberFormat="1" applyFont="1" applyFill="1" applyBorder="1" applyAlignment="1"/>
    <xf numFmtId="179" fontId="15" fillId="2" borderId="20" xfId="10" applyNumberFormat="1" applyFont="1" applyFill="1" applyBorder="1" applyAlignment="1"/>
    <xf numFmtId="0" fontId="12" fillId="2" borderId="20" xfId="0" applyFont="1" applyFill="1" applyBorder="1" applyAlignment="1"/>
    <xf numFmtId="0" fontId="12" fillId="2" borderId="4" xfId="0" applyFont="1" applyFill="1" applyBorder="1" applyAlignment="1"/>
    <xf numFmtId="0" fontId="12" fillId="2" borderId="3" xfId="0" applyFont="1" applyFill="1" applyBorder="1" applyAlignment="1"/>
    <xf numFmtId="0" fontId="12" fillId="2" borderId="2" xfId="0" applyFont="1" applyFill="1" applyBorder="1" applyAlignment="1"/>
    <xf numFmtId="0" fontId="16" fillId="2" borderId="3" xfId="0" applyFont="1" applyFill="1" applyBorder="1" applyAlignment="1"/>
    <xf numFmtId="0" fontId="16" fillId="2" borderId="2" xfId="0" applyFont="1" applyFill="1" applyBorder="1" applyAlignment="1"/>
    <xf numFmtId="0" fontId="16" fillId="2" borderId="19" xfId="0" applyFont="1" applyFill="1" applyBorder="1" applyAlignment="1"/>
    <xf numFmtId="0" fontId="16" fillId="2" borderId="20" xfId="0" applyFont="1" applyFill="1" applyBorder="1" applyAlignment="1"/>
    <xf numFmtId="179" fontId="15" fillId="2" borderId="3" xfId="10" applyNumberFormat="1" applyFont="1" applyFill="1" applyBorder="1" applyAlignment="1"/>
    <xf numFmtId="178" fontId="15" fillId="2" borderId="14" xfId="10" applyNumberFormat="1" applyFont="1" applyFill="1" applyBorder="1"/>
    <xf numFmtId="179" fontId="15" fillId="2" borderId="4" xfId="10" applyNumberFormat="1" applyFont="1" applyFill="1" applyBorder="1" applyAlignment="1"/>
    <xf numFmtId="178" fontId="15" fillId="2" borderId="23" xfId="10" applyNumberFormat="1" applyFont="1" applyFill="1" applyBorder="1"/>
    <xf numFmtId="0" fontId="16" fillId="0" borderId="21" xfId="0" applyFont="1" applyBorder="1" applyAlignment="1"/>
    <xf numFmtId="178" fontId="15" fillId="2" borderId="22" xfId="10" applyNumberFormat="1" applyFont="1" applyFill="1" applyBorder="1"/>
    <xf numFmtId="178" fontId="15" fillId="2" borderId="0" xfId="10" applyNumberFormat="1" applyFont="1" applyFill="1" applyBorder="1"/>
    <xf numFmtId="178" fontId="0" fillId="0" borderId="21" xfId="1" applyNumberFormat="1" applyFont="1" applyBorder="1">
      <alignment vertical="center"/>
    </xf>
    <xf numFmtId="178" fontId="0" fillId="0" borderId="19" xfId="1" applyNumberFormat="1" applyFont="1" applyBorder="1">
      <alignment vertical="center"/>
    </xf>
    <xf numFmtId="178" fontId="0" fillId="0" borderId="20" xfId="1" applyNumberFormat="1" applyFont="1" applyBorder="1">
      <alignment vertical="center"/>
    </xf>
  </cellXfs>
  <cellStyles count="15">
    <cellStyle name="桁区切り" xfId="1" builtinId="6"/>
    <cellStyle name="桁区切り 10" xfId="11" xr:uid="{39AB2FC4-8E05-46F3-BE8D-6DB3625173D3}"/>
    <cellStyle name="桁区切り 2" xfId="14" xr:uid="{DA33A119-8D6A-435D-85EE-600562B8FE2B}"/>
    <cellStyle name="桁区切り 3" xfId="6" xr:uid="{ACF576EC-6765-4C0B-B2FB-446E997448A1}"/>
    <cellStyle name="桁区切り 3 2" xfId="10" xr:uid="{111EBB82-BDCD-43E6-AF18-AA83A6E33939}"/>
    <cellStyle name="桁区切り 4" xfId="2" xr:uid="{00000000-0005-0000-0000-000001000000}"/>
    <cellStyle name="標準" xfId="0" builtinId="0"/>
    <cellStyle name="標準 2" xfId="5" xr:uid="{00000000-0005-0000-0000-000003000000}"/>
    <cellStyle name="標準 2 3" xfId="12" xr:uid="{8A27EE8A-59D4-4CCD-8A4A-12176578E97D}"/>
    <cellStyle name="標準 4" xfId="3" xr:uid="{00000000-0005-0000-0000-000004000000}"/>
    <cellStyle name="標準 7" xfId="13" xr:uid="{2F41FB64-EB63-4175-B099-F147DEB6964A}"/>
    <cellStyle name="標準 9" xfId="4" xr:uid="{00000000-0005-0000-0000-000005000000}"/>
    <cellStyle name="標準_一致原99最新現在" xfId="8" xr:uid="{E393BB13-EB7A-487B-BB1B-85DD033FA981}"/>
    <cellStyle name="標準_四半期予測" xfId="9" xr:uid="{032B0A9C-2903-401A-AF79-491F7FCE5D11}"/>
    <cellStyle name="標準_先行原99最新現在" xfId="7" xr:uid="{E91921E1-A270-45F8-A51F-FD1625704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鉱工業生産指数原指数比較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2020原指数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105.6</c:v>
              </c:pt>
              <c:pt idx="1">
                <c:v>111</c:v>
              </c:pt>
              <c:pt idx="2">
                <c:v>128.1</c:v>
              </c:pt>
              <c:pt idx="3">
                <c:v>111.8</c:v>
              </c:pt>
              <c:pt idx="4">
                <c:v>109.9</c:v>
              </c:pt>
              <c:pt idx="5">
                <c:v>115.5</c:v>
              </c:pt>
              <c:pt idx="6">
                <c:v>117</c:v>
              </c:pt>
              <c:pt idx="7">
                <c:v>108</c:v>
              </c:pt>
              <c:pt idx="8">
                <c:v>113.8</c:v>
              </c:pt>
              <c:pt idx="9">
                <c:v>120.2</c:v>
              </c:pt>
              <c:pt idx="10">
                <c:v>119</c:v>
              </c:pt>
              <c:pt idx="11">
                <c:v>115.7</c:v>
              </c:pt>
              <c:pt idx="12">
                <c:v>106</c:v>
              </c:pt>
              <c:pt idx="13">
                <c:v>110.4</c:v>
              </c:pt>
              <c:pt idx="14">
                <c:v>122.9</c:v>
              </c:pt>
              <c:pt idx="15">
                <c:v>111.4</c:v>
              </c:pt>
              <c:pt idx="16">
                <c:v>107.9</c:v>
              </c:pt>
              <c:pt idx="17">
                <c:v>111.9</c:v>
              </c:pt>
              <c:pt idx="18">
                <c:v>118.2</c:v>
              </c:pt>
              <c:pt idx="19">
                <c:v>102.6</c:v>
              </c:pt>
              <c:pt idx="20">
                <c:v>115.9</c:v>
              </c:pt>
              <c:pt idx="21">
                <c:v>110.8</c:v>
              </c:pt>
              <c:pt idx="22">
                <c:v>109.7</c:v>
              </c:pt>
              <c:pt idx="23">
                <c:v>111.4</c:v>
              </c:pt>
              <c:pt idx="24">
                <c:v>102.7</c:v>
              </c:pt>
              <c:pt idx="25">
                <c:v>103.7</c:v>
              </c:pt>
              <c:pt idx="26">
                <c:v>116.5</c:v>
              </c:pt>
              <c:pt idx="27">
                <c:v>94.8</c:v>
              </c:pt>
              <c:pt idx="28">
                <c:v>80</c:v>
              </c:pt>
              <c:pt idx="29">
                <c:v>91.6</c:v>
              </c:pt>
              <c:pt idx="30">
                <c:v>99.1</c:v>
              </c:pt>
              <c:pt idx="31">
                <c:v>87.9</c:v>
              </c:pt>
              <c:pt idx="32">
                <c:v>104.6</c:v>
              </c:pt>
              <c:pt idx="33">
                <c:v>106.2</c:v>
              </c:pt>
              <c:pt idx="34">
                <c:v>104.8</c:v>
              </c:pt>
              <c:pt idx="35">
                <c:v>107.9</c:v>
              </c:pt>
              <c:pt idx="36">
                <c:v>97.4</c:v>
              </c:pt>
              <c:pt idx="37">
                <c:v>101.4</c:v>
              </c:pt>
              <c:pt idx="38">
                <c:v>120.1</c:v>
              </c:pt>
              <c:pt idx="39">
                <c:v>108.4</c:v>
              </c:pt>
              <c:pt idx="40">
                <c:v>95.4</c:v>
              </c:pt>
              <c:pt idx="41">
                <c:v>111.6</c:v>
              </c:pt>
              <c:pt idx="42">
                <c:v>109.9</c:v>
              </c:pt>
              <c:pt idx="43">
                <c:v>95.4</c:v>
              </c:pt>
              <c:pt idx="44">
                <c:v>103.1</c:v>
              </c:pt>
              <c:pt idx="45">
                <c:v>102.2</c:v>
              </c:pt>
              <c:pt idx="46">
                <c:v>110.1</c:v>
              </c:pt>
              <c:pt idx="47">
                <c:v>110</c:v>
              </c:pt>
              <c:pt idx="48">
                <c:v>96.7</c:v>
              </c:pt>
              <c:pt idx="49">
                <c:v>101.4</c:v>
              </c:pt>
              <c:pt idx="50">
                <c:v>118.2</c:v>
              </c:pt>
              <c:pt idx="51">
                <c:v>103.3</c:v>
              </c:pt>
              <c:pt idx="52">
                <c:v>92.8</c:v>
              </c:pt>
              <c:pt idx="53">
                <c:v>108.3</c:v>
              </c:pt>
              <c:pt idx="54">
                <c:v>107.9</c:v>
              </c:pt>
              <c:pt idx="55">
                <c:v>100.8</c:v>
              </c:pt>
              <c:pt idx="56">
                <c:v>112.1</c:v>
              </c:pt>
              <c:pt idx="57">
                <c:v>105.4</c:v>
              </c:pt>
              <c:pt idx="58">
                <c:v>108.6</c:v>
              </c:pt>
              <c:pt idx="59">
                <c:v>107.6</c:v>
              </c:pt>
              <c:pt idx="60">
                <c:v>93.8</c:v>
              </c:pt>
              <c:pt idx="61">
                <c:v>100.9</c:v>
              </c:pt>
              <c:pt idx="62">
                <c:v>117.3</c:v>
              </c:pt>
              <c:pt idx="63">
                <c:v>102.5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98E-49A6-B02F-8169D45B72A0}"/>
            </c:ext>
          </c:extLst>
        </c:ser>
        <c:ser>
          <c:idx val="1"/>
          <c:order val="1"/>
          <c:tx>
            <c:v>2015原指数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95.6</c:v>
              </c:pt>
              <c:pt idx="1">
                <c:v>101</c:v>
              </c:pt>
              <c:pt idx="2">
                <c:v>115.9</c:v>
              </c:pt>
              <c:pt idx="3">
                <c:v>101.7</c:v>
              </c:pt>
              <c:pt idx="4">
                <c:v>99.9</c:v>
              </c:pt>
              <c:pt idx="5">
                <c:v>105.5</c:v>
              </c:pt>
              <c:pt idx="6">
                <c:v>106.2</c:v>
              </c:pt>
              <c:pt idx="7">
                <c:v>98.2</c:v>
              </c:pt>
              <c:pt idx="8">
                <c:v>103.8</c:v>
              </c:pt>
              <c:pt idx="9">
                <c:v>109.4</c:v>
              </c:pt>
              <c:pt idx="10">
                <c:v>108.6</c:v>
              </c:pt>
              <c:pt idx="11">
                <c:v>104.6</c:v>
              </c:pt>
              <c:pt idx="12">
                <c:v>95.8</c:v>
              </c:pt>
              <c:pt idx="13">
                <c:v>100.3</c:v>
              </c:pt>
              <c:pt idx="14">
                <c:v>111.1</c:v>
              </c:pt>
              <c:pt idx="15">
                <c:v>101</c:v>
              </c:pt>
              <c:pt idx="16">
                <c:v>98</c:v>
              </c:pt>
              <c:pt idx="17">
                <c:v>101.4</c:v>
              </c:pt>
              <c:pt idx="18">
                <c:v>107</c:v>
              </c:pt>
              <c:pt idx="19">
                <c:v>92.8</c:v>
              </c:pt>
              <c:pt idx="20">
                <c:v>105</c:v>
              </c:pt>
              <c:pt idx="21">
                <c:v>100.4</c:v>
              </c:pt>
              <c:pt idx="22">
                <c:v>99.4</c:v>
              </c:pt>
              <c:pt idx="23">
                <c:v>100.7</c:v>
              </c:pt>
              <c:pt idx="24">
                <c:v>93.3</c:v>
              </c:pt>
              <c:pt idx="25">
                <c:v>94.5</c:v>
              </c:pt>
              <c:pt idx="26">
                <c:v>105.1</c:v>
              </c:pt>
              <c:pt idx="27">
                <c:v>85.3</c:v>
              </c:pt>
              <c:pt idx="28">
                <c:v>71.5</c:v>
              </c:pt>
              <c:pt idx="29">
                <c:v>82.7</c:v>
              </c:pt>
              <c:pt idx="30">
                <c:v>90</c:v>
              </c:pt>
              <c:pt idx="31">
                <c:v>79.8</c:v>
              </c:pt>
              <c:pt idx="32">
                <c:v>95.4</c:v>
              </c:pt>
              <c:pt idx="33">
                <c:v>97</c:v>
              </c:pt>
              <c:pt idx="34">
                <c:v>95.3</c:v>
              </c:pt>
              <c:pt idx="35">
                <c:v>97.8</c:v>
              </c:pt>
              <c:pt idx="36">
                <c:v>88.4</c:v>
              </c:pt>
              <c:pt idx="37">
                <c:v>92</c:v>
              </c:pt>
              <c:pt idx="38">
                <c:v>108.9</c:v>
              </c:pt>
              <c:pt idx="39">
                <c:v>98.6</c:v>
              </c:pt>
              <c:pt idx="40">
                <c:v>86.5</c:v>
              </c:pt>
              <c:pt idx="41">
                <c:v>101.6</c:v>
              </c:pt>
              <c:pt idx="42">
                <c:v>100</c:v>
              </c:pt>
              <c:pt idx="43">
                <c:v>86.5</c:v>
              </c:pt>
              <c:pt idx="44">
                <c:v>93</c:v>
              </c:pt>
              <c:pt idx="45">
                <c:v>92.8</c:v>
              </c:pt>
              <c:pt idx="46">
                <c:v>99.9</c:v>
              </c:pt>
              <c:pt idx="47">
                <c:v>100</c:v>
              </c:pt>
              <c:pt idx="48">
                <c:v>87.7</c:v>
              </c:pt>
              <c:pt idx="49">
                <c:v>92.5</c:v>
              </c:pt>
              <c:pt idx="50">
                <c:v>107.1</c:v>
              </c:pt>
              <c:pt idx="51">
                <c:v>93.8</c:v>
              </c:pt>
              <c:pt idx="52">
                <c:v>83.8</c:v>
              </c:pt>
              <c:pt idx="53">
                <c:v>98.8</c:v>
              </c:pt>
              <c:pt idx="54">
                <c:v>98</c:v>
              </c:pt>
              <c:pt idx="55">
                <c:v>91.5</c:v>
              </c:pt>
              <c:pt idx="56">
                <c:v>101.9</c:v>
              </c:pt>
              <c:pt idx="57">
                <c:v>95.6</c:v>
              </c:pt>
              <c:pt idx="58">
                <c:v>99</c:v>
              </c:pt>
              <c:pt idx="59">
                <c:v>97.6</c:v>
              </c:pt>
              <c:pt idx="60">
                <c:v>85</c:v>
              </c:pt>
              <c:pt idx="61">
                <c:v>92</c:v>
              </c:pt>
              <c:pt idx="62">
                <c:v>106.5</c:v>
              </c:pt>
              <c:pt idx="63">
                <c:v>93.5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98E-49A6-B02F-8169D45B7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054415"/>
        <c:axId val="2031596671"/>
      </c:lineChart>
      <c:catAx>
        <c:axId val="199405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596671"/>
        <c:crosses val="autoZero"/>
        <c:auto val="1"/>
        <c:lblAlgn val="ctr"/>
        <c:lblOffset val="100"/>
        <c:noMultiLvlLbl val="0"/>
      </c:catAx>
      <c:valAx>
        <c:axId val="203159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405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latin typeface="+mn-ea"/>
                <a:ea typeface="+mn-ea"/>
              </a:rPr>
              <a:t>景気動向指数</a:t>
            </a:r>
            <a:r>
              <a:rPr lang="en-US" altLang="ja-JP" sz="1200">
                <a:latin typeface="+mn-ea"/>
                <a:ea typeface="+mn-ea"/>
              </a:rPr>
              <a:t>(</a:t>
            </a:r>
            <a:r>
              <a:rPr lang="ja-JP" altLang="en-US" sz="1200">
                <a:latin typeface="+mn-ea"/>
                <a:ea typeface="+mn-ea"/>
              </a:rPr>
              <a:t>一致指数</a:t>
            </a:r>
            <a:r>
              <a:rPr lang="en-US" altLang="ja-JP" sz="1200">
                <a:latin typeface="+mn-ea"/>
                <a:ea typeface="+mn-ea"/>
              </a:rPr>
              <a:t>)</a:t>
            </a:r>
            <a:r>
              <a:rPr lang="ja-JP" altLang="en-US" sz="1200">
                <a:latin typeface="+mn-ea"/>
                <a:ea typeface="+mn-ea"/>
              </a:rPr>
              <a:t>の推移</a:t>
            </a:r>
          </a:p>
        </c:rich>
      </c:tx>
      <c:layout>
        <c:manualLayout>
          <c:xMode val="edge"/>
          <c:yMode val="edge"/>
          <c:x val="0.19927322508847695"/>
          <c:y val="5.065346611085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57047701957079E-2"/>
          <c:y val="0.14941253666821058"/>
          <c:w val="0.87542249461909061"/>
          <c:h val="0.70169908908445255"/>
        </c:manualLayout>
      </c:layout>
      <c:lineChart>
        <c:grouping val="standard"/>
        <c:varyColors val="0"/>
        <c:ser>
          <c:idx val="0"/>
          <c:order val="0"/>
          <c:tx>
            <c:v>#REF!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005622689070725E-2"/>
                  <c:y val="-2.9411764705882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41-42D1-9AB7-AD322D92CEF8}"/>
                </c:ext>
              </c:extLst>
            </c:dLbl>
            <c:dLbl>
              <c:idx val="16"/>
              <c:layout>
                <c:manualLayout>
                  <c:x val="-2.9254568434869958E-2"/>
                  <c:y val="-6.8627450980392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41-42D1-9AB7-AD322D92CEF8}"/>
                </c:ext>
              </c:extLst>
            </c:dLbl>
            <c:dLbl>
              <c:idx val="27"/>
              <c:layout>
                <c:manualLayout>
                  <c:x val="-2.250351418066928E-2"/>
                  <c:y val="-3.4313725490196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F41-42D1-9AB7-AD322D92CEF8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F41-42D1-9AB7-AD322D92CE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6"/>
            </c:numLit>
          </c:cat>
          <c:val>
            <c:numLit>
              <c:formatCode>General</c:formatCode>
              <c:ptCount val="36"/>
            </c:numLit>
          </c:val>
          <c:smooth val="0"/>
          <c:extLst>
            <c:ext xmlns:c16="http://schemas.microsoft.com/office/drawing/2014/chart" uri="{C3380CC4-5D6E-409C-BE32-E72D297353CC}">
              <c16:uniqueId val="{00000004-FF41-42D1-9AB7-AD322D92CEF8}"/>
            </c:ext>
          </c:extLst>
        </c:ser>
        <c:ser>
          <c:idx val="1"/>
          <c:order val="1"/>
          <c:tx>
            <c:v>#REF!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506325525204563E-2"/>
                  <c:y val="5.3921568627450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F41-42D1-9AB7-AD322D92CEF8}"/>
                </c:ext>
              </c:extLst>
            </c:dLbl>
            <c:dLbl>
              <c:idx val="16"/>
              <c:layout>
                <c:manualLayout>
                  <c:x val="-4.7257379779405397E-2"/>
                  <c:y val="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F41-42D1-9AB7-AD322D92CEF8}"/>
                </c:ext>
              </c:extLst>
            </c:dLbl>
            <c:dLbl>
              <c:idx val="29"/>
              <c:layout>
                <c:manualLayout>
                  <c:x val="-3.6005622689070718E-2"/>
                  <c:y val="-2.9411764705882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F41-42D1-9AB7-AD322D92CEF8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F41-42D1-9AB7-AD322D92CE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6"/>
            </c:numLit>
          </c:cat>
          <c:val>
            <c:numLit>
              <c:formatCode>General</c:formatCode>
              <c:ptCount val="36"/>
            </c:numLit>
          </c:val>
          <c:smooth val="0"/>
          <c:extLst>
            <c:ext xmlns:c16="http://schemas.microsoft.com/office/drawing/2014/chart" uri="{C3380CC4-5D6E-409C-BE32-E72D297353CC}">
              <c16:uniqueId val="{00000009-FF41-42D1-9AB7-AD322D92C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439648"/>
        <c:axId val="1253046688"/>
      </c:lineChart>
      <c:catAx>
        <c:axId val="122343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3046688"/>
        <c:crosses val="autoZero"/>
        <c:auto val="1"/>
        <c:lblAlgn val="ctr"/>
        <c:lblOffset val="100"/>
        <c:noMultiLvlLbl val="0"/>
      </c:catAx>
      <c:valAx>
        <c:axId val="1253046688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4396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4637127289976204"/>
          <c:y val="6.0021614945190677E-2"/>
          <c:w val="0.3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鉱工業生産指数季節調整済指数比較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2020季節調整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101.4</c:v>
              </c:pt>
              <c:pt idx="1">
                <c:v>104</c:v>
              </c:pt>
              <c:pt idx="2">
                <c:v>105.1</c:v>
              </c:pt>
              <c:pt idx="3">
                <c:v>104.5</c:v>
              </c:pt>
              <c:pt idx="4">
                <c:v>104.8</c:v>
              </c:pt>
              <c:pt idx="5">
                <c:v>103.7</c:v>
              </c:pt>
              <c:pt idx="6">
                <c:v>103.8</c:v>
              </c:pt>
              <c:pt idx="7">
                <c:v>103.6</c:v>
              </c:pt>
              <c:pt idx="8">
                <c:v>103.5</c:v>
              </c:pt>
              <c:pt idx="9">
                <c:v>105.6</c:v>
              </c:pt>
              <c:pt idx="10">
                <c:v>104.6</c:v>
              </c:pt>
              <c:pt idx="11">
                <c:v>104.7</c:v>
              </c:pt>
              <c:pt idx="12">
                <c:v>102.3</c:v>
              </c:pt>
              <c:pt idx="13">
                <c:v>103.3</c:v>
              </c:pt>
              <c:pt idx="14">
                <c:v>102.8</c:v>
              </c:pt>
              <c:pt idx="15">
                <c:v>102.7</c:v>
              </c:pt>
              <c:pt idx="16">
                <c:v>104.2</c:v>
              </c:pt>
              <c:pt idx="17">
                <c:v>101.5</c:v>
              </c:pt>
              <c:pt idx="18">
                <c:v>102.2</c:v>
              </c:pt>
              <c:pt idx="19">
                <c:v>100.5</c:v>
              </c:pt>
              <c:pt idx="20">
                <c:v>102.4</c:v>
              </c:pt>
              <c:pt idx="21">
                <c:v>98.3</c:v>
              </c:pt>
              <c:pt idx="22">
                <c:v>97.7</c:v>
              </c:pt>
              <c:pt idx="23">
                <c:v>97.9</c:v>
              </c:pt>
              <c:pt idx="24">
                <c:v>99.1</c:v>
              </c:pt>
              <c:pt idx="25">
                <c:v>98.7</c:v>
              </c:pt>
              <c:pt idx="26">
                <c:v>96.2</c:v>
              </c:pt>
              <c:pt idx="27">
                <c:v>86.3</c:v>
              </c:pt>
              <c:pt idx="28">
                <c:v>77.2</c:v>
              </c:pt>
              <c:pt idx="29">
                <c:v>81</c:v>
              </c:pt>
              <c:pt idx="30">
                <c:v>86.6</c:v>
              </c:pt>
              <c:pt idx="31">
                <c:v>88.3</c:v>
              </c:pt>
              <c:pt idx="32">
                <c:v>91.6</c:v>
              </c:pt>
              <c:pt idx="33">
                <c:v>93.5</c:v>
              </c:pt>
              <c:pt idx="34">
                <c:v>94.2</c:v>
              </c:pt>
              <c:pt idx="35">
                <c:v>94</c:v>
              </c:pt>
              <c:pt idx="36">
                <c:v>95.8</c:v>
              </c:pt>
              <c:pt idx="37">
                <c:v>95.7</c:v>
              </c:pt>
              <c:pt idx="38">
                <c:v>97.3</c:v>
              </c:pt>
              <c:pt idx="39">
                <c:v>98.4</c:v>
              </c:pt>
              <c:pt idx="40">
                <c:v>92.3</c:v>
              </c:pt>
              <c:pt idx="41">
                <c:v>98.9</c:v>
              </c:pt>
              <c:pt idx="42">
                <c:v>98.1</c:v>
              </c:pt>
              <c:pt idx="43">
                <c:v>96.2</c:v>
              </c:pt>
              <c:pt idx="44">
                <c:v>89.9</c:v>
              </c:pt>
              <c:pt idx="45">
                <c:v>91.8</c:v>
              </c:pt>
              <c:pt idx="46">
                <c:v>96.4</c:v>
              </c:pt>
              <c:pt idx="47">
                <c:v>96.6</c:v>
              </c:pt>
              <c:pt idx="48">
                <c:v>94.3</c:v>
              </c:pt>
              <c:pt idx="49">
                <c:v>96.2</c:v>
              </c:pt>
              <c:pt idx="50">
                <c:v>96.5</c:v>
              </c:pt>
              <c:pt idx="51">
                <c:v>95.1</c:v>
              </c:pt>
              <c:pt idx="52">
                <c:v>88</c:v>
              </c:pt>
              <c:pt idx="53">
                <c:v>96.1</c:v>
              </c:pt>
              <c:pt idx="54">
                <c:v>96.9</c:v>
              </c:pt>
              <c:pt idx="55">
                <c:v>100.2</c:v>
              </c:pt>
              <c:pt idx="56">
                <c:v>98.5</c:v>
              </c:pt>
              <c:pt idx="57">
                <c:v>95.3</c:v>
              </c:pt>
              <c:pt idx="58">
                <c:v>95.5</c:v>
              </c:pt>
              <c:pt idx="59">
                <c:v>95.8</c:v>
              </c:pt>
              <c:pt idx="60">
                <c:v>90.7</c:v>
              </c:pt>
              <c:pt idx="61">
                <c:v>94.9</c:v>
              </c:pt>
              <c:pt idx="62">
                <c:v>95.9</c:v>
              </c:pt>
              <c:pt idx="63">
                <c:v>95.5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71-4790-8949-7599D1111B48}"/>
            </c:ext>
          </c:extLst>
        </c:ser>
        <c:ser>
          <c:idx val="1"/>
          <c:order val="1"/>
          <c:tx>
            <c:v>2015季節調整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112.3</c:v>
              </c:pt>
              <c:pt idx="1">
                <c:v>114.6</c:v>
              </c:pt>
              <c:pt idx="2">
                <c:v>116.3</c:v>
              </c:pt>
              <c:pt idx="3">
                <c:v>114.5</c:v>
              </c:pt>
              <c:pt idx="4">
                <c:v>115.1</c:v>
              </c:pt>
              <c:pt idx="5">
                <c:v>114.3</c:v>
              </c:pt>
              <c:pt idx="6">
                <c:v>113.8</c:v>
              </c:pt>
              <c:pt idx="7">
                <c:v>114.5</c:v>
              </c:pt>
              <c:pt idx="8">
                <c:v>113.2</c:v>
              </c:pt>
              <c:pt idx="9">
                <c:v>116.1</c:v>
              </c:pt>
              <c:pt idx="10">
                <c:v>115.1</c:v>
              </c:pt>
              <c:pt idx="11">
                <c:v>115.2</c:v>
              </c:pt>
              <c:pt idx="12">
                <c:v>112.5</c:v>
              </c:pt>
              <c:pt idx="13">
                <c:v>114.3</c:v>
              </c:pt>
              <c:pt idx="14">
                <c:v>113.4</c:v>
              </c:pt>
              <c:pt idx="15">
                <c:v>112.9</c:v>
              </c:pt>
              <c:pt idx="16">
                <c:v>114.8</c:v>
              </c:pt>
              <c:pt idx="17">
                <c:v>112.8</c:v>
              </c:pt>
              <c:pt idx="18">
                <c:v>113</c:v>
              </c:pt>
              <c:pt idx="19">
                <c:v>111.5</c:v>
              </c:pt>
              <c:pt idx="20">
                <c:v>113.4</c:v>
              </c:pt>
              <c:pt idx="21">
                <c:v>107.9</c:v>
              </c:pt>
              <c:pt idx="22">
                <c:v>107.8</c:v>
              </c:pt>
              <c:pt idx="23">
                <c:v>108.2</c:v>
              </c:pt>
              <c:pt idx="24">
                <c:v>108.8</c:v>
              </c:pt>
              <c:pt idx="25">
                <c:v>105.8</c:v>
              </c:pt>
              <c:pt idx="26">
                <c:v>105.8</c:v>
              </c:pt>
              <c:pt idx="27">
                <c:v>95.2</c:v>
              </c:pt>
              <c:pt idx="28">
                <c:v>87.6</c:v>
              </c:pt>
              <c:pt idx="29">
                <c:v>89.4</c:v>
              </c:pt>
              <c:pt idx="30">
                <c:v>95.3</c:v>
              </c:pt>
              <c:pt idx="31">
                <c:v>97.2</c:v>
              </c:pt>
              <c:pt idx="32">
                <c:v>100.5</c:v>
              </c:pt>
              <c:pt idx="33">
                <c:v>103.6</c:v>
              </c:pt>
              <c:pt idx="34">
                <c:v>103.7</c:v>
              </c:pt>
              <c:pt idx="35">
                <c:v>103.2</c:v>
              </c:pt>
              <c:pt idx="36">
                <c:v>106.4</c:v>
              </c:pt>
              <c:pt idx="37">
                <c:v>105.9</c:v>
              </c:pt>
              <c:pt idx="38">
                <c:v>106.5</c:v>
              </c:pt>
              <c:pt idx="39">
                <c:v>108.8</c:v>
              </c:pt>
              <c:pt idx="40">
                <c:v>104.8</c:v>
              </c:pt>
              <c:pt idx="41">
                <c:v>109</c:v>
              </c:pt>
              <c:pt idx="42">
                <c:v>107.4</c:v>
              </c:pt>
              <c:pt idx="43">
                <c:v>103.8</c:v>
              </c:pt>
              <c:pt idx="44">
                <c:v>98.8</c:v>
              </c:pt>
              <c:pt idx="45">
                <c:v>101.4</c:v>
              </c:pt>
              <c:pt idx="46">
                <c:v>107</c:v>
              </c:pt>
              <c:pt idx="47">
                <c:v>105.4</c:v>
              </c:pt>
              <c:pt idx="48">
                <c:v>104.6</c:v>
              </c:pt>
              <c:pt idx="49">
                <c:v>106</c:v>
              </c:pt>
              <c:pt idx="50">
                <c:v>105.7</c:v>
              </c:pt>
              <c:pt idx="51">
                <c:v>105.3</c:v>
              </c:pt>
              <c:pt idx="52">
                <c:v>100.7</c:v>
              </c:pt>
              <c:pt idx="53">
                <c:v>105.7</c:v>
              </c:pt>
              <c:pt idx="54">
                <c:v>106.3</c:v>
              </c:pt>
              <c:pt idx="55">
                <c:v>107.8</c:v>
              </c:pt>
              <c:pt idx="56">
                <c:v>107.3</c:v>
              </c:pt>
              <c:pt idx="57">
                <c:v>105.5</c:v>
              </c:pt>
              <c:pt idx="58">
                <c:v>105.5</c:v>
              </c:pt>
              <c:pt idx="59">
                <c:v>104.9</c:v>
              </c:pt>
              <c:pt idx="60">
                <c:v>101.1</c:v>
              </c:pt>
              <c:pt idx="61">
                <c:v>104.5</c:v>
              </c:pt>
              <c:pt idx="62">
                <c:v>104.9</c:v>
              </c:pt>
              <c:pt idx="63">
                <c:v>105.2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71-4790-8949-7599D1111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485263"/>
        <c:axId val="2031598335"/>
      </c:lineChart>
      <c:catAx>
        <c:axId val="203748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598335"/>
        <c:crosses val="autoZero"/>
        <c:auto val="1"/>
        <c:lblAlgn val="ctr"/>
        <c:lblOffset val="100"/>
        <c:noMultiLvlLbl val="0"/>
      </c:catAx>
      <c:valAx>
        <c:axId val="203159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748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鉱工業生産指数原指数比較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2020原指数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105.6</c:v>
              </c:pt>
              <c:pt idx="1">
                <c:v>111</c:v>
              </c:pt>
              <c:pt idx="2">
                <c:v>128.1</c:v>
              </c:pt>
              <c:pt idx="3">
                <c:v>111.8</c:v>
              </c:pt>
              <c:pt idx="4">
                <c:v>109.9</c:v>
              </c:pt>
              <c:pt idx="5">
                <c:v>115.5</c:v>
              </c:pt>
              <c:pt idx="6">
                <c:v>117</c:v>
              </c:pt>
              <c:pt idx="7">
                <c:v>108</c:v>
              </c:pt>
              <c:pt idx="8">
                <c:v>113.8</c:v>
              </c:pt>
              <c:pt idx="9">
                <c:v>120.2</c:v>
              </c:pt>
              <c:pt idx="10">
                <c:v>119</c:v>
              </c:pt>
              <c:pt idx="11">
                <c:v>115.7</c:v>
              </c:pt>
              <c:pt idx="12">
                <c:v>106</c:v>
              </c:pt>
              <c:pt idx="13">
                <c:v>110.4</c:v>
              </c:pt>
              <c:pt idx="14">
                <c:v>122.9</c:v>
              </c:pt>
              <c:pt idx="15">
                <c:v>111.4</c:v>
              </c:pt>
              <c:pt idx="16">
                <c:v>107.9</c:v>
              </c:pt>
              <c:pt idx="17">
                <c:v>111.9</c:v>
              </c:pt>
              <c:pt idx="18">
                <c:v>118.2</c:v>
              </c:pt>
              <c:pt idx="19">
                <c:v>102.6</c:v>
              </c:pt>
              <c:pt idx="20">
                <c:v>115.9</c:v>
              </c:pt>
              <c:pt idx="21">
                <c:v>110.8</c:v>
              </c:pt>
              <c:pt idx="22">
                <c:v>109.7</c:v>
              </c:pt>
              <c:pt idx="23">
                <c:v>111.4</c:v>
              </c:pt>
              <c:pt idx="24">
                <c:v>102.7</c:v>
              </c:pt>
              <c:pt idx="25">
                <c:v>103.7</c:v>
              </c:pt>
              <c:pt idx="26">
                <c:v>116.5</c:v>
              </c:pt>
              <c:pt idx="27">
                <c:v>94.8</c:v>
              </c:pt>
              <c:pt idx="28">
                <c:v>80</c:v>
              </c:pt>
              <c:pt idx="29">
                <c:v>91.6</c:v>
              </c:pt>
              <c:pt idx="30">
                <c:v>99.1</c:v>
              </c:pt>
              <c:pt idx="31">
                <c:v>87.9</c:v>
              </c:pt>
              <c:pt idx="32">
                <c:v>104.6</c:v>
              </c:pt>
              <c:pt idx="33">
                <c:v>106.2</c:v>
              </c:pt>
              <c:pt idx="34">
                <c:v>104.8</c:v>
              </c:pt>
              <c:pt idx="35">
                <c:v>107.9</c:v>
              </c:pt>
              <c:pt idx="36">
                <c:v>97.4</c:v>
              </c:pt>
              <c:pt idx="37">
                <c:v>101.4</c:v>
              </c:pt>
              <c:pt idx="38">
                <c:v>120.1</c:v>
              </c:pt>
              <c:pt idx="39">
                <c:v>108.4</c:v>
              </c:pt>
              <c:pt idx="40">
                <c:v>95.4</c:v>
              </c:pt>
              <c:pt idx="41">
                <c:v>111.6</c:v>
              </c:pt>
              <c:pt idx="42">
                <c:v>109.9</c:v>
              </c:pt>
              <c:pt idx="43">
                <c:v>95.4</c:v>
              </c:pt>
              <c:pt idx="44">
                <c:v>103.1</c:v>
              </c:pt>
              <c:pt idx="45">
                <c:v>102.2</c:v>
              </c:pt>
              <c:pt idx="46">
                <c:v>110.1</c:v>
              </c:pt>
              <c:pt idx="47">
                <c:v>110</c:v>
              </c:pt>
              <c:pt idx="48">
                <c:v>96.7</c:v>
              </c:pt>
              <c:pt idx="49">
                <c:v>101.4</c:v>
              </c:pt>
              <c:pt idx="50">
                <c:v>118.2</c:v>
              </c:pt>
              <c:pt idx="51">
                <c:v>103.3</c:v>
              </c:pt>
              <c:pt idx="52">
                <c:v>92.8</c:v>
              </c:pt>
              <c:pt idx="53">
                <c:v>108.3</c:v>
              </c:pt>
              <c:pt idx="54">
                <c:v>107.9</c:v>
              </c:pt>
              <c:pt idx="55">
                <c:v>100.8</c:v>
              </c:pt>
              <c:pt idx="56">
                <c:v>112.1</c:v>
              </c:pt>
              <c:pt idx="57">
                <c:v>105.4</c:v>
              </c:pt>
              <c:pt idx="58">
                <c:v>108.6</c:v>
              </c:pt>
              <c:pt idx="59">
                <c:v>107.6</c:v>
              </c:pt>
              <c:pt idx="60">
                <c:v>93.8</c:v>
              </c:pt>
              <c:pt idx="61">
                <c:v>100.9</c:v>
              </c:pt>
              <c:pt idx="62">
                <c:v>117.3</c:v>
              </c:pt>
              <c:pt idx="63">
                <c:v>102.5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A0A-417F-8038-229D2056C43B}"/>
            </c:ext>
          </c:extLst>
        </c:ser>
        <c:ser>
          <c:idx val="1"/>
          <c:order val="1"/>
          <c:tx>
            <c:v>2015原指数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95.6</c:v>
              </c:pt>
              <c:pt idx="1">
                <c:v>101</c:v>
              </c:pt>
              <c:pt idx="2">
                <c:v>115.9</c:v>
              </c:pt>
              <c:pt idx="3">
                <c:v>101.7</c:v>
              </c:pt>
              <c:pt idx="4">
                <c:v>99.9</c:v>
              </c:pt>
              <c:pt idx="5">
                <c:v>105.5</c:v>
              </c:pt>
              <c:pt idx="6">
                <c:v>106.2</c:v>
              </c:pt>
              <c:pt idx="7">
                <c:v>98.2</c:v>
              </c:pt>
              <c:pt idx="8">
                <c:v>103.8</c:v>
              </c:pt>
              <c:pt idx="9">
                <c:v>109.4</c:v>
              </c:pt>
              <c:pt idx="10">
                <c:v>108.6</c:v>
              </c:pt>
              <c:pt idx="11">
                <c:v>104.6</c:v>
              </c:pt>
              <c:pt idx="12">
                <c:v>95.8</c:v>
              </c:pt>
              <c:pt idx="13">
                <c:v>100.3</c:v>
              </c:pt>
              <c:pt idx="14">
                <c:v>111.1</c:v>
              </c:pt>
              <c:pt idx="15">
                <c:v>101</c:v>
              </c:pt>
              <c:pt idx="16">
                <c:v>98</c:v>
              </c:pt>
              <c:pt idx="17">
                <c:v>101.4</c:v>
              </c:pt>
              <c:pt idx="18">
                <c:v>107</c:v>
              </c:pt>
              <c:pt idx="19">
                <c:v>92.8</c:v>
              </c:pt>
              <c:pt idx="20">
                <c:v>105</c:v>
              </c:pt>
              <c:pt idx="21">
                <c:v>100.4</c:v>
              </c:pt>
              <c:pt idx="22">
                <c:v>99.4</c:v>
              </c:pt>
              <c:pt idx="23">
                <c:v>100.7</c:v>
              </c:pt>
              <c:pt idx="24">
                <c:v>93.3</c:v>
              </c:pt>
              <c:pt idx="25">
                <c:v>94.5</c:v>
              </c:pt>
              <c:pt idx="26">
                <c:v>105.1</c:v>
              </c:pt>
              <c:pt idx="27">
                <c:v>85.3</c:v>
              </c:pt>
              <c:pt idx="28">
                <c:v>71.5</c:v>
              </c:pt>
              <c:pt idx="29">
                <c:v>82.7</c:v>
              </c:pt>
              <c:pt idx="30">
                <c:v>90</c:v>
              </c:pt>
              <c:pt idx="31">
                <c:v>79.8</c:v>
              </c:pt>
              <c:pt idx="32">
                <c:v>95.4</c:v>
              </c:pt>
              <c:pt idx="33">
                <c:v>97</c:v>
              </c:pt>
              <c:pt idx="34">
                <c:v>95.3</c:v>
              </c:pt>
              <c:pt idx="35">
                <c:v>97.8</c:v>
              </c:pt>
              <c:pt idx="36">
                <c:v>88.4</c:v>
              </c:pt>
              <c:pt idx="37">
                <c:v>92</c:v>
              </c:pt>
              <c:pt idx="38">
                <c:v>108.9</c:v>
              </c:pt>
              <c:pt idx="39">
                <c:v>98.6</c:v>
              </c:pt>
              <c:pt idx="40">
                <c:v>86.5</c:v>
              </c:pt>
              <c:pt idx="41">
                <c:v>101.6</c:v>
              </c:pt>
              <c:pt idx="42">
                <c:v>100</c:v>
              </c:pt>
              <c:pt idx="43">
                <c:v>86.5</c:v>
              </c:pt>
              <c:pt idx="44">
                <c:v>93</c:v>
              </c:pt>
              <c:pt idx="45">
                <c:v>92.8</c:v>
              </c:pt>
              <c:pt idx="46">
                <c:v>99.9</c:v>
              </c:pt>
              <c:pt idx="47">
                <c:v>100</c:v>
              </c:pt>
              <c:pt idx="48">
                <c:v>87.7</c:v>
              </c:pt>
              <c:pt idx="49">
                <c:v>92.5</c:v>
              </c:pt>
              <c:pt idx="50">
                <c:v>107.1</c:v>
              </c:pt>
              <c:pt idx="51">
                <c:v>93.8</c:v>
              </c:pt>
              <c:pt idx="52">
                <c:v>83.8</c:v>
              </c:pt>
              <c:pt idx="53">
                <c:v>98.8</c:v>
              </c:pt>
              <c:pt idx="54">
                <c:v>98</c:v>
              </c:pt>
              <c:pt idx="55">
                <c:v>91.5</c:v>
              </c:pt>
              <c:pt idx="56">
                <c:v>101.9</c:v>
              </c:pt>
              <c:pt idx="57">
                <c:v>95.6</c:v>
              </c:pt>
              <c:pt idx="58">
                <c:v>99</c:v>
              </c:pt>
              <c:pt idx="59">
                <c:v>97.6</c:v>
              </c:pt>
              <c:pt idx="60">
                <c:v>85</c:v>
              </c:pt>
              <c:pt idx="61">
                <c:v>92</c:v>
              </c:pt>
              <c:pt idx="62">
                <c:v>106.5</c:v>
              </c:pt>
              <c:pt idx="63">
                <c:v>93.5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A0A-417F-8038-229D2056C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054415"/>
        <c:axId val="2031596671"/>
      </c:lineChart>
      <c:catAx>
        <c:axId val="199405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596671"/>
        <c:crosses val="autoZero"/>
        <c:auto val="1"/>
        <c:lblAlgn val="ctr"/>
        <c:lblOffset val="100"/>
        <c:noMultiLvlLbl val="0"/>
      </c:catAx>
      <c:valAx>
        <c:axId val="203159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405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鉱工業生産指数季節調整済指数比較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2020季節調整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101.4</c:v>
              </c:pt>
              <c:pt idx="1">
                <c:v>104</c:v>
              </c:pt>
              <c:pt idx="2">
                <c:v>105.1</c:v>
              </c:pt>
              <c:pt idx="3">
                <c:v>104.5</c:v>
              </c:pt>
              <c:pt idx="4">
                <c:v>104.8</c:v>
              </c:pt>
              <c:pt idx="5">
                <c:v>103.7</c:v>
              </c:pt>
              <c:pt idx="6">
                <c:v>103.8</c:v>
              </c:pt>
              <c:pt idx="7">
                <c:v>103.6</c:v>
              </c:pt>
              <c:pt idx="8">
                <c:v>103.5</c:v>
              </c:pt>
              <c:pt idx="9">
                <c:v>105.6</c:v>
              </c:pt>
              <c:pt idx="10">
                <c:v>104.6</c:v>
              </c:pt>
              <c:pt idx="11">
                <c:v>104.7</c:v>
              </c:pt>
              <c:pt idx="12">
                <c:v>102.3</c:v>
              </c:pt>
              <c:pt idx="13">
                <c:v>103.3</c:v>
              </c:pt>
              <c:pt idx="14">
                <c:v>102.8</c:v>
              </c:pt>
              <c:pt idx="15">
                <c:v>102.7</c:v>
              </c:pt>
              <c:pt idx="16">
                <c:v>104.2</c:v>
              </c:pt>
              <c:pt idx="17">
                <c:v>101.5</c:v>
              </c:pt>
              <c:pt idx="18">
                <c:v>102.2</c:v>
              </c:pt>
              <c:pt idx="19">
                <c:v>100.5</c:v>
              </c:pt>
              <c:pt idx="20">
                <c:v>102.4</c:v>
              </c:pt>
              <c:pt idx="21">
                <c:v>98.3</c:v>
              </c:pt>
              <c:pt idx="22">
                <c:v>97.7</c:v>
              </c:pt>
              <c:pt idx="23">
                <c:v>97.9</c:v>
              </c:pt>
              <c:pt idx="24">
                <c:v>99.1</c:v>
              </c:pt>
              <c:pt idx="25">
                <c:v>98.7</c:v>
              </c:pt>
              <c:pt idx="26">
                <c:v>96.2</c:v>
              </c:pt>
              <c:pt idx="27">
                <c:v>86.3</c:v>
              </c:pt>
              <c:pt idx="28">
                <c:v>77.2</c:v>
              </c:pt>
              <c:pt idx="29">
                <c:v>81</c:v>
              </c:pt>
              <c:pt idx="30">
                <c:v>86.6</c:v>
              </c:pt>
              <c:pt idx="31">
                <c:v>88.3</c:v>
              </c:pt>
              <c:pt idx="32">
                <c:v>91.6</c:v>
              </c:pt>
              <c:pt idx="33">
                <c:v>93.5</c:v>
              </c:pt>
              <c:pt idx="34">
                <c:v>94.2</c:v>
              </c:pt>
              <c:pt idx="35">
                <c:v>94</c:v>
              </c:pt>
              <c:pt idx="36">
                <c:v>95.8</c:v>
              </c:pt>
              <c:pt idx="37">
                <c:v>95.7</c:v>
              </c:pt>
              <c:pt idx="38">
                <c:v>97.3</c:v>
              </c:pt>
              <c:pt idx="39">
                <c:v>98.4</c:v>
              </c:pt>
              <c:pt idx="40">
                <c:v>92.3</c:v>
              </c:pt>
              <c:pt idx="41">
                <c:v>98.9</c:v>
              </c:pt>
              <c:pt idx="42">
                <c:v>98.1</c:v>
              </c:pt>
              <c:pt idx="43">
                <c:v>96.2</c:v>
              </c:pt>
              <c:pt idx="44">
                <c:v>89.9</c:v>
              </c:pt>
              <c:pt idx="45">
                <c:v>91.8</c:v>
              </c:pt>
              <c:pt idx="46">
                <c:v>96.4</c:v>
              </c:pt>
              <c:pt idx="47">
                <c:v>96.6</c:v>
              </c:pt>
              <c:pt idx="48">
                <c:v>94.3</c:v>
              </c:pt>
              <c:pt idx="49">
                <c:v>96.2</c:v>
              </c:pt>
              <c:pt idx="50">
                <c:v>96.5</c:v>
              </c:pt>
              <c:pt idx="51">
                <c:v>95.1</c:v>
              </c:pt>
              <c:pt idx="52">
                <c:v>88</c:v>
              </c:pt>
              <c:pt idx="53">
                <c:v>96.1</c:v>
              </c:pt>
              <c:pt idx="54">
                <c:v>96.9</c:v>
              </c:pt>
              <c:pt idx="55">
                <c:v>100.2</c:v>
              </c:pt>
              <c:pt idx="56">
                <c:v>98.5</c:v>
              </c:pt>
              <c:pt idx="57">
                <c:v>95.3</c:v>
              </c:pt>
              <c:pt idx="58">
                <c:v>95.5</c:v>
              </c:pt>
              <c:pt idx="59">
                <c:v>95.8</c:v>
              </c:pt>
              <c:pt idx="60">
                <c:v>90.7</c:v>
              </c:pt>
              <c:pt idx="61">
                <c:v>94.9</c:v>
              </c:pt>
              <c:pt idx="62">
                <c:v>95.9</c:v>
              </c:pt>
              <c:pt idx="63">
                <c:v>95.5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04E-4F6B-864F-6D10E0CFAAB2}"/>
            </c:ext>
          </c:extLst>
        </c:ser>
        <c:ser>
          <c:idx val="1"/>
          <c:order val="1"/>
          <c:tx>
            <c:v>2015季節調整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112.3</c:v>
              </c:pt>
              <c:pt idx="1">
                <c:v>114.6</c:v>
              </c:pt>
              <c:pt idx="2">
                <c:v>116.3</c:v>
              </c:pt>
              <c:pt idx="3">
                <c:v>114.5</c:v>
              </c:pt>
              <c:pt idx="4">
                <c:v>115.1</c:v>
              </c:pt>
              <c:pt idx="5">
                <c:v>114.3</c:v>
              </c:pt>
              <c:pt idx="6">
                <c:v>113.8</c:v>
              </c:pt>
              <c:pt idx="7">
                <c:v>114.5</c:v>
              </c:pt>
              <c:pt idx="8">
                <c:v>113.2</c:v>
              </c:pt>
              <c:pt idx="9">
                <c:v>116.1</c:v>
              </c:pt>
              <c:pt idx="10">
                <c:v>115.1</c:v>
              </c:pt>
              <c:pt idx="11">
                <c:v>115.2</c:v>
              </c:pt>
              <c:pt idx="12">
                <c:v>112.5</c:v>
              </c:pt>
              <c:pt idx="13">
                <c:v>114.3</c:v>
              </c:pt>
              <c:pt idx="14">
                <c:v>113.4</c:v>
              </c:pt>
              <c:pt idx="15">
                <c:v>112.9</c:v>
              </c:pt>
              <c:pt idx="16">
                <c:v>114.8</c:v>
              </c:pt>
              <c:pt idx="17">
                <c:v>112.8</c:v>
              </c:pt>
              <c:pt idx="18">
                <c:v>113</c:v>
              </c:pt>
              <c:pt idx="19">
                <c:v>111.5</c:v>
              </c:pt>
              <c:pt idx="20">
                <c:v>113.4</c:v>
              </c:pt>
              <c:pt idx="21">
                <c:v>107.9</c:v>
              </c:pt>
              <c:pt idx="22">
                <c:v>107.8</c:v>
              </c:pt>
              <c:pt idx="23">
                <c:v>108.2</c:v>
              </c:pt>
              <c:pt idx="24">
                <c:v>108.8</c:v>
              </c:pt>
              <c:pt idx="25">
                <c:v>105.8</c:v>
              </c:pt>
              <c:pt idx="26">
                <c:v>105.8</c:v>
              </c:pt>
              <c:pt idx="27">
                <c:v>95.2</c:v>
              </c:pt>
              <c:pt idx="28">
                <c:v>87.6</c:v>
              </c:pt>
              <c:pt idx="29">
                <c:v>89.4</c:v>
              </c:pt>
              <c:pt idx="30">
                <c:v>95.3</c:v>
              </c:pt>
              <c:pt idx="31">
                <c:v>97.2</c:v>
              </c:pt>
              <c:pt idx="32">
                <c:v>100.5</c:v>
              </c:pt>
              <c:pt idx="33">
                <c:v>103.6</c:v>
              </c:pt>
              <c:pt idx="34">
                <c:v>103.7</c:v>
              </c:pt>
              <c:pt idx="35">
                <c:v>103.2</c:v>
              </c:pt>
              <c:pt idx="36">
                <c:v>106.4</c:v>
              </c:pt>
              <c:pt idx="37">
                <c:v>105.9</c:v>
              </c:pt>
              <c:pt idx="38">
                <c:v>106.5</c:v>
              </c:pt>
              <c:pt idx="39">
                <c:v>108.8</c:v>
              </c:pt>
              <c:pt idx="40">
                <c:v>104.8</c:v>
              </c:pt>
              <c:pt idx="41">
                <c:v>109</c:v>
              </c:pt>
              <c:pt idx="42">
                <c:v>107.4</c:v>
              </c:pt>
              <c:pt idx="43">
                <c:v>103.8</c:v>
              </c:pt>
              <c:pt idx="44">
                <c:v>98.8</c:v>
              </c:pt>
              <c:pt idx="45">
                <c:v>101.4</c:v>
              </c:pt>
              <c:pt idx="46">
                <c:v>107</c:v>
              </c:pt>
              <c:pt idx="47">
                <c:v>105.4</c:v>
              </c:pt>
              <c:pt idx="48">
                <c:v>104.6</c:v>
              </c:pt>
              <c:pt idx="49">
                <c:v>106</c:v>
              </c:pt>
              <c:pt idx="50">
                <c:v>105.7</c:v>
              </c:pt>
              <c:pt idx="51">
                <c:v>105.3</c:v>
              </c:pt>
              <c:pt idx="52">
                <c:v>100.7</c:v>
              </c:pt>
              <c:pt idx="53">
                <c:v>105.7</c:v>
              </c:pt>
              <c:pt idx="54">
                <c:v>106.3</c:v>
              </c:pt>
              <c:pt idx="55">
                <c:v>107.8</c:v>
              </c:pt>
              <c:pt idx="56">
                <c:v>107.3</c:v>
              </c:pt>
              <c:pt idx="57">
                <c:v>105.5</c:v>
              </c:pt>
              <c:pt idx="58">
                <c:v>105.5</c:v>
              </c:pt>
              <c:pt idx="59">
                <c:v>104.9</c:v>
              </c:pt>
              <c:pt idx="60">
                <c:v>101.1</c:v>
              </c:pt>
              <c:pt idx="61">
                <c:v>104.5</c:v>
              </c:pt>
              <c:pt idx="62">
                <c:v>104.9</c:v>
              </c:pt>
              <c:pt idx="63">
                <c:v>105.2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04E-4F6B-864F-6D10E0CFA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485263"/>
        <c:axId val="2031598335"/>
      </c:lineChart>
      <c:catAx>
        <c:axId val="203748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598335"/>
        <c:crosses val="autoZero"/>
        <c:auto val="1"/>
        <c:lblAlgn val="ctr"/>
        <c:lblOffset val="100"/>
        <c:noMultiLvlLbl val="0"/>
      </c:catAx>
      <c:valAx>
        <c:axId val="203159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748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鉱工業生産指数原指数比較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2020原指数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105.6</c:v>
              </c:pt>
              <c:pt idx="1">
                <c:v>111</c:v>
              </c:pt>
              <c:pt idx="2">
                <c:v>128.1</c:v>
              </c:pt>
              <c:pt idx="3">
                <c:v>111.8</c:v>
              </c:pt>
              <c:pt idx="4">
                <c:v>109.9</c:v>
              </c:pt>
              <c:pt idx="5">
                <c:v>115.5</c:v>
              </c:pt>
              <c:pt idx="6">
                <c:v>117</c:v>
              </c:pt>
              <c:pt idx="7">
                <c:v>108</c:v>
              </c:pt>
              <c:pt idx="8">
                <c:v>113.8</c:v>
              </c:pt>
              <c:pt idx="9">
                <c:v>120.2</c:v>
              </c:pt>
              <c:pt idx="10">
                <c:v>119</c:v>
              </c:pt>
              <c:pt idx="11">
                <c:v>115.7</c:v>
              </c:pt>
              <c:pt idx="12">
                <c:v>106</c:v>
              </c:pt>
              <c:pt idx="13">
                <c:v>110.4</c:v>
              </c:pt>
              <c:pt idx="14">
                <c:v>122.9</c:v>
              </c:pt>
              <c:pt idx="15">
                <c:v>111.4</c:v>
              </c:pt>
              <c:pt idx="16">
                <c:v>107.9</c:v>
              </c:pt>
              <c:pt idx="17">
                <c:v>111.9</c:v>
              </c:pt>
              <c:pt idx="18">
                <c:v>118.2</c:v>
              </c:pt>
              <c:pt idx="19">
                <c:v>102.6</c:v>
              </c:pt>
              <c:pt idx="20">
                <c:v>115.9</c:v>
              </c:pt>
              <c:pt idx="21">
                <c:v>110.8</c:v>
              </c:pt>
              <c:pt idx="22">
                <c:v>109.7</c:v>
              </c:pt>
              <c:pt idx="23">
                <c:v>111.4</c:v>
              </c:pt>
              <c:pt idx="24">
                <c:v>102.7</c:v>
              </c:pt>
              <c:pt idx="25">
                <c:v>103.7</c:v>
              </c:pt>
              <c:pt idx="26">
                <c:v>116.5</c:v>
              </c:pt>
              <c:pt idx="27">
                <c:v>94.8</c:v>
              </c:pt>
              <c:pt idx="28">
                <c:v>80</c:v>
              </c:pt>
              <c:pt idx="29">
                <c:v>91.6</c:v>
              </c:pt>
              <c:pt idx="30">
                <c:v>99.1</c:v>
              </c:pt>
              <c:pt idx="31">
                <c:v>87.9</c:v>
              </c:pt>
              <c:pt idx="32">
                <c:v>104.6</c:v>
              </c:pt>
              <c:pt idx="33">
                <c:v>106.2</c:v>
              </c:pt>
              <c:pt idx="34">
                <c:v>104.8</c:v>
              </c:pt>
              <c:pt idx="35">
                <c:v>107.9</c:v>
              </c:pt>
              <c:pt idx="36">
                <c:v>97.4</c:v>
              </c:pt>
              <c:pt idx="37">
                <c:v>101.4</c:v>
              </c:pt>
              <c:pt idx="38">
                <c:v>120.1</c:v>
              </c:pt>
              <c:pt idx="39">
                <c:v>108.4</c:v>
              </c:pt>
              <c:pt idx="40">
                <c:v>95.4</c:v>
              </c:pt>
              <c:pt idx="41">
                <c:v>111.6</c:v>
              </c:pt>
              <c:pt idx="42">
                <c:v>109.9</c:v>
              </c:pt>
              <c:pt idx="43">
                <c:v>95.4</c:v>
              </c:pt>
              <c:pt idx="44">
                <c:v>103.1</c:v>
              </c:pt>
              <c:pt idx="45">
                <c:v>102.2</c:v>
              </c:pt>
              <c:pt idx="46">
                <c:v>110.1</c:v>
              </c:pt>
              <c:pt idx="47">
                <c:v>110</c:v>
              </c:pt>
              <c:pt idx="48">
                <c:v>96.7</c:v>
              </c:pt>
              <c:pt idx="49">
                <c:v>101.4</c:v>
              </c:pt>
              <c:pt idx="50">
                <c:v>118.2</c:v>
              </c:pt>
              <c:pt idx="51">
                <c:v>103.3</c:v>
              </c:pt>
              <c:pt idx="52">
                <c:v>92.8</c:v>
              </c:pt>
              <c:pt idx="53">
                <c:v>108.3</c:v>
              </c:pt>
              <c:pt idx="54">
                <c:v>107.9</c:v>
              </c:pt>
              <c:pt idx="55">
                <c:v>100.8</c:v>
              </c:pt>
              <c:pt idx="56">
                <c:v>112.1</c:v>
              </c:pt>
              <c:pt idx="57">
                <c:v>105.4</c:v>
              </c:pt>
              <c:pt idx="58">
                <c:v>108.6</c:v>
              </c:pt>
              <c:pt idx="59">
                <c:v>107.6</c:v>
              </c:pt>
              <c:pt idx="60">
                <c:v>93.8</c:v>
              </c:pt>
              <c:pt idx="61">
                <c:v>100.9</c:v>
              </c:pt>
              <c:pt idx="62">
                <c:v>117.3</c:v>
              </c:pt>
              <c:pt idx="63">
                <c:v>102.5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BE4-4770-8675-90AEF36812FF}"/>
            </c:ext>
          </c:extLst>
        </c:ser>
        <c:ser>
          <c:idx val="1"/>
          <c:order val="1"/>
          <c:tx>
            <c:v>2015原指数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95.6</c:v>
              </c:pt>
              <c:pt idx="1">
                <c:v>101</c:v>
              </c:pt>
              <c:pt idx="2">
                <c:v>115.9</c:v>
              </c:pt>
              <c:pt idx="3">
                <c:v>101.7</c:v>
              </c:pt>
              <c:pt idx="4">
                <c:v>99.9</c:v>
              </c:pt>
              <c:pt idx="5">
                <c:v>105.5</c:v>
              </c:pt>
              <c:pt idx="6">
                <c:v>106.2</c:v>
              </c:pt>
              <c:pt idx="7">
                <c:v>98.2</c:v>
              </c:pt>
              <c:pt idx="8">
                <c:v>103.8</c:v>
              </c:pt>
              <c:pt idx="9">
                <c:v>109.4</c:v>
              </c:pt>
              <c:pt idx="10">
                <c:v>108.6</c:v>
              </c:pt>
              <c:pt idx="11">
                <c:v>104.6</c:v>
              </c:pt>
              <c:pt idx="12">
                <c:v>95.8</c:v>
              </c:pt>
              <c:pt idx="13">
                <c:v>100.3</c:v>
              </c:pt>
              <c:pt idx="14">
                <c:v>111.1</c:v>
              </c:pt>
              <c:pt idx="15">
                <c:v>101</c:v>
              </c:pt>
              <c:pt idx="16">
                <c:v>98</c:v>
              </c:pt>
              <c:pt idx="17">
                <c:v>101.4</c:v>
              </c:pt>
              <c:pt idx="18">
                <c:v>107</c:v>
              </c:pt>
              <c:pt idx="19">
                <c:v>92.8</c:v>
              </c:pt>
              <c:pt idx="20">
                <c:v>105</c:v>
              </c:pt>
              <c:pt idx="21">
                <c:v>100.4</c:v>
              </c:pt>
              <c:pt idx="22">
                <c:v>99.4</c:v>
              </c:pt>
              <c:pt idx="23">
                <c:v>100.7</c:v>
              </c:pt>
              <c:pt idx="24">
                <c:v>93.3</c:v>
              </c:pt>
              <c:pt idx="25">
                <c:v>94.5</c:v>
              </c:pt>
              <c:pt idx="26">
                <c:v>105.1</c:v>
              </c:pt>
              <c:pt idx="27">
                <c:v>85.3</c:v>
              </c:pt>
              <c:pt idx="28">
                <c:v>71.5</c:v>
              </c:pt>
              <c:pt idx="29">
                <c:v>82.7</c:v>
              </c:pt>
              <c:pt idx="30">
                <c:v>90</c:v>
              </c:pt>
              <c:pt idx="31">
                <c:v>79.8</c:v>
              </c:pt>
              <c:pt idx="32">
                <c:v>95.4</c:v>
              </c:pt>
              <c:pt idx="33">
                <c:v>97</c:v>
              </c:pt>
              <c:pt idx="34">
                <c:v>95.3</c:v>
              </c:pt>
              <c:pt idx="35">
                <c:v>97.8</c:v>
              </c:pt>
              <c:pt idx="36">
                <c:v>88.4</c:v>
              </c:pt>
              <c:pt idx="37">
                <c:v>92</c:v>
              </c:pt>
              <c:pt idx="38">
                <c:v>108.9</c:v>
              </c:pt>
              <c:pt idx="39">
                <c:v>98.6</c:v>
              </c:pt>
              <c:pt idx="40">
                <c:v>86.5</c:v>
              </c:pt>
              <c:pt idx="41">
                <c:v>101.6</c:v>
              </c:pt>
              <c:pt idx="42">
                <c:v>100</c:v>
              </c:pt>
              <c:pt idx="43">
                <c:v>86.5</c:v>
              </c:pt>
              <c:pt idx="44">
                <c:v>93</c:v>
              </c:pt>
              <c:pt idx="45">
                <c:v>92.8</c:v>
              </c:pt>
              <c:pt idx="46">
                <c:v>99.9</c:v>
              </c:pt>
              <c:pt idx="47">
                <c:v>100</c:v>
              </c:pt>
              <c:pt idx="48">
                <c:v>87.7</c:v>
              </c:pt>
              <c:pt idx="49">
                <c:v>92.5</c:v>
              </c:pt>
              <c:pt idx="50">
                <c:v>107.1</c:v>
              </c:pt>
              <c:pt idx="51">
                <c:v>93.8</c:v>
              </c:pt>
              <c:pt idx="52">
                <c:v>83.8</c:v>
              </c:pt>
              <c:pt idx="53">
                <c:v>98.8</c:v>
              </c:pt>
              <c:pt idx="54">
                <c:v>98</c:v>
              </c:pt>
              <c:pt idx="55">
                <c:v>91.5</c:v>
              </c:pt>
              <c:pt idx="56">
                <c:v>101.9</c:v>
              </c:pt>
              <c:pt idx="57">
                <c:v>95.6</c:v>
              </c:pt>
              <c:pt idx="58">
                <c:v>99</c:v>
              </c:pt>
              <c:pt idx="59">
                <c:v>97.6</c:v>
              </c:pt>
              <c:pt idx="60">
                <c:v>85</c:v>
              </c:pt>
              <c:pt idx="61">
                <c:v>92</c:v>
              </c:pt>
              <c:pt idx="62">
                <c:v>106.5</c:v>
              </c:pt>
              <c:pt idx="63">
                <c:v>93.5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BE4-4770-8675-90AEF3681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054415"/>
        <c:axId val="2031596671"/>
      </c:lineChart>
      <c:catAx>
        <c:axId val="199405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596671"/>
        <c:crosses val="autoZero"/>
        <c:auto val="1"/>
        <c:lblAlgn val="ctr"/>
        <c:lblOffset val="100"/>
        <c:noMultiLvlLbl val="0"/>
      </c:catAx>
      <c:valAx>
        <c:axId val="203159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405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鉱工業生産指数季節調整済指数比較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2020季節調整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101.4</c:v>
              </c:pt>
              <c:pt idx="1">
                <c:v>104</c:v>
              </c:pt>
              <c:pt idx="2">
                <c:v>105.1</c:v>
              </c:pt>
              <c:pt idx="3">
                <c:v>104.5</c:v>
              </c:pt>
              <c:pt idx="4">
                <c:v>104.8</c:v>
              </c:pt>
              <c:pt idx="5">
                <c:v>103.7</c:v>
              </c:pt>
              <c:pt idx="6">
                <c:v>103.8</c:v>
              </c:pt>
              <c:pt idx="7">
                <c:v>103.6</c:v>
              </c:pt>
              <c:pt idx="8">
                <c:v>103.5</c:v>
              </c:pt>
              <c:pt idx="9">
                <c:v>105.6</c:v>
              </c:pt>
              <c:pt idx="10">
                <c:v>104.6</c:v>
              </c:pt>
              <c:pt idx="11">
                <c:v>104.7</c:v>
              </c:pt>
              <c:pt idx="12">
                <c:v>102.3</c:v>
              </c:pt>
              <c:pt idx="13">
                <c:v>103.3</c:v>
              </c:pt>
              <c:pt idx="14">
                <c:v>102.8</c:v>
              </c:pt>
              <c:pt idx="15">
                <c:v>102.7</c:v>
              </c:pt>
              <c:pt idx="16">
                <c:v>104.2</c:v>
              </c:pt>
              <c:pt idx="17">
                <c:v>101.5</c:v>
              </c:pt>
              <c:pt idx="18">
                <c:v>102.2</c:v>
              </c:pt>
              <c:pt idx="19">
                <c:v>100.5</c:v>
              </c:pt>
              <c:pt idx="20">
                <c:v>102.4</c:v>
              </c:pt>
              <c:pt idx="21">
                <c:v>98.3</c:v>
              </c:pt>
              <c:pt idx="22">
                <c:v>97.7</c:v>
              </c:pt>
              <c:pt idx="23">
                <c:v>97.9</c:v>
              </c:pt>
              <c:pt idx="24">
                <c:v>99.1</c:v>
              </c:pt>
              <c:pt idx="25">
                <c:v>98.7</c:v>
              </c:pt>
              <c:pt idx="26">
                <c:v>96.2</c:v>
              </c:pt>
              <c:pt idx="27">
                <c:v>86.3</c:v>
              </c:pt>
              <c:pt idx="28">
                <c:v>77.2</c:v>
              </c:pt>
              <c:pt idx="29">
                <c:v>81</c:v>
              </c:pt>
              <c:pt idx="30">
                <c:v>86.6</c:v>
              </c:pt>
              <c:pt idx="31">
                <c:v>88.3</c:v>
              </c:pt>
              <c:pt idx="32">
                <c:v>91.6</c:v>
              </c:pt>
              <c:pt idx="33">
                <c:v>93.5</c:v>
              </c:pt>
              <c:pt idx="34">
                <c:v>94.2</c:v>
              </c:pt>
              <c:pt idx="35">
                <c:v>94</c:v>
              </c:pt>
              <c:pt idx="36">
                <c:v>95.8</c:v>
              </c:pt>
              <c:pt idx="37">
                <c:v>95.7</c:v>
              </c:pt>
              <c:pt idx="38">
                <c:v>97.3</c:v>
              </c:pt>
              <c:pt idx="39">
                <c:v>98.4</c:v>
              </c:pt>
              <c:pt idx="40">
                <c:v>92.3</c:v>
              </c:pt>
              <c:pt idx="41">
                <c:v>98.9</c:v>
              </c:pt>
              <c:pt idx="42">
                <c:v>98.1</c:v>
              </c:pt>
              <c:pt idx="43">
                <c:v>96.2</c:v>
              </c:pt>
              <c:pt idx="44">
                <c:v>89.9</c:v>
              </c:pt>
              <c:pt idx="45">
                <c:v>91.8</c:v>
              </c:pt>
              <c:pt idx="46">
                <c:v>96.4</c:v>
              </c:pt>
              <c:pt idx="47">
                <c:v>96.6</c:v>
              </c:pt>
              <c:pt idx="48">
                <c:v>94.3</c:v>
              </c:pt>
              <c:pt idx="49">
                <c:v>96.2</c:v>
              </c:pt>
              <c:pt idx="50">
                <c:v>96.5</c:v>
              </c:pt>
              <c:pt idx="51">
                <c:v>95.1</c:v>
              </c:pt>
              <c:pt idx="52">
                <c:v>88</c:v>
              </c:pt>
              <c:pt idx="53">
                <c:v>96.1</c:v>
              </c:pt>
              <c:pt idx="54">
                <c:v>96.9</c:v>
              </c:pt>
              <c:pt idx="55">
                <c:v>100.2</c:v>
              </c:pt>
              <c:pt idx="56">
                <c:v>98.5</c:v>
              </c:pt>
              <c:pt idx="57">
                <c:v>95.3</c:v>
              </c:pt>
              <c:pt idx="58">
                <c:v>95.5</c:v>
              </c:pt>
              <c:pt idx="59">
                <c:v>95.8</c:v>
              </c:pt>
              <c:pt idx="60">
                <c:v>90.7</c:v>
              </c:pt>
              <c:pt idx="61">
                <c:v>94.9</c:v>
              </c:pt>
              <c:pt idx="62">
                <c:v>95.9</c:v>
              </c:pt>
              <c:pt idx="63">
                <c:v>95.5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3EB-4E3B-93B9-823362E8B105}"/>
            </c:ext>
          </c:extLst>
        </c:ser>
        <c:ser>
          <c:idx val="1"/>
          <c:order val="1"/>
          <c:tx>
            <c:v>2015季節調整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112.3</c:v>
              </c:pt>
              <c:pt idx="1">
                <c:v>114.6</c:v>
              </c:pt>
              <c:pt idx="2">
                <c:v>116.3</c:v>
              </c:pt>
              <c:pt idx="3">
                <c:v>114.5</c:v>
              </c:pt>
              <c:pt idx="4">
                <c:v>115.1</c:v>
              </c:pt>
              <c:pt idx="5">
                <c:v>114.3</c:v>
              </c:pt>
              <c:pt idx="6">
                <c:v>113.8</c:v>
              </c:pt>
              <c:pt idx="7">
                <c:v>114.5</c:v>
              </c:pt>
              <c:pt idx="8">
                <c:v>113.2</c:v>
              </c:pt>
              <c:pt idx="9">
                <c:v>116.1</c:v>
              </c:pt>
              <c:pt idx="10">
                <c:v>115.1</c:v>
              </c:pt>
              <c:pt idx="11">
                <c:v>115.2</c:v>
              </c:pt>
              <c:pt idx="12">
                <c:v>112.5</c:v>
              </c:pt>
              <c:pt idx="13">
                <c:v>114.3</c:v>
              </c:pt>
              <c:pt idx="14">
                <c:v>113.4</c:v>
              </c:pt>
              <c:pt idx="15">
                <c:v>112.9</c:v>
              </c:pt>
              <c:pt idx="16">
                <c:v>114.8</c:v>
              </c:pt>
              <c:pt idx="17">
                <c:v>112.8</c:v>
              </c:pt>
              <c:pt idx="18">
                <c:v>113</c:v>
              </c:pt>
              <c:pt idx="19">
                <c:v>111.5</c:v>
              </c:pt>
              <c:pt idx="20">
                <c:v>113.4</c:v>
              </c:pt>
              <c:pt idx="21">
                <c:v>107.9</c:v>
              </c:pt>
              <c:pt idx="22">
                <c:v>107.8</c:v>
              </c:pt>
              <c:pt idx="23">
                <c:v>108.2</c:v>
              </c:pt>
              <c:pt idx="24">
                <c:v>108.8</c:v>
              </c:pt>
              <c:pt idx="25">
                <c:v>105.8</c:v>
              </c:pt>
              <c:pt idx="26">
                <c:v>105.8</c:v>
              </c:pt>
              <c:pt idx="27">
                <c:v>95.2</c:v>
              </c:pt>
              <c:pt idx="28">
                <c:v>87.6</c:v>
              </c:pt>
              <c:pt idx="29">
                <c:v>89.4</c:v>
              </c:pt>
              <c:pt idx="30">
                <c:v>95.3</c:v>
              </c:pt>
              <c:pt idx="31">
                <c:v>97.2</c:v>
              </c:pt>
              <c:pt idx="32">
                <c:v>100.5</c:v>
              </c:pt>
              <c:pt idx="33">
                <c:v>103.6</c:v>
              </c:pt>
              <c:pt idx="34">
                <c:v>103.7</c:v>
              </c:pt>
              <c:pt idx="35">
                <c:v>103.2</c:v>
              </c:pt>
              <c:pt idx="36">
                <c:v>106.4</c:v>
              </c:pt>
              <c:pt idx="37">
                <c:v>105.9</c:v>
              </c:pt>
              <c:pt idx="38">
                <c:v>106.5</c:v>
              </c:pt>
              <c:pt idx="39">
                <c:v>108.8</c:v>
              </c:pt>
              <c:pt idx="40">
                <c:v>104.8</c:v>
              </c:pt>
              <c:pt idx="41">
                <c:v>109</c:v>
              </c:pt>
              <c:pt idx="42">
                <c:v>107.4</c:v>
              </c:pt>
              <c:pt idx="43">
                <c:v>103.8</c:v>
              </c:pt>
              <c:pt idx="44">
                <c:v>98.8</c:v>
              </c:pt>
              <c:pt idx="45">
                <c:v>101.4</c:v>
              </c:pt>
              <c:pt idx="46">
                <c:v>107</c:v>
              </c:pt>
              <c:pt idx="47">
                <c:v>105.4</c:v>
              </c:pt>
              <c:pt idx="48">
                <c:v>104.6</c:v>
              </c:pt>
              <c:pt idx="49">
                <c:v>106</c:v>
              </c:pt>
              <c:pt idx="50">
                <c:v>105.7</c:v>
              </c:pt>
              <c:pt idx="51">
                <c:v>105.3</c:v>
              </c:pt>
              <c:pt idx="52">
                <c:v>100.7</c:v>
              </c:pt>
              <c:pt idx="53">
                <c:v>105.7</c:v>
              </c:pt>
              <c:pt idx="54">
                <c:v>106.3</c:v>
              </c:pt>
              <c:pt idx="55">
                <c:v>107.8</c:v>
              </c:pt>
              <c:pt idx="56">
                <c:v>107.3</c:v>
              </c:pt>
              <c:pt idx="57">
                <c:v>105.5</c:v>
              </c:pt>
              <c:pt idx="58">
                <c:v>105.5</c:v>
              </c:pt>
              <c:pt idx="59">
                <c:v>104.9</c:v>
              </c:pt>
              <c:pt idx="60">
                <c:v>101.1</c:v>
              </c:pt>
              <c:pt idx="61">
                <c:v>104.5</c:v>
              </c:pt>
              <c:pt idx="62">
                <c:v>104.9</c:v>
              </c:pt>
              <c:pt idx="63">
                <c:v>105.2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EB-4E3B-93B9-823362E8B1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485263"/>
        <c:axId val="2031598335"/>
      </c:lineChart>
      <c:catAx>
        <c:axId val="203748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598335"/>
        <c:crosses val="autoZero"/>
        <c:auto val="1"/>
        <c:lblAlgn val="ctr"/>
        <c:lblOffset val="100"/>
        <c:noMultiLvlLbl val="0"/>
      </c:catAx>
      <c:valAx>
        <c:axId val="203159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748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鉱工業生産指数原指数比較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2020原指数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105.6</c:v>
              </c:pt>
              <c:pt idx="1">
                <c:v>111</c:v>
              </c:pt>
              <c:pt idx="2">
                <c:v>128.1</c:v>
              </c:pt>
              <c:pt idx="3">
                <c:v>111.8</c:v>
              </c:pt>
              <c:pt idx="4">
                <c:v>109.9</c:v>
              </c:pt>
              <c:pt idx="5">
                <c:v>115.5</c:v>
              </c:pt>
              <c:pt idx="6">
                <c:v>117</c:v>
              </c:pt>
              <c:pt idx="7">
                <c:v>108</c:v>
              </c:pt>
              <c:pt idx="8">
                <c:v>113.8</c:v>
              </c:pt>
              <c:pt idx="9">
                <c:v>120.2</c:v>
              </c:pt>
              <c:pt idx="10">
                <c:v>119</c:v>
              </c:pt>
              <c:pt idx="11">
                <c:v>115.7</c:v>
              </c:pt>
              <c:pt idx="12">
                <c:v>106</c:v>
              </c:pt>
              <c:pt idx="13">
                <c:v>110.4</c:v>
              </c:pt>
              <c:pt idx="14">
                <c:v>122.9</c:v>
              </c:pt>
              <c:pt idx="15">
                <c:v>111.4</c:v>
              </c:pt>
              <c:pt idx="16">
                <c:v>107.9</c:v>
              </c:pt>
              <c:pt idx="17">
                <c:v>111.9</c:v>
              </c:pt>
              <c:pt idx="18">
                <c:v>118.2</c:v>
              </c:pt>
              <c:pt idx="19">
                <c:v>102.6</c:v>
              </c:pt>
              <c:pt idx="20">
                <c:v>115.9</c:v>
              </c:pt>
              <c:pt idx="21">
                <c:v>110.8</c:v>
              </c:pt>
              <c:pt idx="22">
                <c:v>109.7</c:v>
              </c:pt>
              <c:pt idx="23">
                <c:v>111.4</c:v>
              </c:pt>
              <c:pt idx="24">
                <c:v>102.7</c:v>
              </c:pt>
              <c:pt idx="25">
                <c:v>103.7</c:v>
              </c:pt>
              <c:pt idx="26">
                <c:v>116.5</c:v>
              </c:pt>
              <c:pt idx="27">
                <c:v>94.8</c:v>
              </c:pt>
              <c:pt idx="28">
                <c:v>80</c:v>
              </c:pt>
              <c:pt idx="29">
                <c:v>91.6</c:v>
              </c:pt>
              <c:pt idx="30">
                <c:v>99.1</c:v>
              </c:pt>
              <c:pt idx="31">
                <c:v>87.9</c:v>
              </c:pt>
              <c:pt idx="32">
                <c:v>104.6</c:v>
              </c:pt>
              <c:pt idx="33">
                <c:v>106.2</c:v>
              </c:pt>
              <c:pt idx="34">
                <c:v>104.8</c:v>
              </c:pt>
              <c:pt idx="35">
                <c:v>107.9</c:v>
              </c:pt>
              <c:pt idx="36">
                <c:v>97.4</c:v>
              </c:pt>
              <c:pt idx="37">
                <c:v>101.4</c:v>
              </c:pt>
              <c:pt idx="38">
                <c:v>120.1</c:v>
              </c:pt>
              <c:pt idx="39">
                <c:v>108.4</c:v>
              </c:pt>
              <c:pt idx="40">
                <c:v>95.4</c:v>
              </c:pt>
              <c:pt idx="41">
                <c:v>111.6</c:v>
              </c:pt>
              <c:pt idx="42">
                <c:v>109.9</c:v>
              </c:pt>
              <c:pt idx="43">
                <c:v>95.4</c:v>
              </c:pt>
              <c:pt idx="44">
                <c:v>103.1</c:v>
              </c:pt>
              <c:pt idx="45">
                <c:v>102.2</c:v>
              </c:pt>
              <c:pt idx="46">
                <c:v>110.1</c:v>
              </c:pt>
              <c:pt idx="47">
                <c:v>110</c:v>
              </c:pt>
              <c:pt idx="48">
                <c:v>96.7</c:v>
              </c:pt>
              <c:pt idx="49">
                <c:v>101.4</c:v>
              </c:pt>
              <c:pt idx="50">
                <c:v>118.2</c:v>
              </c:pt>
              <c:pt idx="51">
                <c:v>103.3</c:v>
              </c:pt>
              <c:pt idx="52">
                <c:v>92.8</c:v>
              </c:pt>
              <c:pt idx="53">
                <c:v>108.3</c:v>
              </c:pt>
              <c:pt idx="54">
                <c:v>107.9</c:v>
              </c:pt>
              <c:pt idx="55">
                <c:v>100.8</c:v>
              </c:pt>
              <c:pt idx="56">
                <c:v>112.1</c:v>
              </c:pt>
              <c:pt idx="57">
                <c:v>105.4</c:v>
              </c:pt>
              <c:pt idx="58">
                <c:v>108.6</c:v>
              </c:pt>
              <c:pt idx="59">
                <c:v>107.6</c:v>
              </c:pt>
              <c:pt idx="60">
                <c:v>93.8</c:v>
              </c:pt>
              <c:pt idx="61">
                <c:v>100.9</c:v>
              </c:pt>
              <c:pt idx="62">
                <c:v>117.3</c:v>
              </c:pt>
              <c:pt idx="63">
                <c:v>102.5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CCC-497B-A1E7-4484517DA166}"/>
            </c:ext>
          </c:extLst>
        </c:ser>
        <c:ser>
          <c:idx val="1"/>
          <c:order val="1"/>
          <c:tx>
            <c:v>2015原指数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95.6</c:v>
              </c:pt>
              <c:pt idx="1">
                <c:v>101</c:v>
              </c:pt>
              <c:pt idx="2">
                <c:v>115.9</c:v>
              </c:pt>
              <c:pt idx="3">
                <c:v>101.7</c:v>
              </c:pt>
              <c:pt idx="4">
                <c:v>99.9</c:v>
              </c:pt>
              <c:pt idx="5">
                <c:v>105.5</c:v>
              </c:pt>
              <c:pt idx="6">
                <c:v>106.2</c:v>
              </c:pt>
              <c:pt idx="7">
                <c:v>98.2</c:v>
              </c:pt>
              <c:pt idx="8">
                <c:v>103.8</c:v>
              </c:pt>
              <c:pt idx="9">
                <c:v>109.4</c:v>
              </c:pt>
              <c:pt idx="10">
                <c:v>108.6</c:v>
              </c:pt>
              <c:pt idx="11">
                <c:v>104.6</c:v>
              </c:pt>
              <c:pt idx="12">
                <c:v>95.8</c:v>
              </c:pt>
              <c:pt idx="13">
                <c:v>100.3</c:v>
              </c:pt>
              <c:pt idx="14">
                <c:v>111.1</c:v>
              </c:pt>
              <c:pt idx="15">
                <c:v>101</c:v>
              </c:pt>
              <c:pt idx="16">
                <c:v>98</c:v>
              </c:pt>
              <c:pt idx="17">
                <c:v>101.4</c:v>
              </c:pt>
              <c:pt idx="18">
                <c:v>107</c:v>
              </c:pt>
              <c:pt idx="19">
                <c:v>92.8</c:v>
              </c:pt>
              <c:pt idx="20">
                <c:v>105</c:v>
              </c:pt>
              <c:pt idx="21">
                <c:v>100.4</c:v>
              </c:pt>
              <c:pt idx="22">
                <c:v>99.4</c:v>
              </c:pt>
              <c:pt idx="23">
                <c:v>100.7</c:v>
              </c:pt>
              <c:pt idx="24">
                <c:v>93.3</c:v>
              </c:pt>
              <c:pt idx="25">
                <c:v>94.5</c:v>
              </c:pt>
              <c:pt idx="26">
                <c:v>105.1</c:v>
              </c:pt>
              <c:pt idx="27">
                <c:v>85.3</c:v>
              </c:pt>
              <c:pt idx="28">
                <c:v>71.5</c:v>
              </c:pt>
              <c:pt idx="29">
                <c:v>82.7</c:v>
              </c:pt>
              <c:pt idx="30">
                <c:v>90</c:v>
              </c:pt>
              <c:pt idx="31">
                <c:v>79.8</c:v>
              </c:pt>
              <c:pt idx="32">
                <c:v>95.4</c:v>
              </c:pt>
              <c:pt idx="33">
                <c:v>97</c:v>
              </c:pt>
              <c:pt idx="34">
                <c:v>95.3</c:v>
              </c:pt>
              <c:pt idx="35">
                <c:v>97.8</c:v>
              </c:pt>
              <c:pt idx="36">
                <c:v>88.4</c:v>
              </c:pt>
              <c:pt idx="37">
                <c:v>92</c:v>
              </c:pt>
              <c:pt idx="38">
                <c:v>108.9</c:v>
              </c:pt>
              <c:pt idx="39">
                <c:v>98.6</c:v>
              </c:pt>
              <c:pt idx="40">
                <c:v>86.5</c:v>
              </c:pt>
              <c:pt idx="41">
                <c:v>101.6</c:v>
              </c:pt>
              <c:pt idx="42">
                <c:v>100</c:v>
              </c:pt>
              <c:pt idx="43">
                <c:v>86.5</c:v>
              </c:pt>
              <c:pt idx="44">
                <c:v>93</c:v>
              </c:pt>
              <c:pt idx="45">
                <c:v>92.8</c:v>
              </c:pt>
              <c:pt idx="46">
                <c:v>99.9</c:v>
              </c:pt>
              <c:pt idx="47">
                <c:v>100</c:v>
              </c:pt>
              <c:pt idx="48">
                <c:v>87.7</c:v>
              </c:pt>
              <c:pt idx="49">
                <c:v>92.5</c:v>
              </c:pt>
              <c:pt idx="50">
                <c:v>107.1</c:v>
              </c:pt>
              <c:pt idx="51">
                <c:v>93.8</c:v>
              </c:pt>
              <c:pt idx="52">
                <c:v>83.8</c:v>
              </c:pt>
              <c:pt idx="53">
                <c:v>98.8</c:v>
              </c:pt>
              <c:pt idx="54">
                <c:v>98</c:v>
              </c:pt>
              <c:pt idx="55">
                <c:v>91.5</c:v>
              </c:pt>
              <c:pt idx="56">
                <c:v>101.9</c:v>
              </c:pt>
              <c:pt idx="57">
                <c:v>95.6</c:v>
              </c:pt>
              <c:pt idx="58">
                <c:v>99</c:v>
              </c:pt>
              <c:pt idx="59">
                <c:v>97.6</c:v>
              </c:pt>
              <c:pt idx="60">
                <c:v>85</c:v>
              </c:pt>
              <c:pt idx="61">
                <c:v>92</c:v>
              </c:pt>
              <c:pt idx="62">
                <c:v>106.5</c:v>
              </c:pt>
              <c:pt idx="63">
                <c:v>93.5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CCC-497B-A1E7-4484517DA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4054415"/>
        <c:axId val="2031596671"/>
      </c:lineChart>
      <c:catAx>
        <c:axId val="1994054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596671"/>
        <c:crosses val="autoZero"/>
        <c:auto val="1"/>
        <c:lblAlgn val="ctr"/>
        <c:lblOffset val="100"/>
        <c:noMultiLvlLbl val="0"/>
      </c:catAx>
      <c:valAx>
        <c:axId val="2031596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9405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/>
              <a:t>鉱工業生産指数季節調整済指数比較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2020季節調整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101.4</c:v>
              </c:pt>
              <c:pt idx="1">
                <c:v>104</c:v>
              </c:pt>
              <c:pt idx="2">
                <c:v>105.1</c:v>
              </c:pt>
              <c:pt idx="3">
                <c:v>104.5</c:v>
              </c:pt>
              <c:pt idx="4">
                <c:v>104.8</c:v>
              </c:pt>
              <c:pt idx="5">
                <c:v>103.7</c:v>
              </c:pt>
              <c:pt idx="6">
                <c:v>103.8</c:v>
              </c:pt>
              <c:pt idx="7">
                <c:v>103.6</c:v>
              </c:pt>
              <c:pt idx="8">
                <c:v>103.5</c:v>
              </c:pt>
              <c:pt idx="9">
                <c:v>105.6</c:v>
              </c:pt>
              <c:pt idx="10">
                <c:v>104.6</c:v>
              </c:pt>
              <c:pt idx="11">
                <c:v>104.7</c:v>
              </c:pt>
              <c:pt idx="12">
                <c:v>102.3</c:v>
              </c:pt>
              <c:pt idx="13">
                <c:v>103.3</c:v>
              </c:pt>
              <c:pt idx="14">
                <c:v>102.8</c:v>
              </c:pt>
              <c:pt idx="15">
                <c:v>102.7</c:v>
              </c:pt>
              <c:pt idx="16">
                <c:v>104.2</c:v>
              </c:pt>
              <c:pt idx="17">
                <c:v>101.5</c:v>
              </c:pt>
              <c:pt idx="18">
                <c:v>102.2</c:v>
              </c:pt>
              <c:pt idx="19">
                <c:v>100.5</c:v>
              </c:pt>
              <c:pt idx="20">
                <c:v>102.4</c:v>
              </c:pt>
              <c:pt idx="21">
                <c:v>98.3</c:v>
              </c:pt>
              <c:pt idx="22">
                <c:v>97.7</c:v>
              </c:pt>
              <c:pt idx="23">
                <c:v>97.9</c:v>
              </c:pt>
              <c:pt idx="24">
                <c:v>99.1</c:v>
              </c:pt>
              <c:pt idx="25">
                <c:v>98.7</c:v>
              </c:pt>
              <c:pt idx="26">
                <c:v>96.2</c:v>
              </c:pt>
              <c:pt idx="27">
                <c:v>86.3</c:v>
              </c:pt>
              <c:pt idx="28">
                <c:v>77.2</c:v>
              </c:pt>
              <c:pt idx="29">
                <c:v>81</c:v>
              </c:pt>
              <c:pt idx="30">
                <c:v>86.6</c:v>
              </c:pt>
              <c:pt idx="31">
                <c:v>88.3</c:v>
              </c:pt>
              <c:pt idx="32">
                <c:v>91.6</c:v>
              </c:pt>
              <c:pt idx="33">
                <c:v>93.5</c:v>
              </c:pt>
              <c:pt idx="34">
                <c:v>94.2</c:v>
              </c:pt>
              <c:pt idx="35">
                <c:v>94</c:v>
              </c:pt>
              <c:pt idx="36">
                <c:v>95.8</c:v>
              </c:pt>
              <c:pt idx="37">
                <c:v>95.7</c:v>
              </c:pt>
              <c:pt idx="38">
                <c:v>97.3</c:v>
              </c:pt>
              <c:pt idx="39">
                <c:v>98.4</c:v>
              </c:pt>
              <c:pt idx="40">
                <c:v>92.3</c:v>
              </c:pt>
              <c:pt idx="41">
                <c:v>98.9</c:v>
              </c:pt>
              <c:pt idx="42">
                <c:v>98.1</c:v>
              </c:pt>
              <c:pt idx="43">
                <c:v>96.2</c:v>
              </c:pt>
              <c:pt idx="44">
                <c:v>89.9</c:v>
              </c:pt>
              <c:pt idx="45">
                <c:v>91.8</c:v>
              </c:pt>
              <c:pt idx="46">
                <c:v>96.4</c:v>
              </c:pt>
              <c:pt idx="47">
                <c:v>96.6</c:v>
              </c:pt>
              <c:pt idx="48">
                <c:v>94.3</c:v>
              </c:pt>
              <c:pt idx="49">
                <c:v>96.2</c:v>
              </c:pt>
              <c:pt idx="50">
                <c:v>96.5</c:v>
              </c:pt>
              <c:pt idx="51">
                <c:v>95.1</c:v>
              </c:pt>
              <c:pt idx="52">
                <c:v>88</c:v>
              </c:pt>
              <c:pt idx="53">
                <c:v>96.1</c:v>
              </c:pt>
              <c:pt idx="54">
                <c:v>96.9</c:v>
              </c:pt>
              <c:pt idx="55">
                <c:v>100.2</c:v>
              </c:pt>
              <c:pt idx="56">
                <c:v>98.5</c:v>
              </c:pt>
              <c:pt idx="57">
                <c:v>95.3</c:v>
              </c:pt>
              <c:pt idx="58">
                <c:v>95.5</c:v>
              </c:pt>
              <c:pt idx="59">
                <c:v>95.8</c:v>
              </c:pt>
              <c:pt idx="60">
                <c:v>90.7</c:v>
              </c:pt>
              <c:pt idx="61">
                <c:v>94.9</c:v>
              </c:pt>
              <c:pt idx="62">
                <c:v>95.9</c:v>
              </c:pt>
              <c:pt idx="63">
                <c:v>95.5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DD7-4D47-98A9-6048FC090458}"/>
            </c:ext>
          </c:extLst>
        </c:ser>
        <c:ser>
          <c:idx val="1"/>
          <c:order val="1"/>
          <c:tx>
            <c:v>2015季節調整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64"/>
              <c:pt idx="0">
                <c:v>18_1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  <c:pt idx="4">
                <c:v>5</c:v>
              </c:pt>
              <c:pt idx="5">
                <c:v>6</c:v>
              </c:pt>
              <c:pt idx="6">
                <c:v>7</c:v>
              </c:pt>
              <c:pt idx="7">
                <c:v>8</c:v>
              </c:pt>
              <c:pt idx="8">
                <c:v>9</c:v>
              </c:pt>
              <c:pt idx="9">
                <c:v>10</c:v>
              </c:pt>
              <c:pt idx="10">
                <c:v>11</c:v>
              </c:pt>
              <c:pt idx="11">
                <c:v>12</c:v>
              </c:pt>
              <c:pt idx="12">
                <c:v>19_1</c:v>
              </c:pt>
              <c:pt idx="13">
                <c:v>2</c:v>
              </c:pt>
              <c:pt idx="14">
                <c:v>3</c:v>
              </c:pt>
              <c:pt idx="15">
                <c:v>4</c:v>
              </c:pt>
              <c:pt idx="16">
                <c:v>5</c:v>
              </c:pt>
              <c:pt idx="17">
                <c:v>6</c:v>
              </c:pt>
              <c:pt idx="18">
                <c:v>7</c:v>
              </c:pt>
              <c:pt idx="19">
                <c:v>8</c:v>
              </c:pt>
              <c:pt idx="20">
                <c:v>9</c:v>
              </c:pt>
              <c:pt idx="21">
                <c:v>10</c:v>
              </c:pt>
              <c:pt idx="22">
                <c:v>11</c:v>
              </c:pt>
              <c:pt idx="23">
                <c:v>12</c:v>
              </c:pt>
              <c:pt idx="24">
                <c:v>20_1</c:v>
              </c:pt>
              <c:pt idx="25">
                <c:v>20_1</c:v>
              </c:pt>
              <c:pt idx="26">
                <c:v>3</c:v>
              </c:pt>
              <c:pt idx="27">
                <c:v>4</c:v>
              </c:pt>
              <c:pt idx="28">
                <c:v>5</c:v>
              </c:pt>
              <c:pt idx="29">
                <c:v>6</c:v>
              </c:pt>
              <c:pt idx="30">
                <c:v>7</c:v>
              </c:pt>
              <c:pt idx="31">
                <c:v>8</c:v>
              </c:pt>
              <c:pt idx="32">
                <c:v>9</c:v>
              </c:pt>
              <c:pt idx="33">
                <c:v>10</c:v>
              </c:pt>
              <c:pt idx="34">
                <c:v>11</c:v>
              </c:pt>
              <c:pt idx="35">
                <c:v>12</c:v>
              </c:pt>
              <c:pt idx="36">
                <c:v>21_1</c:v>
              </c:pt>
              <c:pt idx="37">
                <c:v>2</c:v>
              </c:pt>
              <c:pt idx="38">
                <c:v>3</c:v>
              </c:pt>
              <c:pt idx="39">
                <c:v>4</c:v>
              </c:pt>
              <c:pt idx="40">
                <c:v>5</c:v>
              </c:pt>
              <c:pt idx="41">
                <c:v>6</c:v>
              </c:pt>
              <c:pt idx="42">
                <c:v>7</c:v>
              </c:pt>
              <c:pt idx="43">
                <c:v>8</c:v>
              </c:pt>
              <c:pt idx="44">
                <c:v>9</c:v>
              </c:pt>
              <c:pt idx="45">
                <c:v>10</c:v>
              </c:pt>
              <c:pt idx="46">
                <c:v>11</c:v>
              </c:pt>
              <c:pt idx="47">
                <c:v>12</c:v>
              </c:pt>
              <c:pt idx="48">
                <c:v>22_1</c:v>
              </c:pt>
              <c:pt idx="49">
                <c:v>2</c:v>
              </c:pt>
              <c:pt idx="50">
                <c:v>3</c:v>
              </c:pt>
              <c:pt idx="51">
                <c:v>4</c:v>
              </c:pt>
              <c:pt idx="52">
                <c:v>5</c:v>
              </c:pt>
              <c:pt idx="53">
                <c:v>6</c:v>
              </c:pt>
              <c:pt idx="54">
                <c:v>7</c:v>
              </c:pt>
              <c:pt idx="55">
                <c:v>8</c:v>
              </c:pt>
              <c:pt idx="56">
                <c:v>9</c:v>
              </c:pt>
              <c:pt idx="57">
                <c:v>10</c:v>
              </c:pt>
              <c:pt idx="58">
                <c:v>11</c:v>
              </c:pt>
              <c:pt idx="59">
                <c:v>12</c:v>
              </c:pt>
              <c:pt idx="60">
                <c:v>23_1</c:v>
              </c:pt>
              <c:pt idx="61">
                <c:v>2</c:v>
              </c:pt>
              <c:pt idx="62">
                <c:v>3</c:v>
              </c:pt>
              <c:pt idx="63">
                <c:v>4</c:v>
              </c:pt>
            </c:strLit>
          </c:cat>
          <c:val>
            <c:numLit>
              <c:formatCode>#,##0.0;[Red]\-#,##0.0</c:formatCode>
              <c:ptCount val="64"/>
              <c:pt idx="0">
                <c:v>112.3</c:v>
              </c:pt>
              <c:pt idx="1">
                <c:v>114.6</c:v>
              </c:pt>
              <c:pt idx="2">
                <c:v>116.3</c:v>
              </c:pt>
              <c:pt idx="3">
                <c:v>114.5</c:v>
              </c:pt>
              <c:pt idx="4">
                <c:v>115.1</c:v>
              </c:pt>
              <c:pt idx="5">
                <c:v>114.3</c:v>
              </c:pt>
              <c:pt idx="6">
                <c:v>113.8</c:v>
              </c:pt>
              <c:pt idx="7">
                <c:v>114.5</c:v>
              </c:pt>
              <c:pt idx="8">
                <c:v>113.2</c:v>
              </c:pt>
              <c:pt idx="9">
                <c:v>116.1</c:v>
              </c:pt>
              <c:pt idx="10">
                <c:v>115.1</c:v>
              </c:pt>
              <c:pt idx="11">
                <c:v>115.2</c:v>
              </c:pt>
              <c:pt idx="12">
                <c:v>112.5</c:v>
              </c:pt>
              <c:pt idx="13">
                <c:v>114.3</c:v>
              </c:pt>
              <c:pt idx="14">
                <c:v>113.4</c:v>
              </c:pt>
              <c:pt idx="15">
                <c:v>112.9</c:v>
              </c:pt>
              <c:pt idx="16">
                <c:v>114.8</c:v>
              </c:pt>
              <c:pt idx="17">
                <c:v>112.8</c:v>
              </c:pt>
              <c:pt idx="18">
                <c:v>113</c:v>
              </c:pt>
              <c:pt idx="19">
                <c:v>111.5</c:v>
              </c:pt>
              <c:pt idx="20">
                <c:v>113.4</c:v>
              </c:pt>
              <c:pt idx="21">
                <c:v>107.9</c:v>
              </c:pt>
              <c:pt idx="22">
                <c:v>107.8</c:v>
              </c:pt>
              <c:pt idx="23">
                <c:v>108.2</c:v>
              </c:pt>
              <c:pt idx="24">
                <c:v>108.8</c:v>
              </c:pt>
              <c:pt idx="25">
                <c:v>105.8</c:v>
              </c:pt>
              <c:pt idx="26">
                <c:v>105.8</c:v>
              </c:pt>
              <c:pt idx="27">
                <c:v>95.2</c:v>
              </c:pt>
              <c:pt idx="28">
                <c:v>87.6</c:v>
              </c:pt>
              <c:pt idx="29">
                <c:v>89.4</c:v>
              </c:pt>
              <c:pt idx="30">
                <c:v>95.3</c:v>
              </c:pt>
              <c:pt idx="31">
                <c:v>97.2</c:v>
              </c:pt>
              <c:pt idx="32">
                <c:v>100.5</c:v>
              </c:pt>
              <c:pt idx="33">
                <c:v>103.6</c:v>
              </c:pt>
              <c:pt idx="34">
                <c:v>103.7</c:v>
              </c:pt>
              <c:pt idx="35">
                <c:v>103.2</c:v>
              </c:pt>
              <c:pt idx="36">
                <c:v>106.4</c:v>
              </c:pt>
              <c:pt idx="37">
                <c:v>105.9</c:v>
              </c:pt>
              <c:pt idx="38">
                <c:v>106.5</c:v>
              </c:pt>
              <c:pt idx="39">
                <c:v>108.8</c:v>
              </c:pt>
              <c:pt idx="40">
                <c:v>104.8</c:v>
              </c:pt>
              <c:pt idx="41">
                <c:v>109</c:v>
              </c:pt>
              <c:pt idx="42">
                <c:v>107.4</c:v>
              </c:pt>
              <c:pt idx="43">
                <c:v>103.8</c:v>
              </c:pt>
              <c:pt idx="44">
                <c:v>98.8</c:v>
              </c:pt>
              <c:pt idx="45">
                <c:v>101.4</c:v>
              </c:pt>
              <c:pt idx="46">
                <c:v>107</c:v>
              </c:pt>
              <c:pt idx="47">
                <c:v>105.4</c:v>
              </c:pt>
              <c:pt idx="48">
                <c:v>104.6</c:v>
              </c:pt>
              <c:pt idx="49">
                <c:v>106</c:v>
              </c:pt>
              <c:pt idx="50">
                <c:v>105.7</c:v>
              </c:pt>
              <c:pt idx="51">
                <c:v>105.3</c:v>
              </c:pt>
              <c:pt idx="52">
                <c:v>100.7</c:v>
              </c:pt>
              <c:pt idx="53">
                <c:v>105.7</c:v>
              </c:pt>
              <c:pt idx="54">
                <c:v>106.3</c:v>
              </c:pt>
              <c:pt idx="55">
                <c:v>107.8</c:v>
              </c:pt>
              <c:pt idx="56">
                <c:v>107.3</c:v>
              </c:pt>
              <c:pt idx="57">
                <c:v>105.5</c:v>
              </c:pt>
              <c:pt idx="58">
                <c:v>105.5</c:v>
              </c:pt>
              <c:pt idx="59">
                <c:v>104.9</c:v>
              </c:pt>
              <c:pt idx="60">
                <c:v>101.1</c:v>
              </c:pt>
              <c:pt idx="61">
                <c:v>104.5</c:v>
              </c:pt>
              <c:pt idx="62">
                <c:v>104.9</c:v>
              </c:pt>
              <c:pt idx="63">
                <c:v>105.2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DD7-4D47-98A9-6048FC090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37485263"/>
        <c:axId val="2031598335"/>
      </c:lineChart>
      <c:catAx>
        <c:axId val="20374852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1598335"/>
        <c:crosses val="autoZero"/>
        <c:auto val="1"/>
        <c:lblAlgn val="ctr"/>
        <c:lblOffset val="100"/>
        <c:noMultiLvlLbl val="0"/>
      </c:catAx>
      <c:valAx>
        <c:axId val="2031598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\-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374852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200">
                <a:latin typeface="+mn-ea"/>
                <a:ea typeface="+mn-ea"/>
              </a:rPr>
              <a:t>景気動向指数</a:t>
            </a:r>
            <a:r>
              <a:rPr lang="en-US" altLang="ja-JP" sz="1200">
                <a:latin typeface="+mn-ea"/>
                <a:ea typeface="+mn-ea"/>
              </a:rPr>
              <a:t>(</a:t>
            </a:r>
            <a:r>
              <a:rPr lang="ja-JP" altLang="en-US" sz="1200">
                <a:latin typeface="+mn-ea"/>
                <a:ea typeface="+mn-ea"/>
              </a:rPr>
              <a:t>一致指数</a:t>
            </a:r>
            <a:r>
              <a:rPr lang="en-US" altLang="ja-JP" sz="1200">
                <a:latin typeface="+mn-ea"/>
                <a:ea typeface="+mn-ea"/>
              </a:rPr>
              <a:t>)</a:t>
            </a:r>
            <a:r>
              <a:rPr lang="ja-JP" altLang="en-US" sz="1200">
                <a:latin typeface="+mn-ea"/>
                <a:ea typeface="+mn-ea"/>
              </a:rPr>
              <a:t>の推移</a:t>
            </a:r>
          </a:p>
        </c:rich>
      </c:tx>
      <c:layout>
        <c:manualLayout>
          <c:xMode val="edge"/>
          <c:yMode val="edge"/>
          <c:x val="0.19927322508847695"/>
          <c:y val="5.06534661108537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957047701957079E-2"/>
          <c:y val="0.14941253666821058"/>
          <c:w val="0.87542249461909061"/>
          <c:h val="0.70169908908445255"/>
        </c:manualLayout>
      </c:layout>
      <c:lineChart>
        <c:grouping val="standard"/>
        <c:varyColors val="0"/>
        <c:ser>
          <c:idx val="0"/>
          <c:order val="0"/>
          <c:tx>
            <c:v>#REF!</c:v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005622689070725E-2"/>
                  <c:y val="-2.9411764705882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AA-46F9-98C6-B0F6FC18D1B3}"/>
                </c:ext>
              </c:extLst>
            </c:dLbl>
            <c:dLbl>
              <c:idx val="16"/>
              <c:layout>
                <c:manualLayout>
                  <c:x val="-2.9254568434869958E-2"/>
                  <c:y val="-6.86274509803921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AA-46F9-98C6-B0F6FC18D1B3}"/>
                </c:ext>
              </c:extLst>
            </c:dLbl>
            <c:dLbl>
              <c:idx val="27"/>
              <c:layout>
                <c:manualLayout>
                  <c:x val="-2.250351418066928E-2"/>
                  <c:y val="-3.4313725490196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AA-46F9-98C6-B0F6FC18D1B3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AA-46F9-98C6-B0F6FC18D1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6"/>
            </c:numLit>
          </c:cat>
          <c:val>
            <c:numLit>
              <c:formatCode>General</c:formatCode>
              <c:ptCount val="36"/>
            </c:numLit>
          </c:val>
          <c:smooth val="0"/>
          <c:extLst>
            <c:ext xmlns:c16="http://schemas.microsoft.com/office/drawing/2014/chart" uri="{C3380CC4-5D6E-409C-BE32-E72D297353CC}">
              <c16:uniqueId val="{00000004-BBAA-46F9-98C6-B0F6FC18D1B3}"/>
            </c:ext>
          </c:extLst>
        </c:ser>
        <c:ser>
          <c:idx val="1"/>
          <c:order val="1"/>
          <c:tx>
            <c:v>#REF!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4.0506325525204563E-2"/>
                  <c:y val="5.39215686274509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AA-46F9-98C6-B0F6FC18D1B3}"/>
                </c:ext>
              </c:extLst>
            </c:dLbl>
            <c:dLbl>
              <c:idx val="16"/>
              <c:layout>
                <c:manualLayout>
                  <c:x val="-4.7257379779405397E-2"/>
                  <c:y val="2.941176470588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AA-46F9-98C6-B0F6FC18D1B3}"/>
                </c:ext>
              </c:extLst>
            </c:dLbl>
            <c:dLbl>
              <c:idx val="29"/>
              <c:layout>
                <c:manualLayout>
                  <c:x val="-3.6005622689070718E-2"/>
                  <c:y val="-2.9411764705882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AA-46F9-98C6-B0F6FC18D1B3}"/>
                </c:ext>
              </c:extLst>
            </c:dLbl>
            <c:dLbl>
              <c:idx val="3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BAA-46F9-98C6-B0F6FC18D1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36"/>
            </c:numLit>
          </c:cat>
          <c:val>
            <c:numLit>
              <c:formatCode>General</c:formatCode>
              <c:ptCount val="36"/>
            </c:numLit>
          </c:val>
          <c:smooth val="0"/>
          <c:extLst>
            <c:ext xmlns:c16="http://schemas.microsoft.com/office/drawing/2014/chart" uri="{C3380CC4-5D6E-409C-BE32-E72D297353CC}">
              <c16:uniqueId val="{00000009-BBAA-46F9-98C6-B0F6FC18D1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3439648"/>
        <c:axId val="1253046688"/>
      </c:lineChart>
      <c:catAx>
        <c:axId val="122343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53046688"/>
        <c:crosses val="autoZero"/>
        <c:auto val="1"/>
        <c:lblAlgn val="ctr"/>
        <c:lblOffset val="100"/>
        <c:noMultiLvlLbl val="0"/>
      </c:catAx>
      <c:valAx>
        <c:axId val="1253046688"/>
        <c:scaling>
          <c:orientation val="minMax"/>
          <c:max val="12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4396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64637127289976204"/>
          <c:y val="6.0021614945190677E-2"/>
          <c:w val="0.3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204787</xdr:colOff>
      <xdr:row>2</xdr:row>
      <xdr:rowOff>57156</xdr:rowOff>
    </xdr:from>
    <xdr:to>
      <xdr:col>32</xdr:col>
      <xdr:colOff>509587</xdr:colOff>
      <xdr:row>19</xdr:row>
      <xdr:rowOff>47631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A344146-C872-4BD0-97D3-7EA7C676D4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347662</xdr:colOff>
      <xdr:row>20</xdr:row>
      <xdr:rowOff>76206</xdr:rowOff>
    </xdr:from>
    <xdr:to>
      <xdr:col>33</xdr:col>
      <xdr:colOff>119062</xdr:colOff>
      <xdr:row>37</xdr:row>
      <xdr:rowOff>66681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3A1DF1A-6339-4AEC-B9E7-EC2A4F3748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204787</xdr:colOff>
      <xdr:row>2</xdr:row>
      <xdr:rowOff>57156</xdr:rowOff>
    </xdr:from>
    <xdr:to>
      <xdr:col>32</xdr:col>
      <xdr:colOff>509587</xdr:colOff>
      <xdr:row>19</xdr:row>
      <xdr:rowOff>47631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8AD14E2-82C1-4752-B422-29130423B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347662</xdr:colOff>
      <xdr:row>20</xdr:row>
      <xdr:rowOff>76206</xdr:rowOff>
    </xdr:from>
    <xdr:to>
      <xdr:col>33</xdr:col>
      <xdr:colOff>119062</xdr:colOff>
      <xdr:row>37</xdr:row>
      <xdr:rowOff>66681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A2081D-9074-4612-8819-2CEF7B0F6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204787</xdr:colOff>
      <xdr:row>2</xdr:row>
      <xdr:rowOff>57156</xdr:rowOff>
    </xdr:from>
    <xdr:to>
      <xdr:col>32</xdr:col>
      <xdr:colOff>509587</xdr:colOff>
      <xdr:row>19</xdr:row>
      <xdr:rowOff>47631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C0EE18-9C65-4A07-BFF9-4CF89AFF1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347662</xdr:colOff>
      <xdr:row>20</xdr:row>
      <xdr:rowOff>76206</xdr:rowOff>
    </xdr:from>
    <xdr:to>
      <xdr:col>33</xdr:col>
      <xdr:colOff>119062</xdr:colOff>
      <xdr:row>37</xdr:row>
      <xdr:rowOff>66681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883C24E-BEBE-4F62-B219-F06154CEDA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</xdr:col>
      <xdr:colOff>204787</xdr:colOff>
      <xdr:row>2</xdr:row>
      <xdr:rowOff>57156</xdr:rowOff>
    </xdr:from>
    <xdr:to>
      <xdr:col>32</xdr:col>
      <xdr:colOff>509587</xdr:colOff>
      <xdr:row>19</xdr:row>
      <xdr:rowOff>47631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4A2AE4-BE35-42C9-A422-656967B01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24</xdr:col>
      <xdr:colOff>347662</xdr:colOff>
      <xdr:row>20</xdr:row>
      <xdr:rowOff>76206</xdr:rowOff>
    </xdr:from>
    <xdr:to>
      <xdr:col>33</xdr:col>
      <xdr:colOff>119062</xdr:colOff>
      <xdr:row>37</xdr:row>
      <xdr:rowOff>66681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C4A381-C70E-49C5-A398-8CFD2FE10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500061</xdr:colOff>
      <xdr:row>370</xdr:row>
      <xdr:rowOff>76200</xdr:rowOff>
    </xdr:from>
    <xdr:to>
      <xdr:col>27</xdr:col>
      <xdr:colOff>657224</xdr:colOff>
      <xdr:row>385</xdr:row>
      <xdr:rowOff>95250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F318DA1-9997-4130-90B8-06C0EED13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500061</xdr:colOff>
      <xdr:row>370</xdr:row>
      <xdr:rowOff>76200</xdr:rowOff>
    </xdr:from>
    <xdr:to>
      <xdr:col>27</xdr:col>
      <xdr:colOff>657224</xdr:colOff>
      <xdr:row>385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B75A22E-C586-414E-A147-CA35C6ADDE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7D0C2-AC0A-4570-9D78-CC01A8F77A3C}">
  <sheetPr>
    <tabColor theme="9" tint="0.59999389629810485"/>
  </sheetPr>
  <dimension ref="A1:BN193"/>
  <sheetViews>
    <sheetView workbookViewId="0">
      <pane xSplit="4" ySplit="3" topLeftCell="AE68" activePane="bottomRight" state="frozen"/>
      <selection pane="topRight" activeCell="E1" sqref="E1"/>
      <selection pane="bottomLeft" activeCell="A4" sqref="A4"/>
      <selection pane="bottomRight" activeCell="AP74" sqref="AP74"/>
    </sheetView>
  </sheetViews>
  <sheetFormatPr defaultColWidth="9" defaultRowHeight="13"/>
  <cols>
    <col min="1" max="1" width="2.08984375" style="4" customWidth="1"/>
    <col min="2" max="2" width="5.08984375" style="4" customWidth="1"/>
    <col min="3" max="3" width="17.08984375" style="4" customWidth="1"/>
    <col min="4" max="4" width="10.08984375" style="4" customWidth="1"/>
    <col min="5" max="5" width="7.08984375" style="69" customWidth="1"/>
    <col min="6" max="34" width="7.08984375" style="4" customWidth="1"/>
    <col min="35" max="40" width="7.08984375" style="101" customWidth="1"/>
    <col min="41" max="41" width="26.6328125" style="4" customWidth="1"/>
    <col min="42" max="42" width="14.6328125" style="4" customWidth="1"/>
    <col min="43" max="45" width="9" style="4"/>
    <col min="46" max="46" width="11" style="4" bestFit="1" customWidth="1"/>
    <col min="47" max="47" width="4.453125" style="4" customWidth="1"/>
    <col min="48" max="49" width="9.6328125" style="4" customWidth="1"/>
    <col min="50" max="50" width="9.1796875" style="4" bestFit="1" customWidth="1"/>
    <col min="51" max="16384" width="9" style="4"/>
  </cols>
  <sheetData>
    <row r="1" spans="1:62" ht="13.5" thickBot="1">
      <c r="A1" s="1"/>
      <c r="B1" s="1234" t="s">
        <v>692</v>
      </c>
      <c r="C1" s="1235"/>
      <c r="D1" s="1235"/>
      <c r="E1" s="1236"/>
      <c r="F1" s="1235"/>
      <c r="G1" s="1235"/>
      <c r="H1" s="1235"/>
      <c r="I1" s="1235"/>
      <c r="J1" s="289"/>
      <c r="K1" s="1235"/>
      <c r="L1" s="1237" t="s">
        <v>13</v>
      </c>
      <c r="M1" s="1238" t="s">
        <v>13</v>
      </c>
      <c r="N1" s="1235"/>
      <c r="O1" s="1235"/>
      <c r="P1" s="1235"/>
      <c r="Q1" s="1235"/>
      <c r="R1" s="1235" t="s">
        <v>7</v>
      </c>
      <c r="S1" s="1235"/>
      <c r="T1" s="289"/>
      <c r="U1" s="289"/>
      <c r="V1" s="289"/>
      <c r="W1" s="289"/>
      <c r="X1" s="289"/>
      <c r="Y1" s="289"/>
      <c r="Z1" s="289"/>
      <c r="AA1" s="289"/>
      <c r="AB1" s="289" t="s">
        <v>7</v>
      </c>
      <c r="AC1" s="289"/>
      <c r="AD1" s="289"/>
      <c r="AE1" s="289"/>
      <c r="AF1" s="289" t="s">
        <v>12</v>
      </c>
      <c r="AG1" s="289" t="s">
        <v>7</v>
      </c>
      <c r="AH1" s="1402">
        <v>45930</v>
      </c>
      <c r="AI1" s="1402"/>
      <c r="AJ1" s="410"/>
      <c r="AK1" s="410" t="s">
        <v>7</v>
      </c>
      <c r="AL1" s="410"/>
      <c r="AM1" s="410"/>
      <c r="AN1" s="410"/>
      <c r="AO1" s="3" t="s">
        <v>213</v>
      </c>
      <c r="AP1" s="1"/>
      <c r="AV1" s="4" t="s">
        <v>670</v>
      </c>
      <c r="AX1" s="4" t="s">
        <v>670</v>
      </c>
    </row>
    <row r="2" spans="1:62">
      <c r="A2" s="1"/>
      <c r="B2" s="1239"/>
      <c r="C2" s="1122"/>
      <c r="D2" s="1121" t="s">
        <v>0</v>
      </c>
      <c r="E2" s="1240" t="s">
        <v>214</v>
      </c>
      <c r="F2" s="1404" t="s">
        <v>18</v>
      </c>
      <c r="G2" s="1404"/>
      <c r="H2" s="1404"/>
      <c r="I2" s="1404"/>
      <c r="J2" s="1404"/>
      <c r="K2" s="1404"/>
      <c r="L2" s="1404"/>
      <c r="M2" s="1404"/>
      <c r="N2" s="1404"/>
      <c r="O2" s="1404"/>
      <c r="P2" s="1404"/>
      <c r="Q2" s="1404"/>
      <c r="R2" s="1404"/>
      <c r="S2" s="1404"/>
      <c r="T2" s="1404"/>
      <c r="U2" s="1404"/>
      <c r="V2" s="1404"/>
      <c r="W2" s="1404"/>
      <c r="X2" s="1404"/>
      <c r="Y2" s="1404"/>
      <c r="Z2" s="1404"/>
      <c r="AA2" s="1404"/>
      <c r="AB2" s="1404"/>
      <c r="AC2" s="1404"/>
      <c r="AD2" s="1404"/>
      <c r="AE2" s="1241"/>
      <c r="AF2" s="1241"/>
      <c r="AG2" s="1241"/>
      <c r="AH2" s="1241"/>
      <c r="AI2" s="1242"/>
      <c r="AJ2" s="809"/>
      <c r="AK2" s="809"/>
      <c r="AL2" s="809"/>
      <c r="AM2" s="809"/>
      <c r="AN2" s="809"/>
      <c r="AO2" s="10" t="s">
        <v>19</v>
      </c>
      <c r="AU2" s="324"/>
      <c r="AV2" s="324" t="s">
        <v>671</v>
      </c>
      <c r="AW2" s="324" t="s">
        <v>674</v>
      </c>
      <c r="AX2" s="324" t="s">
        <v>671</v>
      </c>
      <c r="AY2" s="324" t="s">
        <v>674</v>
      </c>
    </row>
    <row r="3" spans="1:62" ht="13.5" thickBot="1">
      <c r="A3" s="1"/>
      <c r="B3" s="1405" t="s">
        <v>21</v>
      </c>
      <c r="C3" s="1406"/>
      <c r="D3" s="1133" t="s">
        <v>215</v>
      </c>
      <c r="E3" s="1243">
        <v>89</v>
      </c>
      <c r="F3" s="1244">
        <v>90</v>
      </c>
      <c r="G3" s="1136">
        <v>91</v>
      </c>
      <c r="H3" s="1136">
        <v>92</v>
      </c>
      <c r="I3" s="1136">
        <v>93</v>
      </c>
      <c r="J3" s="1136">
        <v>94</v>
      </c>
      <c r="K3" s="1136">
        <v>95</v>
      </c>
      <c r="L3" s="1244">
        <v>96</v>
      </c>
      <c r="M3" s="1136">
        <v>97</v>
      </c>
      <c r="N3" s="1136">
        <v>98</v>
      </c>
      <c r="O3" s="1136">
        <v>99</v>
      </c>
      <c r="P3" s="1136" t="s">
        <v>216</v>
      </c>
      <c r="Q3" s="1136" t="s">
        <v>217</v>
      </c>
      <c r="R3" s="1136" t="s">
        <v>218</v>
      </c>
      <c r="S3" s="1136" t="s">
        <v>219</v>
      </c>
      <c r="T3" s="1136" t="s">
        <v>220</v>
      </c>
      <c r="U3" s="1136" t="s">
        <v>221</v>
      </c>
      <c r="V3" s="1136" t="s">
        <v>222</v>
      </c>
      <c r="W3" s="1136" t="s">
        <v>223</v>
      </c>
      <c r="X3" s="1136" t="s">
        <v>224</v>
      </c>
      <c r="Y3" s="1136" t="s">
        <v>225</v>
      </c>
      <c r="Z3" s="1136" t="s">
        <v>226</v>
      </c>
      <c r="AA3" s="1136" t="s">
        <v>227</v>
      </c>
      <c r="AB3" s="1136" t="s">
        <v>228</v>
      </c>
      <c r="AC3" s="1136" t="s">
        <v>229</v>
      </c>
      <c r="AD3" s="1137" t="s">
        <v>230</v>
      </c>
      <c r="AE3" s="1136">
        <v>15</v>
      </c>
      <c r="AF3" s="1136">
        <v>16</v>
      </c>
      <c r="AG3" s="1137">
        <v>17</v>
      </c>
      <c r="AH3" s="1136">
        <v>18</v>
      </c>
      <c r="AI3" s="295">
        <v>19</v>
      </c>
      <c r="AJ3" s="553">
        <v>20</v>
      </c>
      <c r="AK3" s="553">
        <v>21</v>
      </c>
      <c r="AL3" s="552">
        <v>22</v>
      </c>
      <c r="AM3" s="552">
        <v>23</v>
      </c>
      <c r="AN3" s="1134">
        <v>24</v>
      </c>
      <c r="AO3" s="15" t="s">
        <v>12</v>
      </c>
      <c r="AU3" s="121" t="s">
        <v>672</v>
      </c>
      <c r="AV3" s="121">
        <v>2023</v>
      </c>
      <c r="AW3" s="121">
        <v>2023</v>
      </c>
      <c r="AX3" s="121">
        <v>2024</v>
      </c>
      <c r="AY3" s="121">
        <v>2024</v>
      </c>
    </row>
    <row r="4" spans="1:62" ht="13.5" customHeight="1">
      <c r="A4" s="1"/>
      <c r="B4" s="1407" t="s">
        <v>170</v>
      </c>
      <c r="C4" s="1139" t="s">
        <v>55</v>
      </c>
      <c r="D4" s="1245" t="s">
        <v>56</v>
      </c>
      <c r="E4" s="1246">
        <f t="shared" ref="E4:U4" si="0">E110/1000000</f>
        <v>16.895447536256317</v>
      </c>
      <c r="F4" s="365">
        <f t="shared" si="0"/>
        <v>18.680360764224304</v>
      </c>
      <c r="G4" s="365">
        <f t="shared" si="0"/>
        <v>20.006459594044699</v>
      </c>
      <c r="H4" s="365">
        <f t="shared" si="0"/>
        <v>20.45980134562031</v>
      </c>
      <c r="I4" s="365">
        <f t="shared" si="0"/>
        <v>20.982474315561848</v>
      </c>
      <c r="J4" s="365">
        <f t="shared" si="0"/>
        <v>20.867889609232144</v>
      </c>
      <c r="K4" s="365">
        <f t="shared" si="0"/>
        <v>21.69728999448148</v>
      </c>
      <c r="L4" s="365">
        <f t="shared" si="0"/>
        <v>22.602007318417069</v>
      </c>
      <c r="M4" s="365">
        <f t="shared" si="0"/>
        <v>22.499454314972493</v>
      </c>
      <c r="N4" s="365">
        <f t="shared" si="0"/>
        <v>21.763367545596232</v>
      </c>
      <c r="O4" s="365">
        <f t="shared" si="0"/>
        <v>21.08650744864331</v>
      </c>
      <c r="P4" s="365">
        <f t="shared" si="0"/>
        <v>20.977926985864809</v>
      </c>
      <c r="Q4" s="365">
        <f t="shared" si="0"/>
        <v>20.262517081697993</v>
      </c>
      <c r="R4" s="365">
        <f t="shared" si="0"/>
        <v>20.103660106027171</v>
      </c>
      <c r="S4" s="365">
        <f t="shared" si="0"/>
        <v>19.799796962055424</v>
      </c>
      <c r="T4" s="365">
        <f t="shared" si="0"/>
        <v>19.975603350549541</v>
      </c>
      <c r="U4" s="365">
        <f t="shared" si="0"/>
        <v>20.009858764908049</v>
      </c>
      <c r="V4" s="365">
        <f t="shared" ref="V4:AN4" si="1">V109/1000000</f>
        <v>20.759498000000001</v>
      </c>
      <c r="W4" s="365">
        <f t="shared" si="1"/>
        <v>21.335063000000002</v>
      </c>
      <c r="X4" s="365">
        <f t="shared" si="1"/>
        <v>20.974174999999999</v>
      </c>
      <c r="Y4" s="365">
        <f t="shared" si="1"/>
        <v>19.501270000000002</v>
      </c>
      <c r="Z4" s="365">
        <f t="shared" si="1"/>
        <v>20.556384000000001</v>
      </c>
      <c r="AA4" s="365">
        <f t="shared" si="1"/>
        <v>20.028020999999999</v>
      </c>
      <c r="AB4" s="365">
        <f t="shared" si="1"/>
        <v>19.91874</v>
      </c>
      <c r="AC4" s="365">
        <f t="shared" si="1"/>
        <v>20.575400999999999</v>
      </c>
      <c r="AD4" s="365">
        <f t="shared" si="1"/>
        <v>20.739111999999999</v>
      </c>
      <c r="AE4" s="365">
        <f t="shared" si="1"/>
        <v>21.731104999999999</v>
      </c>
      <c r="AF4" s="365">
        <f t="shared" si="1"/>
        <v>21.926254</v>
      </c>
      <c r="AG4" s="365">
        <f t="shared" si="1"/>
        <v>22.228604000000001</v>
      </c>
      <c r="AH4" s="365">
        <f t="shared" si="1"/>
        <v>22.209423999999999</v>
      </c>
      <c r="AI4" s="365">
        <f t="shared" si="1"/>
        <v>22.420142999999999</v>
      </c>
      <c r="AJ4" s="365">
        <f t="shared" si="1"/>
        <v>21.940128999999999</v>
      </c>
      <c r="AK4" s="365">
        <f t="shared" si="1"/>
        <v>22.632376000000001</v>
      </c>
      <c r="AL4" s="365">
        <f t="shared" si="1"/>
        <v>23.462648000000002</v>
      </c>
      <c r="AM4" s="365">
        <f t="shared" si="1"/>
        <v>24.468070999999998</v>
      </c>
      <c r="AN4" s="365">
        <f t="shared" si="1"/>
        <v>25.074096000000001</v>
      </c>
      <c r="AO4" s="19" t="s">
        <v>231</v>
      </c>
      <c r="AP4" s="362" t="s">
        <v>7</v>
      </c>
      <c r="AQ4" s="4" t="s">
        <v>7</v>
      </c>
      <c r="AU4" s="318">
        <v>1</v>
      </c>
      <c r="AV4" s="318">
        <v>296519</v>
      </c>
      <c r="AW4" s="318">
        <v>9909</v>
      </c>
      <c r="AX4" s="318">
        <v>255110</v>
      </c>
      <c r="AY4" s="318">
        <v>9638</v>
      </c>
    </row>
    <row r="5" spans="1:62">
      <c r="A5" s="1"/>
      <c r="B5" s="1407"/>
      <c r="C5" s="1139" t="s">
        <v>12</v>
      </c>
      <c r="D5" s="1247" t="s">
        <v>58</v>
      </c>
      <c r="E5" s="1248" t="s">
        <v>9</v>
      </c>
      <c r="F5" s="441">
        <f t="shared" ref="F5:AN5" si="2">ROUND((F4-E4)/E4*100,1)</f>
        <v>10.6</v>
      </c>
      <c r="G5" s="441">
        <f t="shared" si="2"/>
        <v>7.1</v>
      </c>
      <c r="H5" s="441">
        <f t="shared" si="2"/>
        <v>2.2999999999999998</v>
      </c>
      <c r="I5" s="441">
        <f t="shared" si="2"/>
        <v>2.6</v>
      </c>
      <c r="J5" s="441">
        <f t="shared" si="2"/>
        <v>-0.5</v>
      </c>
      <c r="K5" s="441">
        <f t="shared" si="2"/>
        <v>4</v>
      </c>
      <c r="L5" s="441">
        <f t="shared" si="2"/>
        <v>4.2</v>
      </c>
      <c r="M5" s="441">
        <f t="shared" si="2"/>
        <v>-0.5</v>
      </c>
      <c r="N5" s="441">
        <f t="shared" si="2"/>
        <v>-3.3</v>
      </c>
      <c r="O5" s="441">
        <f t="shared" si="2"/>
        <v>-3.1</v>
      </c>
      <c r="P5" s="441">
        <f t="shared" si="2"/>
        <v>-0.5</v>
      </c>
      <c r="Q5" s="441">
        <f t="shared" si="2"/>
        <v>-3.4</v>
      </c>
      <c r="R5" s="441">
        <f t="shared" si="2"/>
        <v>-0.8</v>
      </c>
      <c r="S5" s="441">
        <f t="shared" si="2"/>
        <v>-1.5</v>
      </c>
      <c r="T5" s="441">
        <f t="shared" si="2"/>
        <v>0.9</v>
      </c>
      <c r="U5" s="441">
        <f t="shared" si="2"/>
        <v>0.2</v>
      </c>
      <c r="V5" s="441">
        <f t="shared" si="2"/>
        <v>3.7</v>
      </c>
      <c r="W5" s="441">
        <f t="shared" si="2"/>
        <v>2.8</v>
      </c>
      <c r="X5" s="441">
        <f t="shared" si="2"/>
        <v>-1.7</v>
      </c>
      <c r="Y5" s="441">
        <f t="shared" si="2"/>
        <v>-7</v>
      </c>
      <c r="Z5" s="441">
        <f t="shared" si="2"/>
        <v>5.4</v>
      </c>
      <c r="AA5" s="441">
        <f t="shared" si="2"/>
        <v>-2.6</v>
      </c>
      <c r="AB5" s="441">
        <f t="shared" si="2"/>
        <v>-0.5</v>
      </c>
      <c r="AC5" s="441">
        <f t="shared" si="2"/>
        <v>3.3</v>
      </c>
      <c r="AD5" s="441">
        <f t="shared" si="2"/>
        <v>0.8</v>
      </c>
      <c r="AE5" s="441">
        <f t="shared" si="2"/>
        <v>4.8</v>
      </c>
      <c r="AF5" s="441">
        <f t="shared" si="2"/>
        <v>0.9</v>
      </c>
      <c r="AG5" s="441">
        <f t="shared" si="2"/>
        <v>1.4</v>
      </c>
      <c r="AH5" s="441">
        <f t="shared" si="2"/>
        <v>-0.1</v>
      </c>
      <c r="AI5" s="441">
        <f t="shared" si="2"/>
        <v>0.9</v>
      </c>
      <c r="AJ5" s="441">
        <f t="shared" si="2"/>
        <v>-2.1</v>
      </c>
      <c r="AK5" s="653">
        <f t="shared" si="2"/>
        <v>3.2</v>
      </c>
      <c r="AL5" s="653">
        <f t="shared" si="2"/>
        <v>3.7</v>
      </c>
      <c r="AM5" s="653">
        <f t="shared" si="2"/>
        <v>4.3</v>
      </c>
      <c r="AN5" s="653">
        <f t="shared" si="2"/>
        <v>2.5</v>
      </c>
      <c r="AO5" s="19" t="s">
        <v>60</v>
      </c>
      <c r="AP5" s="362" t="s">
        <v>7</v>
      </c>
      <c r="AQ5" s="4" t="s">
        <v>7</v>
      </c>
      <c r="AU5" s="318">
        <v>2</v>
      </c>
      <c r="AV5" s="318">
        <v>243456</v>
      </c>
      <c r="AW5" s="318">
        <v>11280</v>
      </c>
      <c r="AX5" s="318">
        <v>305740</v>
      </c>
      <c r="AY5" s="318">
        <v>9894</v>
      </c>
    </row>
    <row r="6" spans="1:62">
      <c r="A6" s="1"/>
      <c r="B6" s="1407"/>
      <c r="C6" s="1196" t="s">
        <v>55</v>
      </c>
      <c r="D6" s="1249" t="s">
        <v>61</v>
      </c>
      <c r="E6" s="1250">
        <f t="shared" ref="E6:U6" si="3">E113/1000000</f>
        <v>16.871700614679298</v>
      </c>
      <c r="F6" s="1146">
        <f t="shared" si="3"/>
        <v>18.279542755440794</v>
      </c>
      <c r="G6" s="1146">
        <f t="shared" si="3"/>
        <v>18.98704138474179</v>
      </c>
      <c r="H6" s="1146">
        <f t="shared" si="3"/>
        <v>18.99546756125746</v>
      </c>
      <c r="I6" s="1146">
        <f t="shared" si="3"/>
        <v>19.244895800435312</v>
      </c>
      <c r="J6" s="1146">
        <f t="shared" si="3"/>
        <v>19.06708111876463</v>
      </c>
      <c r="K6" s="1146">
        <f t="shared" si="3"/>
        <v>19.890348870758753</v>
      </c>
      <c r="L6" s="1146">
        <f t="shared" si="3"/>
        <v>20.579216623195709</v>
      </c>
      <c r="M6" s="1146">
        <f t="shared" si="3"/>
        <v>20.309856452264086</v>
      </c>
      <c r="N6" s="1146">
        <f t="shared" si="3"/>
        <v>19.568045631728598</v>
      </c>
      <c r="O6" s="1146">
        <f t="shared" si="3"/>
        <v>19.091934861700739</v>
      </c>
      <c r="P6" s="1146">
        <f t="shared" si="3"/>
        <v>19.23065228306929</v>
      </c>
      <c r="Q6" s="1146">
        <f t="shared" si="3"/>
        <v>18.95219671039991</v>
      </c>
      <c r="R6" s="1146">
        <f t="shared" si="3"/>
        <v>18.628023397103508</v>
      </c>
      <c r="S6" s="1146">
        <f t="shared" si="3"/>
        <v>18.514817560954857</v>
      </c>
      <c r="T6" s="1146">
        <f t="shared" si="3"/>
        <v>18.922023413031791</v>
      </c>
      <c r="U6" s="1146">
        <f t="shared" si="3"/>
        <v>19.129467372280349</v>
      </c>
      <c r="V6" s="1146">
        <f t="shared" ref="V6:AN6" si="4">V112/1000000</f>
        <v>20.165156</v>
      </c>
      <c r="W6" s="1146">
        <f t="shared" si="4"/>
        <v>21.043102999999999</v>
      </c>
      <c r="X6" s="1146">
        <f t="shared" si="4"/>
        <v>21.190639000000001</v>
      </c>
      <c r="Y6" s="1146">
        <f t="shared" si="4"/>
        <v>19.592775</v>
      </c>
      <c r="Z6" s="1146">
        <f t="shared" si="4"/>
        <v>20.689139000000001</v>
      </c>
      <c r="AA6" s="1146">
        <f t="shared" si="4"/>
        <v>20.652151</v>
      </c>
      <c r="AB6" s="1146">
        <f t="shared" si="4"/>
        <v>20.666774</v>
      </c>
      <c r="AC6" s="1146">
        <f t="shared" si="4"/>
        <v>21.162509</v>
      </c>
      <c r="AD6" s="1146">
        <f t="shared" si="4"/>
        <v>21.09338</v>
      </c>
      <c r="AE6" s="1146">
        <f t="shared" si="4"/>
        <v>21.584216000000001</v>
      </c>
      <c r="AF6" s="1146">
        <f t="shared" si="4"/>
        <v>21.895973000000001</v>
      </c>
      <c r="AG6" s="1146">
        <f t="shared" si="4"/>
        <v>22.15213</v>
      </c>
      <c r="AH6" s="1146">
        <f t="shared" si="4"/>
        <v>22.22242</v>
      </c>
      <c r="AI6" s="1146">
        <f t="shared" si="4"/>
        <v>22.316624999999998</v>
      </c>
      <c r="AJ6" s="1146">
        <f t="shared" si="4"/>
        <v>21.661901</v>
      </c>
      <c r="AK6" s="1251">
        <f t="shared" si="4"/>
        <v>22.290541999999999</v>
      </c>
      <c r="AL6" s="1251">
        <f t="shared" si="4"/>
        <v>22.811848000000001</v>
      </c>
      <c r="AM6" s="1251">
        <f t="shared" si="4"/>
        <v>23.202090999999999</v>
      </c>
      <c r="AN6" s="1251">
        <f t="shared" si="4"/>
        <v>23.147959</v>
      </c>
      <c r="AO6" s="995" t="s">
        <v>232</v>
      </c>
      <c r="AP6" s="362" t="s">
        <v>7</v>
      </c>
      <c r="AU6" s="318">
        <v>3</v>
      </c>
      <c r="AV6" s="318">
        <v>261202</v>
      </c>
      <c r="AW6" s="318">
        <v>15497</v>
      </c>
      <c r="AX6" s="318">
        <v>286941</v>
      </c>
      <c r="AY6" s="318">
        <v>13075</v>
      </c>
    </row>
    <row r="7" spans="1:62">
      <c r="A7" s="1"/>
      <c r="B7" s="1408"/>
      <c r="C7" s="1154" t="s">
        <v>588</v>
      </c>
      <c r="D7" s="1252" t="s">
        <v>58</v>
      </c>
      <c r="E7" s="1248" t="s">
        <v>9</v>
      </c>
      <c r="F7" s="441">
        <f t="shared" ref="F7:AN7" si="5">ROUND((F6-E6)/E6*100,1)</f>
        <v>8.3000000000000007</v>
      </c>
      <c r="G7" s="441">
        <f t="shared" si="5"/>
        <v>3.9</v>
      </c>
      <c r="H7" s="441">
        <f t="shared" si="5"/>
        <v>0</v>
      </c>
      <c r="I7" s="441">
        <f t="shared" si="5"/>
        <v>1.3</v>
      </c>
      <c r="J7" s="441">
        <f t="shared" si="5"/>
        <v>-0.9</v>
      </c>
      <c r="K7" s="441">
        <f t="shared" si="5"/>
        <v>4.3</v>
      </c>
      <c r="L7" s="441">
        <f t="shared" si="5"/>
        <v>3.5</v>
      </c>
      <c r="M7" s="441">
        <f t="shared" si="5"/>
        <v>-1.3</v>
      </c>
      <c r="N7" s="441">
        <f t="shared" si="5"/>
        <v>-3.7</v>
      </c>
      <c r="O7" s="441">
        <f t="shared" si="5"/>
        <v>-2.4</v>
      </c>
      <c r="P7" s="441">
        <f t="shared" si="5"/>
        <v>0.7</v>
      </c>
      <c r="Q7" s="441">
        <f t="shared" si="5"/>
        <v>-1.4</v>
      </c>
      <c r="R7" s="441">
        <f t="shared" si="5"/>
        <v>-1.7</v>
      </c>
      <c r="S7" s="441">
        <f t="shared" si="5"/>
        <v>-0.6</v>
      </c>
      <c r="T7" s="441">
        <f t="shared" si="5"/>
        <v>2.2000000000000002</v>
      </c>
      <c r="U7" s="441">
        <f t="shared" si="5"/>
        <v>1.1000000000000001</v>
      </c>
      <c r="V7" s="441">
        <f t="shared" si="5"/>
        <v>5.4</v>
      </c>
      <c r="W7" s="441">
        <f t="shared" si="5"/>
        <v>4.4000000000000004</v>
      </c>
      <c r="X7" s="441">
        <f t="shared" si="5"/>
        <v>0.7</v>
      </c>
      <c r="Y7" s="441">
        <f t="shared" si="5"/>
        <v>-7.5</v>
      </c>
      <c r="Z7" s="441">
        <f t="shared" si="5"/>
        <v>5.6</v>
      </c>
      <c r="AA7" s="441">
        <f t="shared" si="5"/>
        <v>-0.2</v>
      </c>
      <c r="AB7" s="441">
        <f t="shared" si="5"/>
        <v>0.1</v>
      </c>
      <c r="AC7" s="441">
        <f t="shared" si="5"/>
        <v>2.4</v>
      </c>
      <c r="AD7" s="441">
        <f t="shared" si="5"/>
        <v>-0.3</v>
      </c>
      <c r="AE7" s="441">
        <f t="shared" si="5"/>
        <v>2.2999999999999998</v>
      </c>
      <c r="AF7" s="441">
        <f t="shared" si="5"/>
        <v>1.4</v>
      </c>
      <c r="AG7" s="441">
        <f t="shared" si="5"/>
        <v>1.2</v>
      </c>
      <c r="AH7" s="441">
        <f t="shared" si="5"/>
        <v>0.3</v>
      </c>
      <c r="AI7" s="441">
        <f t="shared" si="5"/>
        <v>0.4</v>
      </c>
      <c r="AJ7" s="441">
        <f t="shared" si="5"/>
        <v>-2.9</v>
      </c>
      <c r="AK7" s="441">
        <f t="shared" si="5"/>
        <v>2.9</v>
      </c>
      <c r="AL7" s="441">
        <f t="shared" si="5"/>
        <v>2.2999999999999998</v>
      </c>
      <c r="AM7" s="441">
        <f t="shared" si="5"/>
        <v>1.7</v>
      </c>
      <c r="AN7" s="441">
        <f t="shared" si="5"/>
        <v>-0.2</v>
      </c>
      <c r="AO7" s="996"/>
      <c r="AP7" s="362"/>
      <c r="AU7" s="318">
        <v>4</v>
      </c>
      <c r="AV7" s="318">
        <v>289013</v>
      </c>
      <c r="AW7" s="318">
        <v>9350</v>
      </c>
      <c r="AX7" s="318">
        <v>258462</v>
      </c>
      <c r="AY7" s="318">
        <v>8511</v>
      </c>
    </row>
    <row r="8" spans="1:62">
      <c r="A8" s="1"/>
      <c r="B8" s="1253" t="s">
        <v>233</v>
      </c>
      <c r="C8" s="1254" t="s">
        <v>65</v>
      </c>
      <c r="D8" s="1255" t="s">
        <v>543</v>
      </c>
      <c r="E8" s="1256">
        <v>121.9</v>
      </c>
      <c r="F8" s="683">
        <v>123.9</v>
      </c>
      <c r="G8" s="683">
        <v>124.6</v>
      </c>
      <c r="H8" s="683">
        <v>115.1</v>
      </c>
      <c r="I8" s="683">
        <v>108.7</v>
      </c>
      <c r="J8" s="683">
        <v>110.2</v>
      </c>
      <c r="K8" s="683">
        <v>107.9</v>
      </c>
      <c r="L8" s="1145">
        <v>114.3</v>
      </c>
      <c r="M8" s="1145">
        <v>123.3</v>
      </c>
      <c r="N8" s="1145">
        <v>116.4</v>
      </c>
      <c r="O8" s="1145">
        <v>114.2</v>
      </c>
      <c r="P8" s="1257">
        <v>117.7</v>
      </c>
      <c r="Q8" s="1257">
        <v>108.4</v>
      </c>
      <c r="R8" s="1257">
        <v>109.3</v>
      </c>
      <c r="S8" s="486">
        <v>117.9</v>
      </c>
      <c r="T8" s="486">
        <v>122.3</v>
      </c>
      <c r="U8" s="486">
        <v>124.5</v>
      </c>
      <c r="V8" s="486">
        <v>136.19999999999999</v>
      </c>
      <c r="W8" s="486">
        <v>135</v>
      </c>
      <c r="X8" s="486">
        <v>125.4</v>
      </c>
      <c r="Y8" s="486">
        <v>102.3</v>
      </c>
      <c r="Z8" s="486">
        <v>114.2</v>
      </c>
      <c r="AA8" s="486">
        <v>120</v>
      </c>
      <c r="AB8" s="722">
        <v>114.6</v>
      </c>
      <c r="AC8" s="722">
        <v>112.4</v>
      </c>
      <c r="AD8" s="486">
        <v>113.5</v>
      </c>
      <c r="AE8" s="486">
        <v>112.1</v>
      </c>
      <c r="AF8" s="486">
        <v>111.4</v>
      </c>
      <c r="AG8" s="486">
        <v>114.2</v>
      </c>
      <c r="AH8" s="486">
        <v>117.5</v>
      </c>
      <c r="AI8" s="723">
        <v>110.2</v>
      </c>
      <c r="AJ8" s="447">
        <v>100</v>
      </c>
      <c r="AK8" s="447">
        <v>102</v>
      </c>
      <c r="AL8" s="447">
        <v>102.1</v>
      </c>
      <c r="AM8" s="447">
        <v>97.9</v>
      </c>
      <c r="AN8" s="447">
        <v>96.6</v>
      </c>
      <c r="AO8" s="997" t="s">
        <v>234</v>
      </c>
      <c r="AP8" s="299" t="s">
        <v>7</v>
      </c>
      <c r="AQ8" s="4" t="s">
        <v>7</v>
      </c>
      <c r="AU8" s="318">
        <v>5</v>
      </c>
      <c r="AV8" s="318">
        <v>295524</v>
      </c>
      <c r="AW8" s="318">
        <v>9047</v>
      </c>
      <c r="AX8" s="318">
        <v>292829</v>
      </c>
      <c r="AY8" s="318">
        <v>8149</v>
      </c>
    </row>
    <row r="9" spans="1:62">
      <c r="A9" s="1"/>
      <c r="B9" s="1253" t="s">
        <v>235</v>
      </c>
      <c r="C9" s="1210"/>
      <c r="D9" s="1258" t="s">
        <v>69</v>
      </c>
      <c r="E9" s="1248" t="s">
        <v>9</v>
      </c>
      <c r="F9" s="441">
        <f t="shared" ref="F9:AN9" si="6">ROUND((F8-E8)/E8*100,1)</f>
        <v>1.6</v>
      </c>
      <c r="G9" s="441">
        <f t="shared" si="6"/>
        <v>0.6</v>
      </c>
      <c r="H9" s="441">
        <f t="shared" si="6"/>
        <v>-7.6</v>
      </c>
      <c r="I9" s="441">
        <f t="shared" si="6"/>
        <v>-5.6</v>
      </c>
      <c r="J9" s="441">
        <f t="shared" si="6"/>
        <v>1.4</v>
      </c>
      <c r="K9" s="441">
        <f t="shared" si="6"/>
        <v>-2.1</v>
      </c>
      <c r="L9" s="441">
        <f t="shared" si="6"/>
        <v>5.9</v>
      </c>
      <c r="M9" s="441">
        <f t="shared" si="6"/>
        <v>7.9</v>
      </c>
      <c r="N9" s="441">
        <f t="shared" si="6"/>
        <v>-5.6</v>
      </c>
      <c r="O9" s="441">
        <f t="shared" si="6"/>
        <v>-1.9</v>
      </c>
      <c r="P9" s="441">
        <f t="shared" si="6"/>
        <v>3.1</v>
      </c>
      <c r="Q9" s="441">
        <f t="shared" si="6"/>
        <v>-7.9</v>
      </c>
      <c r="R9" s="441">
        <f t="shared" si="6"/>
        <v>0.8</v>
      </c>
      <c r="S9" s="441">
        <f t="shared" si="6"/>
        <v>7.9</v>
      </c>
      <c r="T9" s="441">
        <f t="shared" si="6"/>
        <v>3.7</v>
      </c>
      <c r="U9" s="441">
        <f t="shared" si="6"/>
        <v>1.8</v>
      </c>
      <c r="V9" s="441">
        <f t="shared" si="6"/>
        <v>9.4</v>
      </c>
      <c r="W9" s="441">
        <f t="shared" si="6"/>
        <v>-0.9</v>
      </c>
      <c r="X9" s="441">
        <f t="shared" si="6"/>
        <v>-7.1</v>
      </c>
      <c r="Y9" s="441">
        <f t="shared" si="6"/>
        <v>-18.399999999999999</v>
      </c>
      <c r="Z9" s="441">
        <f t="shared" si="6"/>
        <v>11.6</v>
      </c>
      <c r="AA9" s="441">
        <f t="shared" si="6"/>
        <v>5.0999999999999996</v>
      </c>
      <c r="AB9" s="441">
        <f t="shared" si="6"/>
        <v>-4.5</v>
      </c>
      <c r="AC9" s="441">
        <f t="shared" si="6"/>
        <v>-1.9</v>
      </c>
      <c r="AD9" s="441">
        <f t="shared" si="6"/>
        <v>1</v>
      </c>
      <c r="AE9" s="441">
        <f t="shared" si="6"/>
        <v>-1.2</v>
      </c>
      <c r="AF9" s="441">
        <f t="shared" si="6"/>
        <v>-0.6</v>
      </c>
      <c r="AG9" s="441">
        <f t="shared" si="6"/>
        <v>2.5</v>
      </c>
      <c r="AH9" s="441">
        <f t="shared" si="6"/>
        <v>2.9</v>
      </c>
      <c r="AI9" s="441">
        <f t="shared" si="6"/>
        <v>-6.2</v>
      </c>
      <c r="AJ9" s="993">
        <f t="shared" si="6"/>
        <v>-9.3000000000000007</v>
      </c>
      <c r="AK9" s="993">
        <f t="shared" si="6"/>
        <v>2</v>
      </c>
      <c r="AL9" s="993">
        <f t="shared" si="6"/>
        <v>0.1</v>
      </c>
      <c r="AM9" s="993">
        <f t="shared" si="6"/>
        <v>-4.0999999999999996</v>
      </c>
      <c r="AN9" s="1378">
        <f t="shared" si="6"/>
        <v>-1.3</v>
      </c>
      <c r="AO9" s="995" t="s">
        <v>332</v>
      </c>
      <c r="AP9" s="1"/>
      <c r="AU9" s="318">
        <v>6</v>
      </c>
      <c r="AV9" s="318">
        <v>274414</v>
      </c>
      <c r="AW9" s="318">
        <v>10869</v>
      </c>
      <c r="AX9" s="318">
        <v>263571</v>
      </c>
      <c r="AY9" s="318">
        <v>9990</v>
      </c>
    </row>
    <row r="10" spans="1:62">
      <c r="A10" s="1"/>
      <c r="B10" s="1253"/>
      <c r="C10" s="1254" t="s">
        <v>71</v>
      </c>
      <c r="D10" s="1255" t="s">
        <v>543</v>
      </c>
      <c r="E10" s="1256">
        <v>89.2</v>
      </c>
      <c r="F10" s="683">
        <v>89.8</v>
      </c>
      <c r="G10" s="683">
        <v>97.3</v>
      </c>
      <c r="H10" s="683">
        <v>99.6</v>
      </c>
      <c r="I10" s="683">
        <v>100.1</v>
      </c>
      <c r="J10" s="683">
        <v>96.7</v>
      </c>
      <c r="K10" s="683">
        <v>93.6</v>
      </c>
      <c r="L10" s="1145">
        <v>83.5</v>
      </c>
      <c r="M10" s="1145">
        <v>83.6</v>
      </c>
      <c r="N10" s="1145">
        <v>91.1</v>
      </c>
      <c r="O10" s="1145">
        <v>85.4</v>
      </c>
      <c r="P10" s="1145">
        <v>82.9</v>
      </c>
      <c r="Q10" s="1145">
        <v>85.9</v>
      </c>
      <c r="R10" s="1257">
        <v>78.900000000000006</v>
      </c>
      <c r="S10" s="486">
        <v>78</v>
      </c>
      <c r="T10" s="486">
        <v>75.7</v>
      </c>
      <c r="U10" s="486">
        <v>79.400000000000006</v>
      </c>
      <c r="V10" s="486">
        <v>80.5</v>
      </c>
      <c r="W10" s="486">
        <v>83.8</v>
      </c>
      <c r="X10" s="486">
        <v>85.2</v>
      </c>
      <c r="Y10" s="486">
        <v>78.099999999999994</v>
      </c>
      <c r="Z10" s="486">
        <v>74.599999999999994</v>
      </c>
      <c r="AA10" s="486">
        <v>82.1</v>
      </c>
      <c r="AB10" s="486">
        <v>87.6</v>
      </c>
      <c r="AC10" s="486">
        <v>88.3</v>
      </c>
      <c r="AD10" s="486">
        <v>90.7</v>
      </c>
      <c r="AE10" s="722">
        <v>91.8</v>
      </c>
      <c r="AF10" s="722">
        <v>96.2</v>
      </c>
      <c r="AG10" s="722">
        <v>96.2</v>
      </c>
      <c r="AH10" s="486">
        <v>99.9</v>
      </c>
      <c r="AI10" s="410">
        <v>101.3</v>
      </c>
      <c r="AJ10" s="515">
        <v>100</v>
      </c>
      <c r="AK10" s="515">
        <v>98</v>
      </c>
      <c r="AL10" s="515">
        <v>97.8</v>
      </c>
      <c r="AM10" s="515">
        <v>100.7</v>
      </c>
      <c r="AN10" s="447">
        <v>101.7</v>
      </c>
      <c r="AO10" s="995" t="s">
        <v>13</v>
      </c>
      <c r="AP10" s="299" t="s">
        <v>7</v>
      </c>
      <c r="AU10" s="318">
        <v>7</v>
      </c>
      <c r="AV10" s="318">
        <v>324398</v>
      </c>
      <c r="AW10" s="318">
        <v>10375</v>
      </c>
      <c r="AX10" s="318">
        <v>257786</v>
      </c>
      <c r="AY10" s="318">
        <v>11050</v>
      </c>
    </row>
    <row r="11" spans="1:62">
      <c r="A11" s="1"/>
      <c r="B11" s="1253"/>
      <c r="C11" s="1210"/>
      <c r="D11" s="1258" t="s">
        <v>69</v>
      </c>
      <c r="E11" s="1248" t="s">
        <v>9</v>
      </c>
      <c r="F11" s="446">
        <v>8.5</v>
      </c>
      <c r="G11" s="446">
        <v>8.5</v>
      </c>
      <c r="H11" s="446">
        <v>2.2999999999999998</v>
      </c>
      <c r="I11" s="446">
        <v>0.4</v>
      </c>
      <c r="J11" s="446">
        <v>-3.4</v>
      </c>
      <c r="K11" s="446">
        <v>-3.2</v>
      </c>
      <c r="L11" s="446">
        <v>-10.9</v>
      </c>
      <c r="M11" s="446">
        <v>0.1</v>
      </c>
      <c r="N11" s="446">
        <v>9</v>
      </c>
      <c r="O11" s="446">
        <v>-6.2</v>
      </c>
      <c r="P11" s="446">
        <v>-2.8</v>
      </c>
      <c r="Q11" s="446">
        <v>3.4</v>
      </c>
      <c r="R11" s="446">
        <v>-8</v>
      </c>
      <c r="S11" s="446">
        <v>-1.2</v>
      </c>
      <c r="T11" s="446">
        <v>-3</v>
      </c>
      <c r="U11" s="446">
        <v>5.0999999999999996</v>
      </c>
      <c r="V11" s="446">
        <v>1.4</v>
      </c>
      <c r="W11" s="446">
        <v>3.8</v>
      </c>
      <c r="X11" s="446">
        <v>0.9</v>
      </c>
      <c r="Y11" s="441">
        <f t="shared" ref="Y11:AN11" si="7">ROUND((Y10-X10)/X10*100,1)</f>
        <v>-8.3000000000000007</v>
      </c>
      <c r="Z11" s="441">
        <f t="shared" si="7"/>
        <v>-4.5</v>
      </c>
      <c r="AA11" s="441">
        <f t="shared" si="7"/>
        <v>10.1</v>
      </c>
      <c r="AB11" s="441">
        <f t="shared" si="7"/>
        <v>6.7</v>
      </c>
      <c r="AC11" s="441">
        <f t="shared" si="7"/>
        <v>0.8</v>
      </c>
      <c r="AD11" s="441">
        <f t="shared" si="7"/>
        <v>2.7</v>
      </c>
      <c r="AE11" s="441">
        <f t="shared" si="7"/>
        <v>1.2</v>
      </c>
      <c r="AF11" s="441">
        <f t="shared" si="7"/>
        <v>4.8</v>
      </c>
      <c r="AG11" s="441">
        <f t="shared" si="7"/>
        <v>0</v>
      </c>
      <c r="AH11" s="441">
        <f t="shared" si="7"/>
        <v>3.8</v>
      </c>
      <c r="AI11" s="441">
        <f t="shared" si="7"/>
        <v>1.4</v>
      </c>
      <c r="AJ11" s="442">
        <f t="shared" si="7"/>
        <v>-1.3</v>
      </c>
      <c r="AK11" s="442">
        <f t="shared" si="7"/>
        <v>-2</v>
      </c>
      <c r="AL11" s="442">
        <f t="shared" si="7"/>
        <v>-0.2</v>
      </c>
      <c r="AM11" s="442">
        <f t="shared" si="7"/>
        <v>3</v>
      </c>
      <c r="AN11" s="442">
        <f t="shared" si="7"/>
        <v>1</v>
      </c>
      <c r="AO11" s="998"/>
      <c r="AP11" s="1" t="s">
        <v>7</v>
      </c>
      <c r="AR11" s="4" t="s">
        <v>7</v>
      </c>
      <c r="AU11" s="318">
        <v>8</v>
      </c>
      <c r="AV11" s="318">
        <v>291709</v>
      </c>
      <c r="AW11" s="318">
        <v>8872</v>
      </c>
      <c r="AX11" s="318">
        <v>261618</v>
      </c>
      <c r="AY11" s="318">
        <v>9289</v>
      </c>
    </row>
    <row r="12" spans="1:62" ht="19">
      <c r="A12" s="1"/>
      <c r="B12" s="1253" t="s">
        <v>236</v>
      </c>
      <c r="C12" s="1254" t="s">
        <v>74</v>
      </c>
      <c r="D12" s="1255" t="s">
        <v>75</v>
      </c>
      <c r="E12" s="1259">
        <v>14.306666999999999</v>
      </c>
      <c r="F12" s="683">
        <v>15.424234869999999</v>
      </c>
      <c r="G12" s="683">
        <v>16.292895730000001</v>
      </c>
      <c r="H12" s="683">
        <v>15.770829460000002</v>
      </c>
      <c r="I12" s="683">
        <v>14.89768115</v>
      </c>
      <c r="J12" s="683">
        <v>12.7881464</v>
      </c>
      <c r="K12" s="683">
        <v>14.403391300000001</v>
      </c>
      <c r="L12" s="1145">
        <v>14.580280400000001</v>
      </c>
      <c r="M12" s="1145">
        <v>15.19490991</v>
      </c>
      <c r="N12" s="1145">
        <v>14.39439383</v>
      </c>
      <c r="O12" s="1145">
        <v>13.57866493</v>
      </c>
      <c r="P12" s="1145">
        <v>14.06998963</v>
      </c>
      <c r="Q12" s="1257">
        <v>13.121288460000001</v>
      </c>
      <c r="R12" s="1257">
        <v>12.45880403</v>
      </c>
      <c r="S12" s="486">
        <v>12.34536486</v>
      </c>
      <c r="T12" s="486">
        <v>12.945203470000001</v>
      </c>
      <c r="U12" s="486">
        <v>13.477827189999999</v>
      </c>
      <c r="V12" s="486">
        <v>14.45498136</v>
      </c>
      <c r="W12" s="486">
        <v>15.78463943</v>
      </c>
      <c r="X12" s="486">
        <v>16.51279173</v>
      </c>
      <c r="Y12" s="486">
        <v>13.423027800000002</v>
      </c>
      <c r="Z12" s="486">
        <v>14.183783480000001</v>
      </c>
      <c r="AA12" s="486">
        <v>14.357443179999999</v>
      </c>
      <c r="AB12" s="486">
        <v>14.347022390000001</v>
      </c>
      <c r="AC12" s="486">
        <v>14.02686606</v>
      </c>
      <c r="AD12" s="486">
        <v>14.88835591</v>
      </c>
      <c r="AE12" s="486">
        <v>15.44567243</v>
      </c>
      <c r="AF12" s="486">
        <v>15.10535</v>
      </c>
      <c r="AG12" s="722">
        <v>15.665881000000001</v>
      </c>
      <c r="AH12" s="722">
        <v>16.506736</v>
      </c>
      <c r="AI12" s="469">
        <v>16.228975999999999</v>
      </c>
      <c r="AJ12" s="988">
        <v>16.263313</v>
      </c>
      <c r="AK12" s="988">
        <v>16.502306999999998</v>
      </c>
      <c r="AL12" s="988">
        <v>18.340264000000001</v>
      </c>
      <c r="AM12" s="988">
        <v>18.461711000000001</v>
      </c>
      <c r="AN12" s="988" t="s">
        <v>237</v>
      </c>
      <c r="AO12" s="83" t="s">
        <v>662</v>
      </c>
      <c r="AP12" s="1" t="s">
        <v>338</v>
      </c>
      <c r="AQ12" s="4" t="s">
        <v>7</v>
      </c>
      <c r="AU12" s="318">
        <v>9</v>
      </c>
      <c r="AV12" s="318">
        <v>258273</v>
      </c>
      <c r="AW12" s="318">
        <v>11536</v>
      </c>
      <c r="AX12" s="318">
        <v>256581</v>
      </c>
      <c r="AY12" s="318">
        <v>11929</v>
      </c>
    </row>
    <row r="13" spans="1:62">
      <c r="A13" s="1"/>
      <c r="B13" s="1260"/>
      <c r="C13" s="1210"/>
      <c r="D13" s="1211" t="s">
        <v>69</v>
      </c>
      <c r="E13" s="1248" t="s">
        <v>9</v>
      </c>
      <c r="F13" s="1261">
        <v>7.8</v>
      </c>
      <c r="G13" s="683">
        <v>5.6</v>
      </c>
      <c r="H13" s="683">
        <v>-3.2</v>
      </c>
      <c r="I13" s="683">
        <v>-5.5</v>
      </c>
      <c r="J13" s="683">
        <v>-2</v>
      </c>
      <c r="K13" s="683">
        <v>-1.4</v>
      </c>
      <c r="L13" s="683">
        <v>1.2</v>
      </c>
      <c r="M13" s="683">
        <v>4.2</v>
      </c>
      <c r="N13" s="683">
        <v>-5.3</v>
      </c>
      <c r="O13" s="683">
        <v>-5.7</v>
      </c>
      <c r="P13" s="683">
        <v>3.6</v>
      </c>
      <c r="Q13" s="683">
        <v>-6.7</v>
      </c>
      <c r="R13" s="683">
        <v>-5</v>
      </c>
      <c r="S13" s="683">
        <v>-0.9</v>
      </c>
      <c r="T13" s="683">
        <v>4.9000000000000004</v>
      </c>
      <c r="U13" s="683">
        <v>4.0999999999999996</v>
      </c>
      <c r="V13" s="683">
        <v>7.3</v>
      </c>
      <c r="W13" s="683">
        <v>9.1999999999999993</v>
      </c>
      <c r="X13" s="683">
        <v>4.5999999999999996</v>
      </c>
      <c r="Y13" s="683">
        <v>-18.7</v>
      </c>
      <c r="Z13" s="683">
        <v>5.7</v>
      </c>
      <c r="AA13" s="683">
        <v>1.2</v>
      </c>
      <c r="AB13" s="683">
        <v>-0.1</v>
      </c>
      <c r="AC13" s="683">
        <v>-2.9</v>
      </c>
      <c r="AD13" s="441">
        <f t="shared" ref="AD13:AM13" si="8">ROUND((AD12-AC12)/AC12*100,1)</f>
        <v>6.1</v>
      </c>
      <c r="AE13" s="441">
        <f t="shared" si="8"/>
        <v>3.7</v>
      </c>
      <c r="AF13" s="441">
        <f t="shared" si="8"/>
        <v>-2.2000000000000002</v>
      </c>
      <c r="AG13" s="441">
        <f t="shared" si="8"/>
        <v>3.7</v>
      </c>
      <c r="AH13" s="441">
        <f t="shared" si="8"/>
        <v>5.4</v>
      </c>
      <c r="AI13" s="441">
        <f t="shared" si="8"/>
        <v>-1.7</v>
      </c>
      <c r="AJ13" s="441">
        <f t="shared" si="8"/>
        <v>0.2</v>
      </c>
      <c r="AK13" s="653">
        <f t="shared" si="8"/>
        <v>1.5</v>
      </c>
      <c r="AL13" s="653">
        <f t="shared" si="8"/>
        <v>11.1</v>
      </c>
      <c r="AM13" s="653">
        <f t="shared" si="8"/>
        <v>0.7</v>
      </c>
      <c r="AN13" s="1379" t="s">
        <v>237</v>
      </c>
      <c r="AO13" s="88" t="s">
        <v>663</v>
      </c>
      <c r="AP13" s="1" t="s">
        <v>338</v>
      </c>
      <c r="AU13" s="318">
        <v>10</v>
      </c>
      <c r="AV13" s="318">
        <v>288644</v>
      </c>
      <c r="AW13" s="318">
        <v>10166</v>
      </c>
      <c r="AX13" s="318">
        <v>298455</v>
      </c>
      <c r="AY13" s="318">
        <v>11006</v>
      </c>
    </row>
    <row r="14" spans="1:62">
      <c r="A14" s="1"/>
      <c r="B14" s="1253" t="s">
        <v>238</v>
      </c>
      <c r="C14" s="1262" t="s">
        <v>79</v>
      </c>
      <c r="D14" s="1255" t="s">
        <v>543</v>
      </c>
      <c r="E14" s="1263" t="s">
        <v>562</v>
      </c>
      <c r="F14" s="1264" t="s">
        <v>563</v>
      </c>
      <c r="G14" s="1264" t="s">
        <v>564</v>
      </c>
      <c r="H14" s="1264" t="s">
        <v>565</v>
      </c>
      <c r="I14" s="1264" t="s">
        <v>566</v>
      </c>
      <c r="J14" s="1264" t="s">
        <v>567</v>
      </c>
      <c r="K14" s="1264" t="s">
        <v>568</v>
      </c>
      <c r="L14" s="1265" t="s">
        <v>569</v>
      </c>
      <c r="M14" s="1265" t="s">
        <v>570</v>
      </c>
      <c r="N14" s="1265" t="s">
        <v>544</v>
      </c>
      <c r="O14" s="1265" t="s">
        <v>571</v>
      </c>
      <c r="P14" s="1265" t="s">
        <v>569</v>
      </c>
      <c r="Q14" s="1265" t="s">
        <v>572</v>
      </c>
      <c r="R14" s="1266" t="s">
        <v>573</v>
      </c>
      <c r="S14" s="1266" t="s">
        <v>545</v>
      </c>
      <c r="T14" s="1266" t="s">
        <v>546</v>
      </c>
      <c r="U14" s="1266" t="s">
        <v>547</v>
      </c>
      <c r="V14" s="1266" t="s">
        <v>547</v>
      </c>
      <c r="W14" s="1266" t="s">
        <v>548</v>
      </c>
      <c r="X14" s="1266" t="s">
        <v>549</v>
      </c>
      <c r="Y14" s="1266" t="s">
        <v>545</v>
      </c>
      <c r="Z14" s="1266" t="s">
        <v>574</v>
      </c>
      <c r="AA14" s="1266" t="s">
        <v>575</v>
      </c>
      <c r="AB14" s="1266" t="s">
        <v>550</v>
      </c>
      <c r="AC14" s="1266" t="s">
        <v>551</v>
      </c>
      <c r="AD14" s="1266" t="s">
        <v>576</v>
      </c>
      <c r="AE14" s="1266" t="s">
        <v>577</v>
      </c>
      <c r="AF14" s="1266" t="s">
        <v>552</v>
      </c>
      <c r="AG14" s="1266" t="s">
        <v>578</v>
      </c>
      <c r="AH14" s="440" t="s">
        <v>553</v>
      </c>
      <c r="AI14" s="440" t="s">
        <v>579</v>
      </c>
      <c r="AJ14" s="443" t="s">
        <v>580</v>
      </c>
      <c r="AK14" s="516" t="s">
        <v>579</v>
      </c>
      <c r="AL14" s="516" t="s">
        <v>643</v>
      </c>
      <c r="AM14" s="516" t="s">
        <v>667</v>
      </c>
      <c r="AN14" s="443" t="s">
        <v>693</v>
      </c>
      <c r="AO14" s="997" t="s">
        <v>239</v>
      </c>
      <c r="AP14" s="1"/>
      <c r="AU14" s="318">
        <v>11</v>
      </c>
      <c r="AV14" s="318">
        <v>238263</v>
      </c>
      <c r="AW14" s="318">
        <v>10431</v>
      </c>
      <c r="AX14" s="318">
        <v>280576</v>
      </c>
      <c r="AY14" s="318">
        <v>10976</v>
      </c>
    </row>
    <row r="15" spans="1:62">
      <c r="A15" s="1"/>
      <c r="B15" s="1253"/>
      <c r="C15" s="1267" t="s">
        <v>92</v>
      </c>
      <c r="D15" s="1211" t="s">
        <v>69</v>
      </c>
      <c r="E15" s="1248" t="s">
        <v>9</v>
      </c>
      <c r="F15" s="446">
        <f t="shared" ref="F15:AN15" si="9">ROUND((F14-E14)/E14*100,1)</f>
        <v>3.3</v>
      </c>
      <c r="G15" s="446">
        <f t="shared" si="9"/>
        <v>3.1</v>
      </c>
      <c r="H15" s="446">
        <f t="shared" si="9"/>
        <v>1.8</v>
      </c>
      <c r="I15" s="446">
        <f t="shared" si="9"/>
        <v>1.2</v>
      </c>
      <c r="J15" s="446">
        <f t="shared" si="9"/>
        <v>0.7</v>
      </c>
      <c r="K15" s="446">
        <f t="shared" si="9"/>
        <v>-0.3</v>
      </c>
      <c r="L15" s="446">
        <f t="shared" si="9"/>
        <v>2.2000000000000002</v>
      </c>
      <c r="M15" s="446">
        <f t="shared" si="9"/>
        <v>1.6</v>
      </c>
      <c r="N15" s="446">
        <f t="shared" si="9"/>
        <v>0.9</v>
      </c>
      <c r="O15" s="446">
        <f t="shared" si="9"/>
        <v>-0.8</v>
      </c>
      <c r="P15" s="446">
        <f t="shared" si="9"/>
        <v>-1.7</v>
      </c>
      <c r="Q15" s="446">
        <f t="shared" si="9"/>
        <v>-1.6</v>
      </c>
      <c r="R15" s="446">
        <f t="shared" si="9"/>
        <v>-2.2999999999999998</v>
      </c>
      <c r="S15" s="446">
        <f t="shared" si="9"/>
        <v>-0.4</v>
      </c>
      <c r="T15" s="446">
        <f t="shared" si="9"/>
        <v>0.5</v>
      </c>
      <c r="U15" s="446">
        <f t="shared" si="9"/>
        <v>-0.3</v>
      </c>
      <c r="V15" s="446">
        <f t="shared" si="9"/>
        <v>0</v>
      </c>
      <c r="W15" s="446">
        <f t="shared" si="9"/>
        <v>-0.1</v>
      </c>
      <c r="X15" s="446">
        <f t="shared" si="9"/>
        <v>1.1000000000000001</v>
      </c>
      <c r="Y15" s="446">
        <f t="shared" si="9"/>
        <v>-1.1000000000000001</v>
      </c>
      <c r="Z15" s="446">
        <f t="shared" si="9"/>
        <v>-0.3</v>
      </c>
      <c r="AA15" s="446">
        <f t="shared" si="9"/>
        <v>-0.2</v>
      </c>
      <c r="AB15" s="446">
        <f t="shared" si="9"/>
        <v>-0.1</v>
      </c>
      <c r="AC15" s="446">
        <f t="shared" si="9"/>
        <v>0.2</v>
      </c>
      <c r="AD15" s="446">
        <f t="shared" si="9"/>
        <v>2.4</v>
      </c>
      <c r="AE15" s="446">
        <f t="shared" si="9"/>
        <v>0.9</v>
      </c>
      <c r="AF15" s="446">
        <f t="shared" si="9"/>
        <v>0.2</v>
      </c>
      <c r="AG15" s="446">
        <f t="shared" si="9"/>
        <v>0.2</v>
      </c>
      <c r="AH15" s="446">
        <f t="shared" si="9"/>
        <v>0.7</v>
      </c>
      <c r="AI15" s="446">
        <f t="shared" si="9"/>
        <v>0.6</v>
      </c>
      <c r="AJ15" s="444">
        <f t="shared" si="9"/>
        <v>0.7</v>
      </c>
      <c r="AK15" s="444">
        <f t="shared" si="9"/>
        <v>-0.7</v>
      </c>
      <c r="AL15" s="444">
        <f t="shared" si="9"/>
        <v>2</v>
      </c>
      <c r="AM15" s="444">
        <f t="shared" si="9"/>
        <v>3.4</v>
      </c>
      <c r="AN15" s="444">
        <f t="shared" si="9"/>
        <v>2.9</v>
      </c>
      <c r="AO15" s="999" t="s">
        <v>93</v>
      </c>
      <c r="AP15" s="1"/>
      <c r="AR15" s="36"/>
      <c r="AS15" s="36"/>
      <c r="AT15" s="36"/>
      <c r="AU15" s="318">
        <v>12</v>
      </c>
      <c r="AV15" s="318">
        <v>297142</v>
      </c>
      <c r="AW15" s="318">
        <v>9837</v>
      </c>
      <c r="AX15" s="318">
        <v>344811</v>
      </c>
      <c r="AY15" s="318">
        <v>8938</v>
      </c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</row>
    <row r="16" spans="1:62">
      <c r="A16" s="1"/>
      <c r="B16" s="1253" t="s">
        <v>240</v>
      </c>
      <c r="C16" s="1262" t="s">
        <v>241</v>
      </c>
      <c r="D16" s="1255" t="s">
        <v>66</v>
      </c>
      <c r="E16" s="1268">
        <f t="shared" ref="E16:AN17" si="10">E78</f>
        <v>103.041666666667</v>
      </c>
      <c r="F16" s="1264">
        <f t="shared" si="10"/>
        <v>104.583333333333</v>
      </c>
      <c r="G16" s="1264">
        <f t="shared" si="10"/>
        <v>105.666666666667</v>
      </c>
      <c r="H16" s="1264">
        <f t="shared" si="10"/>
        <v>104.741666666667</v>
      </c>
      <c r="I16" s="1264">
        <f t="shared" si="10"/>
        <v>103.091666666667</v>
      </c>
      <c r="J16" s="1264">
        <f t="shared" si="10"/>
        <v>101.4</v>
      </c>
      <c r="K16" s="1264">
        <f t="shared" si="10"/>
        <v>100.541666666667</v>
      </c>
      <c r="L16" s="1264">
        <f t="shared" si="10"/>
        <v>98.85</v>
      </c>
      <c r="M16" s="1264">
        <f t="shared" si="10"/>
        <v>99.525000000000006</v>
      </c>
      <c r="N16" s="1264">
        <f t="shared" si="10"/>
        <v>97.974999999999994</v>
      </c>
      <c r="O16" s="1264">
        <f t="shared" si="10"/>
        <v>96.625</v>
      </c>
      <c r="P16" s="1264">
        <f t="shared" si="10"/>
        <v>96.633333333333297</v>
      </c>
      <c r="Q16" s="1264">
        <f t="shared" si="10"/>
        <v>94.391666666666694</v>
      </c>
      <c r="R16" s="1264">
        <f t="shared" si="10"/>
        <v>92.4583333333333</v>
      </c>
      <c r="S16" s="1264">
        <f t="shared" si="10"/>
        <v>91.641666666666694</v>
      </c>
      <c r="T16" s="1264">
        <f t="shared" si="10"/>
        <v>92.841666666666697</v>
      </c>
      <c r="U16" s="1264">
        <f t="shared" si="10"/>
        <v>94.341666666666697</v>
      </c>
      <c r="V16" s="1264">
        <f t="shared" si="10"/>
        <v>96.433333333333294</v>
      </c>
      <c r="W16" s="1264">
        <f t="shared" si="10"/>
        <v>98.108333333333306</v>
      </c>
      <c r="X16" s="1264">
        <f t="shared" si="10"/>
        <v>102.60833333333299</v>
      </c>
      <c r="Y16" s="1264">
        <f t="shared" si="10"/>
        <v>97.2083333333333</v>
      </c>
      <c r="Z16" s="1264">
        <f t="shared" si="10"/>
        <v>97.108333333333306</v>
      </c>
      <c r="AA16" s="1264">
        <f t="shared" si="10"/>
        <v>98.5</v>
      </c>
      <c r="AB16" s="1264">
        <f t="shared" si="10"/>
        <v>97.65</v>
      </c>
      <c r="AC16" s="1264">
        <f t="shared" si="10"/>
        <v>98.866666666666703</v>
      </c>
      <c r="AD16" s="1264">
        <f t="shared" si="10"/>
        <v>102.05</v>
      </c>
      <c r="AE16" s="1264">
        <f t="shared" si="10"/>
        <v>99.7083333333333</v>
      </c>
      <c r="AF16" s="1264">
        <f t="shared" si="10"/>
        <v>96.2</v>
      </c>
      <c r="AG16" s="1264">
        <f t="shared" si="10"/>
        <v>98.424999999999997</v>
      </c>
      <c r="AH16" s="1264">
        <f t="shared" si="10"/>
        <v>100.97499999999999</v>
      </c>
      <c r="AI16" s="1269">
        <f t="shared" si="10"/>
        <v>101.166666666667</v>
      </c>
      <c r="AJ16" s="515">
        <f t="shared" si="10"/>
        <v>100</v>
      </c>
      <c r="AK16" s="447">
        <f t="shared" si="10"/>
        <v>104.60833333333299</v>
      </c>
      <c r="AL16" s="447">
        <f t="shared" si="10"/>
        <v>114.875</v>
      </c>
      <c r="AM16" s="447">
        <f t="shared" si="10"/>
        <v>119.85833333333299</v>
      </c>
      <c r="AN16" s="447">
        <f t="shared" si="10"/>
        <v>122.625</v>
      </c>
      <c r="AO16" s="997" t="s">
        <v>95</v>
      </c>
      <c r="AP16" s="1"/>
      <c r="AU16" s="1064" t="s">
        <v>669</v>
      </c>
      <c r="AV16" s="1065">
        <f>SUM(AV4:AV15)</f>
        <v>3358557</v>
      </c>
      <c r="AW16" s="1065">
        <f>SUM(AW4:AW15)</f>
        <v>127169</v>
      </c>
      <c r="AX16" s="1065">
        <f>SUM(AX4:AX15)</f>
        <v>3362480</v>
      </c>
      <c r="AY16" s="1065">
        <f>SUM(AY4:AY15)</f>
        <v>122445</v>
      </c>
    </row>
    <row r="17" spans="1:66">
      <c r="A17" s="1"/>
      <c r="B17" s="1260"/>
      <c r="C17" s="1270" t="s">
        <v>242</v>
      </c>
      <c r="D17" s="1211" t="s">
        <v>69</v>
      </c>
      <c r="E17" s="1271" t="str">
        <f t="shared" si="10"/>
        <v>－</v>
      </c>
      <c r="F17" s="1272">
        <f t="shared" si="10"/>
        <v>1.5</v>
      </c>
      <c r="G17" s="1272">
        <f t="shared" si="10"/>
        <v>1</v>
      </c>
      <c r="H17" s="1272">
        <f t="shared" si="10"/>
        <v>-0.9</v>
      </c>
      <c r="I17" s="1272">
        <f t="shared" si="10"/>
        <v>-1.6</v>
      </c>
      <c r="J17" s="1272">
        <f t="shared" si="10"/>
        <v>-1.6</v>
      </c>
      <c r="K17" s="1272">
        <f t="shared" si="10"/>
        <v>-0.8</v>
      </c>
      <c r="L17" s="1272">
        <f t="shared" si="10"/>
        <v>-1.7</v>
      </c>
      <c r="M17" s="1272">
        <f t="shared" si="10"/>
        <v>0.7</v>
      </c>
      <c r="N17" s="1272">
        <f t="shared" si="10"/>
        <v>-1.6</v>
      </c>
      <c r="O17" s="1272">
        <f t="shared" si="10"/>
        <v>-1.4</v>
      </c>
      <c r="P17" s="1272">
        <f t="shared" si="10"/>
        <v>0</v>
      </c>
      <c r="Q17" s="1272">
        <f t="shared" si="10"/>
        <v>-2.2999999999999998</v>
      </c>
      <c r="R17" s="1272">
        <f t="shared" si="10"/>
        <v>-2</v>
      </c>
      <c r="S17" s="1272">
        <f t="shared" si="10"/>
        <v>-0.9</v>
      </c>
      <c r="T17" s="1272">
        <f t="shared" si="10"/>
        <v>1.3</v>
      </c>
      <c r="U17" s="1272">
        <f t="shared" si="10"/>
        <v>1.6</v>
      </c>
      <c r="V17" s="1272">
        <f t="shared" si="10"/>
        <v>2.2000000000000002</v>
      </c>
      <c r="W17" s="1272">
        <f t="shared" si="10"/>
        <v>1.7</v>
      </c>
      <c r="X17" s="1272">
        <f t="shared" si="10"/>
        <v>4.5999999999999996</v>
      </c>
      <c r="Y17" s="1272">
        <f t="shared" si="10"/>
        <v>-5.3</v>
      </c>
      <c r="Z17" s="1272">
        <f t="shared" si="10"/>
        <v>-0.1</v>
      </c>
      <c r="AA17" s="1272">
        <f t="shared" si="10"/>
        <v>1.4</v>
      </c>
      <c r="AB17" s="1272">
        <f t="shared" si="10"/>
        <v>-0.9</v>
      </c>
      <c r="AC17" s="1272">
        <f t="shared" si="10"/>
        <v>1.2</v>
      </c>
      <c r="AD17" s="1272">
        <f t="shared" si="10"/>
        <v>3.2</v>
      </c>
      <c r="AE17" s="1272">
        <f t="shared" si="10"/>
        <v>-2.2999999999999998</v>
      </c>
      <c r="AF17" s="1272">
        <f t="shared" si="10"/>
        <v>-3.5</v>
      </c>
      <c r="AG17" s="1272">
        <f t="shared" si="10"/>
        <v>2.2999999999999998</v>
      </c>
      <c r="AH17" s="1272">
        <f t="shared" si="10"/>
        <v>2.6</v>
      </c>
      <c r="AI17" s="410">
        <f t="shared" si="10"/>
        <v>0.2</v>
      </c>
      <c r="AJ17" s="447">
        <f t="shared" si="10"/>
        <v>-1.2</v>
      </c>
      <c r="AK17" s="447">
        <f t="shared" si="10"/>
        <v>4.5999999999999996</v>
      </c>
      <c r="AL17" s="447">
        <f t="shared" si="10"/>
        <v>9.8000000000000007</v>
      </c>
      <c r="AM17" s="447">
        <f t="shared" si="10"/>
        <v>4.3</v>
      </c>
      <c r="AN17" s="447">
        <f t="shared" si="10"/>
        <v>2.2999999999999998</v>
      </c>
      <c r="AO17" s="999" t="s">
        <v>93</v>
      </c>
      <c r="AP17" s="1"/>
      <c r="AU17" s="318" t="s">
        <v>673</v>
      </c>
    </row>
    <row r="18" spans="1:66">
      <c r="A18" s="1"/>
      <c r="B18" s="1273"/>
      <c r="C18" s="1274" t="s">
        <v>243</v>
      </c>
      <c r="D18" s="1255" t="s">
        <v>543</v>
      </c>
      <c r="E18" s="1275">
        <f t="shared" ref="E18:AN18" si="11">E119</f>
        <v>92.2</v>
      </c>
      <c r="F18" s="1276">
        <f t="shared" si="11"/>
        <v>96.5</v>
      </c>
      <c r="G18" s="1276">
        <f t="shared" si="11"/>
        <v>99.7</v>
      </c>
      <c r="H18" s="1276">
        <f t="shared" si="11"/>
        <v>101.6</v>
      </c>
      <c r="I18" s="1276">
        <f t="shared" si="11"/>
        <v>102.2</v>
      </c>
      <c r="J18" s="1276">
        <f t="shared" si="11"/>
        <v>104</v>
      </c>
      <c r="K18" s="1276">
        <f t="shared" si="11"/>
        <v>105.9</v>
      </c>
      <c r="L18" s="1276">
        <f t="shared" si="11"/>
        <v>107.6</v>
      </c>
      <c r="M18" s="1276">
        <f t="shared" si="11"/>
        <v>109.6</v>
      </c>
      <c r="N18" s="1276">
        <f t="shared" si="11"/>
        <v>108.2</v>
      </c>
      <c r="O18" s="1276">
        <f t="shared" si="11"/>
        <v>106.7</v>
      </c>
      <c r="P18" s="1276">
        <f t="shared" si="11"/>
        <v>106.4</v>
      </c>
      <c r="Q18" s="1276">
        <f t="shared" si="11"/>
        <v>105.4</v>
      </c>
      <c r="R18" s="1276">
        <f t="shared" si="11"/>
        <v>102.4</v>
      </c>
      <c r="S18" s="1276">
        <f t="shared" si="11"/>
        <v>102.3</v>
      </c>
      <c r="T18" s="1276">
        <f t="shared" si="11"/>
        <v>101.8</v>
      </c>
      <c r="U18" s="1276">
        <f t="shared" si="11"/>
        <v>102.9</v>
      </c>
      <c r="V18" s="1276">
        <f t="shared" si="11"/>
        <v>103.9</v>
      </c>
      <c r="W18" s="1276">
        <f t="shared" si="11"/>
        <v>103</v>
      </c>
      <c r="X18" s="1276">
        <f t="shared" si="11"/>
        <v>102.5</v>
      </c>
      <c r="Y18" s="1276">
        <f t="shared" si="11"/>
        <v>97.6</v>
      </c>
      <c r="Z18" s="1276">
        <f t="shared" si="11"/>
        <v>98.6</v>
      </c>
      <c r="AA18" s="1276">
        <f t="shared" si="11"/>
        <v>98.9</v>
      </c>
      <c r="AB18" s="1276">
        <f t="shared" si="11"/>
        <v>97.9</v>
      </c>
      <c r="AC18" s="1276">
        <f t="shared" si="11"/>
        <v>97.9</v>
      </c>
      <c r="AD18" s="1276">
        <f t="shared" si="11"/>
        <v>98.9</v>
      </c>
      <c r="AE18" s="1276">
        <f t="shared" si="11"/>
        <v>99</v>
      </c>
      <c r="AF18" s="1276">
        <f t="shared" si="11"/>
        <v>100.1</v>
      </c>
      <c r="AG18" s="1276">
        <f t="shared" si="11"/>
        <v>99.7</v>
      </c>
      <c r="AH18" s="1276">
        <f t="shared" si="11"/>
        <v>104.3</v>
      </c>
      <c r="AI18" s="1276">
        <f t="shared" si="11"/>
        <v>105.4</v>
      </c>
      <c r="AJ18" s="1276">
        <f t="shared" si="11"/>
        <v>100</v>
      </c>
      <c r="AK18" s="1276">
        <f t="shared" si="11"/>
        <v>102.5</v>
      </c>
      <c r="AL18" s="1276">
        <f t="shared" si="11"/>
        <v>102.1</v>
      </c>
      <c r="AM18" s="1276">
        <f t="shared" si="11"/>
        <v>103.8</v>
      </c>
      <c r="AN18" s="1276">
        <f t="shared" si="11"/>
        <v>102.3</v>
      </c>
      <c r="AO18" s="1000" t="s">
        <v>244</v>
      </c>
      <c r="AP18" s="554"/>
      <c r="AU18" s="1113" t="s">
        <v>389</v>
      </c>
      <c r="AV18" s="1064"/>
      <c r="AW18" s="1064"/>
      <c r="AX18" s="1065">
        <f>SUM(AV7:AV15)+SUM(AX4:AX6)</f>
        <v>3405171</v>
      </c>
      <c r="AY18" s="1065">
        <f>SUM(AW7:AW15)+SUM(AY4:AY6)</f>
        <v>123090</v>
      </c>
    </row>
    <row r="19" spans="1:66">
      <c r="A19" s="1"/>
      <c r="B19" s="1273"/>
      <c r="C19" s="1210" t="s">
        <v>245</v>
      </c>
      <c r="D19" s="1211" t="s">
        <v>69</v>
      </c>
      <c r="E19" s="1277" t="s">
        <v>9</v>
      </c>
      <c r="F19" s="683">
        <f t="shared" ref="F19:AN19" si="12">ROUND((F18-E18)/E18*100,1)</f>
        <v>4.7</v>
      </c>
      <c r="G19" s="683">
        <f t="shared" si="12"/>
        <v>3.3</v>
      </c>
      <c r="H19" s="683">
        <f t="shared" si="12"/>
        <v>1.9</v>
      </c>
      <c r="I19" s="683">
        <f t="shared" si="12"/>
        <v>0.6</v>
      </c>
      <c r="J19" s="683">
        <f t="shared" si="12"/>
        <v>1.8</v>
      </c>
      <c r="K19" s="683">
        <f t="shared" si="12"/>
        <v>1.8</v>
      </c>
      <c r="L19" s="683">
        <f t="shared" si="12"/>
        <v>1.6</v>
      </c>
      <c r="M19" s="683">
        <f t="shared" si="12"/>
        <v>1.9</v>
      </c>
      <c r="N19" s="683">
        <f t="shared" si="12"/>
        <v>-1.3</v>
      </c>
      <c r="O19" s="683">
        <f t="shared" si="12"/>
        <v>-1.4</v>
      </c>
      <c r="P19" s="683">
        <f t="shared" si="12"/>
        <v>-0.3</v>
      </c>
      <c r="Q19" s="683">
        <f t="shared" si="12"/>
        <v>-0.9</v>
      </c>
      <c r="R19" s="683">
        <f t="shared" si="12"/>
        <v>-2.8</v>
      </c>
      <c r="S19" s="683">
        <f t="shared" si="12"/>
        <v>-0.1</v>
      </c>
      <c r="T19" s="683">
        <f t="shared" si="12"/>
        <v>-0.5</v>
      </c>
      <c r="U19" s="683">
        <f t="shared" si="12"/>
        <v>1.1000000000000001</v>
      </c>
      <c r="V19" s="683">
        <f t="shared" si="12"/>
        <v>1</v>
      </c>
      <c r="W19" s="683">
        <f t="shared" si="12"/>
        <v>-0.9</v>
      </c>
      <c r="X19" s="683">
        <f t="shared" si="12"/>
        <v>-0.5</v>
      </c>
      <c r="Y19" s="683">
        <f t="shared" si="12"/>
        <v>-4.8</v>
      </c>
      <c r="Z19" s="683">
        <f t="shared" si="12"/>
        <v>1</v>
      </c>
      <c r="AA19" s="1278">
        <f t="shared" si="12"/>
        <v>0.3</v>
      </c>
      <c r="AB19" s="1278">
        <f t="shared" si="12"/>
        <v>-1</v>
      </c>
      <c r="AC19" s="1278">
        <f t="shared" si="12"/>
        <v>0</v>
      </c>
      <c r="AD19" s="1278">
        <f t="shared" si="12"/>
        <v>1</v>
      </c>
      <c r="AE19" s="1278">
        <f t="shared" si="12"/>
        <v>0.1</v>
      </c>
      <c r="AF19" s="1278">
        <f t="shared" si="12"/>
        <v>1.1000000000000001</v>
      </c>
      <c r="AG19" s="1278">
        <f t="shared" si="12"/>
        <v>-0.4</v>
      </c>
      <c r="AH19" s="1278">
        <f t="shared" si="12"/>
        <v>4.5999999999999996</v>
      </c>
      <c r="AI19" s="1278">
        <f t="shared" si="12"/>
        <v>1.1000000000000001</v>
      </c>
      <c r="AJ19" s="1278">
        <f t="shared" si="12"/>
        <v>-5.0999999999999996</v>
      </c>
      <c r="AK19" s="1279">
        <f t="shared" si="12"/>
        <v>2.5</v>
      </c>
      <c r="AL19" s="1279">
        <f t="shared" si="12"/>
        <v>-0.4</v>
      </c>
      <c r="AM19" s="1279">
        <f t="shared" si="12"/>
        <v>1.7</v>
      </c>
      <c r="AN19" s="1279">
        <f t="shared" si="12"/>
        <v>-1.4</v>
      </c>
      <c r="AO19" s="1001" t="s">
        <v>13</v>
      </c>
      <c r="AP19" s="5"/>
    </row>
    <row r="20" spans="1:66">
      <c r="A20" s="1"/>
      <c r="B20" s="1273" t="s">
        <v>246</v>
      </c>
      <c r="C20" s="1280" t="s">
        <v>243</v>
      </c>
      <c r="D20" s="1208" t="s">
        <v>543</v>
      </c>
      <c r="E20" s="1275">
        <f t="shared" ref="E20:AN20" si="13">E124</f>
        <v>106</v>
      </c>
      <c r="F20" s="1276">
        <f t="shared" si="13"/>
        <v>107.6</v>
      </c>
      <c r="G20" s="1276">
        <f t="shared" si="13"/>
        <v>107.6</v>
      </c>
      <c r="H20" s="1276">
        <f t="shared" si="13"/>
        <v>107.9</v>
      </c>
      <c r="I20" s="1276">
        <f t="shared" si="13"/>
        <v>107.2</v>
      </c>
      <c r="J20" s="1276">
        <f t="shared" si="13"/>
        <v>108.7</v>
      </c>
      <c r="K20" s="1276">
        <f t="shared" si="13"/>
        <v>110.9</v>
      </c>
      <c r="L20" s="1276">
        <f t="shared" si="13"/>
        <v>112.8</v>
      </c>
      <c r="M20" s="1276">
        <f t="shared" si="13"/>
        <v>113</v>
      </c>
      <c r="N20" s="1276">
        <f t="shared" si="13"/>
        <v>110.9</v>
      </c>
      <c r="O20" s="1276">
        <f t="shared" si="13"/>
        <v>109.7</v>
      </c>
      <c r="P20" s="1276">
        <f t="shared" si="13"/>
        <v>110.4</v>
      </c>
      <c r="Q20" s="1276">
        <f t="shared" si="13"/>
        <v>110.4</v>
      </c>
      <c r="R20" s="1276">
        <f t="shared" si="13"/>
        <v>108.4</v>
      </c>
      <c r="S20" s="1276">
        <f t="shared" si="13"/>
        <v>108.6</v>
      </c>
      <c r="T20" s="1276">
        <f t="shared" si="13"/>
        <v>108.1</v>
      </c>
      <c r="U20" s="1276">
        <f t="shared" si="13"/>
        <v>109.7</v>
      </c>
      <c r="V20" s="1276">
        <f t="shared" si="13"/>
        <v>110.4</v>
      </c>
      <c r="W20" s="1276">
        <f t="shared" si="13"/>
        <v>109.3</v>
      </c>
      <c r="X20" s="1276">
        <f t="shared" si="13"/>
        <v>107.1</v>
      </c>
      <c r="Y20" s="1276">
        <f t="shared" si="13"/>
        <v>103.5</v>
      </c>
      <c r="Z20" s="1276">
        <f t="shared" si="13"/>
        <v>105.5</v>
      </c>
      <c r="AA20" s="1276">
        <f t="shared" si="13"/>
        <v>106</v>
      </c>
      <c r="AB20" s="1276">
        <f t="shared" si="13"/>
        <v>104.9</v>
      </c>
      <c r="AC20" s="1276">
        <f t="shared" si="13"/>
        <v>104.5</v>
      </c>
      <c r="AD20" s="1276">
        <f t="shared" si="13"/>
        <v>102.2</v>
      </c>
      <c r="AE20" s="1276">
        <f t="shared" si="13"/>
        <v>101.2</v>
      </c>
      <c r="AF20" s="1276">
        <f t="shared" si="13"/>
        <v>102.5</v>
      </c>
      <c r="AG20" s="1276">
        <f t="shared" si="13"/>
        <v>102.2</v>
      </c>
      <c r="AH20" s="1276">
        <f t="shared" si="13"/>
        <v>105.8</v>
      </c>
      <c r="AI20" s="1276">
        <f t="shared" si="13"/>
        <v>106.3</v>
      </c>
      <c r="AJ20" s="1276">
        <f t="shared" si="13"/>
        <v>100</v>
      </c>
      <c r="AK20" s="1281">
        <f t="shared" si="13"/>
        <v>103.2</v>
      </c>
      <c r="AL20" s="1281">
        <f t="shared" si="13"/>
        <v>100.4</v>
      </c>
      <c r="AM20" s="1281">
        <f t="shared" si="13"/>
        <v>98.1</v>
      </c>
      <c r="AN20" s="1281">
        <f t="shared" si="13"/>
        <v>93.6</v>
      </c>
      <c r="AO20" s="1066" t="s">
        <v>247</v>
      </c>
      <c r="AP20" s="554"/>
    </row>
    <row r="21" spans="1:66">
      <c r="A21" s="1"/>
      <c r="B21" s="1273"/>
      <c r="C21" s="1210" t="s">
        <v>105</v>
      </c>
      <c r="D21" s="1211" t="s">
        <v>69</v>
      </c>
      <c r="E21" s="1277" t="s">
        <v>9</v>
      </c>
      <c r="F21" s="683">
        <f t="shared" ref="F21:AN21" si="14">ROUND((F20-E20)/E20*100,1)</f>
        <v>1.5</v>
      </c>
      <c r="G21" s="683">
        <f t="shared" si="14"/>
        <v>0</v>
      </c>
      <c r="H21" s="683">
        <f t="shared" si="14"/>
        <v>0.3</v>
      </c>
      <c r="I21" s="683">
        <f t="shared" si="14"/>
        <v>-0.6</v>
      </c>
      <c r="J21" s="683">
        <f t="shared" si="14"/>
        <v>1.4</v>
      </c>
      <c r="K21" s="683">
        <f t="shared" si="14"/>
        <v>2</v>
      </c>
      <c r="L21" s="683">
        <f t="shared" si="14"/>
        <v>1.7</v>
      </c>
      <c r="M21" s="683">
        <f t="shared" si="14"/>
        <v>0.2</v>
      </c>
      <c r="N21" s="683">
        <f t="shared" si="14"/>
        <v>-1.9</v>
      </c>
      <c r="O21" s="683">
        <f t="shared" si="14"/>
        <v>-1.1000000000000001</v>
      </c>
      <c r="P21" s="683">
        <f t="shared" si="14"/>
        <v>0.6</v>
      </c>
      <c r="Q21" s="683">
        <f t="shared" si="14"/>
        <v>0</v>
      </c>
      <c r="R21" s="683">
        <f t="shared" si="14"/>
        <v>-1.8</v>
      </c>
      <c r="S21" s="683">
        <f t="shared" si="14"/>
        <v>0.2</v>
      </c>
      <c r="T21" s="683">
        <f t="shared" si="14"/>
        <v>-0.5</v>
      </c>
      <c r="U21" s="683">
        <f t="shared" si="14"/>
        <v>1.5</v>
      </c>
      <c r="V21" s="683">
        <f t="shared" si="14"/>
        <v>0.6</v>
      </c>
      <c r="W21" s="683">
        <f t="shared" si="14"/>
        <v>-1</v>
      </c>
      <c r="X21" s="683">
        <f t="shared" si="14"/>
        <v>-2</v>
      </c>
      <c r="Y21" s="683">
        <f t="shared" si="14"/>
        <v>-3.4</v>
      </c>
      <c r="Z21" s="683">
        <f t="shared" si="14"/>
        <v>1.9</v>
      </c>
      <c r="AA21" s="1278">
        <f t="shared" si="14"/>
        <v>0.5</v>
      </c>
      <c r="AB21" s="1278">
        <f t="shared" si="14"/>
        <v>-1</v>
      </c>
      <c r="AC21" s="1278">
        <f t="shared" si="14"/>
        <v>-0.4</v>
      </c>
      <c r="AD21" s="1278">
        <f t="shared" si="14"/>
        <v>-2.2000000000000002</v>
      </c>
      <c r="AE21" s="1278">
        <f t="shared" si="14"/>
        <v>-1</v>
      </c>
      <c r="AF21" s="1278">
        <f t="shared" si="14"/>
        <v>1.3</v>
      </c>
      <c r="AG21" s="1278">
        <f t="shared" si="14"/>
        <v>-0.3</v>
      </c>
      <c r="AH21" s="1278">
        <f t="shared" si="14"/>
        <v>3.5</v>
      </c>
      <c r="AI21" s="1278">
        <f t="shared" si="14"/>
        <v>0.5</v>
      </c>
      <c r="AJ21" s="1278">
        <f t="shared" si="14"/>
        <v>-5.9</v>
      </c>
      <c r="AK21" s="1278">
        <f t="shared" si="14"/>
        <v>3.2</v>
      </c>
      <c r="AL21" s="1278">
        <f t="shared" si="14"/>
        <v>-2.7</v>
      </c>
      <c r="AM21" s="1278">
        <f t="shared" si="14"/>
        <v>-2.2999999999999998</v>
      </c>
      <c r="AN21" s="1278">
        <f t="shared" si="14"/>
        <v>-4.5999999999999996</v>
      </c>
      <c r="AO21" s="995" t="s">
        <v>333</v>
      </c>
      <c r="AP21" s="5"/>
    </row>
    <row r="22" spans="1:66">
      <c r="A22" s="1"/>
      <c r="B22" s="1273" t="s">
        <v>248</v>
      </c>
      <c r="C22" s="1282" t="s">
        <v>107</v>
      </c>
      <c r="D22" s="1255" t="s">
        <v>543</v>
      </c>
      <c r="E22" s="1283">
        <f t="shared" ref="E22:AN22" si="15">E130</f>
        <v>147.6</v>
      </c>
      <c r="F22" s="1284">
        <f t="shared" si="15"/>
        <v>147.4</v>
      </c>
      <c r="G22" s="1284">
        <f t="shared" si="15"/>
        <v>138</v>
      </c>
      <c r="H22" s="1284">
        <f t="shared" si="15"/>
        <v>117.8</v>
      </c>
      <c r="I22" s="1284">
        <f t="shared" si="15"/>
        <v>104.6</v>
      </c>
      <c r="J22" s="1284">
        <f t="shared" si="15"/>
        <v>102.4</v>
      </c>
      <c r="K22" s="1284">
        <f t="shared" si="15"/>
        <v>106.2</v>
      </c>
      <c r="L22" s="1284">
        <f t="shared" si="15"/>
        <v>113.8</v>
      </c>
      <c r="M22" s="1284">
        <f t="shared" si="15"/>
        <v>117.2</v>
      </c>
      <c r="N22" s="1284">
        <f t="shared" si="15"/>
        <v>106.9</v>
      </c>
      <c r="O22" s="1284">
        <f t="shared" si="15"/>
        <v>105.4</v>
      </c>
      <c r="P22" s="1284">
        <f t="shared" si="15"/>
        <v>111.4</v>
      </c>
      <c r="Q22" s="1284">
        <f t="shared" si="15"/>
        <v>107.3</v>
      </c>
      <c r="R22" s="1284">
        <f t="shared" si="15"/>
        <v>108.1</v>
      </c>
      <c r="S22" s="1284">
        <f t="shared" si="15"/>
        <v>114.5</v>
      </c>
      <c r="T22" s="1284">
        <f t="shared" si="15"/>
        <v>118.7</v>
      </c>
      <c r="U22" s="1284">
        <f t="shared" si="15"/>
        <v>119</v>
      </c>
      <c r="V22" s="1284">
        <f t="shared" si="15"/>
        <v>122.9</v>
      </c>
      <c r="W22" s="1284">
        <f t="shared" si="15"/>
        <v>124.9</v>
      </c>
      <c r="X22" s="1284">
        <f t="shared" si="15"/>
        <v>121.1</v>
      </c>
      <c r="Y22" s="1284">
        <f t="shared" si="15"/>
        <v>101.4</v>
      </c>
      <c r="Z22" s="1284">
        <f t="shared" si="15"/>
        <v>112.7</v>
      </c>
      <c r="AA22" s="1284">
        <f t="shared" si="15"/>
        <v>112.4</v>
      </c>
      <c r="AB22" s="1284">
        <f t="shared" si="15"/>
        <v>113.6</v>
      </c>
      <c r="AC22" s="1284">
        <f t="shared" si="15"/>
        <v>116.7</v>
      </c>
      <c r="AD22" s="1284">
        <f t="shared" si="15"/>
        <v>121.2</v>
      </c>
      <c r="AE22" s="1284">
        <f t="shared" si="15"/>
        <v>120</v>
      </c>
      <c r="AF22" s="1284">
        <f t="shared" si="15"/>
        <v>118</v>
      </c>
      <c r="AG22" s="1284">
        <f t="shared" si="15"/>
        <v>111.8</v>
      </c>
      <c r="AH22" s="1284">
        <f t="shared" si="15"/>
        <v>124.3</v>
      </c>
      <c r="AI22" s="1284">
        <f t="shared" si="15"/>
        <v>116.4</v>
      </c>
      <c r="AJ22" s="1284">
        <f t="shared" si="15"/>
        <v>100</v>
      </c>
      <c r="AK22" s="1284">
        <f t="shared" si="15"/>
        <v>105.2</v>
      </c>
      <c r="AL22" s="1284">
        <f t="shared" si="15"/>
        <v>105.3</v>
      </c>
      <c r="AM22" s="1284">
        <f t="shared" si="15"/>
        <v>101</v>
      </c>
      <c r="AN22" s="1284">
        <f t="shared" si="15"/>
        <v>101.2</v>
      </c>
      <c r="AO22" s="43" t="s">
        <v>12</v>
      </c>
      <c r="AP22" s="554"/>
    </row>
    <row r="23" spans="1:66">
      <c r="A23" s="1"/>
      <c r="B23" s="1273"/>
      <c r="C23" s="1210" t="s">
        <v>108</v>
      </c>
      <c r="D23" s="1211" t="s">
        <v>69</v>
      </c>
      <c r="E23" s="1277" t="s">
        <v>9</v>
      </c>
      <c r="F23" s="683">
        <f t="shared" ref="F23:AN23" si="16">ROUND((F22-E22)/E22*100,1)</f>
        <v>-0.1</v>
      </c>
      <c r="G23" s="683">
        <f t="shared" si="16"/>
        <v>-6.4</v>
      </c>
      <c r="H23" s="683">
        <f t="shared" si="16"/>
        <v>-14.6</v>
      </c>
      <c r="I23" s="683">
        <f t="shared" si="16"/>
        <v>-11.2</v>
      </c>
      <c r="J23" s="683">
        <f t="shared" si="16"/>
        <v>-2.1</v>
      </c>
      <c r="K23" s="683">
        <f t="shared" si="16"/>
        <v>3.7</v>
      </c>
      <c r="L23" s="683">
        <f t="shared" si="16"/>
        <v>7.2</v>
      </c>
      <c r="M23" s="683">
        <f t="shared" si="16"/>
        <v>3</v>
      </c>
      <c r="N23" s="683">
        <f t="shared" si="16"/>
        <v>-8.8000000000000007</v>
      </c>
      <c r="O23" s="683">
        <f t="shared" si="16"/>
        <v>-1.4</v>
      </c>
      <c r="P23" s="683">
        <f t="shared" si="16"/>
        <v>5.7</v>
      </c>
      <c r="Q23" s="683">
        <f t="shared" si="16"/>
        <v>-3.7</v>
      </c>
      <c r="R23" s="683">
        <f t="shared" si="16"/>
        <v>0.7</v>
      </c>
      <c r="S23" s="683">
        <f t="shared" si="16"/>
        <v>5.9</v>
      </c>
      <c r="T23" s="683">
        <f t="shared" si="16"/>
        <v>3.7</v>
      </c>
      <c r="U23" s="683">
        <f t="shared" si="16"/>
        <v>0.3</v>
      </c>
      <c r="V23" s="683">
        <f t="shared" si="16"/>
        <v>3.3</v>
      </c>
      <c r="W23" s="683">
        <f t="shared" si="16"/>
        <v>1.6</v>
      </c>
      <c r="X23" s="683">
        <f t="shared" si="16"/>
        <v>-3</v>
      </c>
      <c r="Y23" s="683">
        <f t="shared" si="16"/>
        <v>-16.3</v>
      </c>
      <c r="Z23" s="683">
        <f t="shared" si="16"/>
        <v>11.1</v>
      </c>
      <c r="AA23" s="1278">
        <f t="shared" si="16"/>
        <v>-0.3</v>
      </c>
      <c r="AB23" s="1278">
        <f t="shared" si="16"/>
        <v>1.1000000000000001</v>
      </c>
      <c r="AC23" s="1278">
        <f t="shared" si="16"/>
        <v>2.7</v>
      </c>
      <c r="AD23" s="1278">
        <f t="shared" si="16"/>
        <v>3.9</v>
      </c>
      <c r="AE23" s="1278">
        <f t="shared" si="16"/>
        <v>-1</v>
      </c>
      <c r="AF23" s="1278">
        <f t="shared" si="16"/>
        <v>-1.7</v>
      </c>
      <c r="AG23" s="1278">
        <f t="shared" si="16"/>
        <v>-5.3</v>
      </c>
      <c r="AH23" s="1278">
        <f t="shared" si="16"/>
        <v>11.2</v>
      </c>
      <c r="AI23" s="1278">
        <f t="shared" si="16"/>
        <v>-6.4</v>
      </c>
      <c r="AJ23" s="1278">
        <f t="shared" si="16"/>
        <v>-14.1</v>
      </c>
      <c r="AK23" s="1279">
        <f t="shared" si="16"/>
        <v>5.2</v>
      </c>
      <c r="AL23" s="1279">
        <f t="shared" si="16"/>
        <v>0.1</v>
      </c>
      <c r="AM23" s="1279">
        <f t="shared" si="16"/>
        <v>-4.0999999999999996</v>
      </c>
      <c r="AN23" s="1279">
        <f t="shared" si="16"/>
        <v>0.2</v>
      </c>
      <c r="AO23" s="995"/>
      <c r="AP23" s="5"/>
    </row>
    <row r="24" spans="1:66">
      <c r="A24" s="1"/>
      <c r="B24" s="1273" t="s">
        <v>249</v>
      </c>
      <c r="C24" s="1254" t="s">
        <v>109</v>
      </c>
      <c r="D24" s="1255" t="s">
        <v>543</v>
      </c>
      <c r="E24" s="1283">
        <f t="shared" ref="E24:AN24" si="17">E136</f>
        <v>80</v>
      </c>
      <c r="F24" s="1284">
        <f t="shared" si="17"/>
        <v>82.6</v>
      </c>
      <c r="G24" s="1284">
        <f t="shared" si="17"/>
        <v>85.2</v>
      </c>
      <c r="H24" s="1284">
        <f t="shared" si="17"/>
        <v>87.1</v>
      </c>
      <c r="I24" s="1284">
        <f t="shared" si="17"/>
        <v>88.1</v>
      </c>
      <c r="J24" s="1284">
        <f t="shared" si="17"/>
        <v>88.2</v>
      </c>
      <c r="K24" s="1284">
        <f t="shared" si="17"/>
        <v>87.7</v>
      </c>
      <c r="L24" s="1284">
        <f t="shared" si="17"/>
        <v>87.3</v>
      </c>
      <c r="M24" s="1284">
        <f t="shared" si="17"/>
        <v>87.9</v>
      </c>
      <c r="N24" s="1284">
        <f t="shared" si="17"/>
        <v>88.4</v>
      </c>
      <c r="O24" s="1284">
        <f t="shared" si="17"/>
        <v>87.9</v>
      </c>
      <c r="P24" s="1284">
        <f t="shared" si="17"/>
        <v>87.1</v>
      </c>
      <c r="Q24" s="1284">
        <f t="shared" si="17"/>
        <v>86.3</v>
      </c>
      <c r="R24" s="1284">
        <f t="shared" si="17"/>
        <v>85.2</v>
      </c>
      <c r="S24" s="1284">
        <f t="shared" si="17"/>
        <v>84.4</v>
      </c>
      <c r="T24" s="1284">
        <f t="shared" si="17"/>
        <v>84.8</v>
      </c>
      <c r="U24" s="1284">
        <f t="shared" si="17"/>
        <v>85.5</v>
      </c>
      <c r="V24" s="1284">
        <f t="shared" si="17"/>
        <v>86.4</v>
      </c>
      <c r="W24" s="1284">
        <f t="shared" si="17"/>
        <v>88.8</v>
      </c>
      <c r="X24" s="1284">
        <f t="shared" si="17"/>
        <v>91.6</v>
      </c>
      <c r="Y24" s="1284">
        <f t="shared" si="17"/>
        <v>92.7</v>
      </c>
      <c r="Z24" s="1284">
        <f t="shared" si="17"/>
        <v>93</v>
      </c>
      <c r="AA24" s="1284">
        <f t="shared" si="17"/>
        <v>93.5</v>
      </c>
      <c r="AB24" s="1284">
        <f t="shared" si="17"/>
        <v>93.7</v>
      </c>
      <c r="AC24" s="1284">
        <f t="shared" si="17"/>
        <v>94.1</v>
      </c>
      <c r="AD24" s="1284">
        <f t="shared" si="17"/>
        <v>94.9</v>
      </c>
      <c r="AE24" s="1284">
        <f t="shared" si="17"/>
        <v>95.9</v>
      </c>
      <c r="AF24" s="1284">
        <f t="shared" si="17"/>
        <v>96.7</v>
      </c>
      <c r="AG24" s="1284">
        <f t="shared" si="17"/>
        <v>99.3</v>
      </c>
      <c r="AH24" s="1284">
        <f t="shared" si="17"/>
        <v>99.2</v>
      </c>
      <c r="AI24" s="1284">
        <f t="shared" si="17"/>
        <v>99.5</v>
      </c>
      <c r="AJ24" s="1284">
        <f t="shared" si="17"/>
        <v>100</v>
      </c>
      <c r="AK24" s="1278">
        <f t="shared" si="17"/>
        <v>98.9</v>
      </c>
      <c r="AL24" s="1278">
        <f t="shared" si="17"/>
        <v>99.4</v>
      </c>
      <c r="AM24" s="1278">
        <f t="shared" si="17"/>
        <v>99</v>
      </c>
      <c r="AN24" s="1278">
        <f t="shared" si="17"/>
        <v>98.9</v>
      </c>
      <c r="AO24" s="43"/>
      <c r="AP24" s="554"/>
    </row>
    <row r="25" spans="1:66">
      <c r="A25" s="1"/>
      <c r="B25" s="1273" t="s">
        <v>250</v>
      </c>
      <c r="C25" s="1210"/>
      <c r="D25" s="1211" t="s">
        <v>69</v>
      </c>
      <c r="E25" s="1248" t="s">
        <v>9</v>
      </c>
      <c r="F25" s="446">
        <f t="shared" ref="F25:AN25" si="18">ROUND((F24-E24)/E24*100,1)</f>
        <v>3.2</v>
      </c>
      <c r="G25" s="446">
        <f t="shared" si="18"/>
        <v>3.1</v>
      </c>
      <c r="H25" s="446">
        <f t="shared" si="18"/>
        <v>2.2000000000000002</v>
      </c>
      <c r="I25" s="446">
        <f t="shared" si="18"/>
        <v>1.1000000000000001</v>
      </c>
      <c r="J25" s="446">
        <f t="shared" si="18"/>
        <v>0.1</v>
      </c>
      <c r="K25" s="446">
        <f t="shared" si="18"/>
        <v>-0.6</v>
      </c>
      <c r="L25" s="446">
        <f t="shared" si="18"/>
        <v>-0.5</v>
      </c>
      <c r="M25" s="446">
        <f t="shared" si="18"/>
        <v>0.7</v>
      </c>
      <c r="N25" s="446">
        <f t="shared" si="18"/>
        <v>0.6</v>
      </c>
      <c r="O25" s="446">
        <f t="shared" si="18"/>
        <v>-0.6</v>
      </c>
      <c r="P25" s="446">
        <f t="shared" si="18"/>
        <v>-0.9</v>
      </c>
      <c r="Q25" s="446">
        <f t="shared" si="18"/>
        <v>-0.9</v>
      </c>
      <c r="R25" s="446">
        <f t="shared" si="18"/>
        <v>-1.3</v>
      </c>
      <c r="S25" s="446">
        <f t="shared" si="18"/>
        <v>-0.9</v>
      </c>
      <c r="T25" s="446">
        <f t="shared" si="18"/>
        <v>0.5</v>
      </c>
      <c r="U25" s="446">
        <f t="shared" si="18"/>
        <v>0.8</v>
      </c>
      <c r="V25" s="446">
        <f t="shared" si="18"/>
        <v>1.1000000000000001</v>
      </c>
      <c r="W25" s="446">
        <f t="shared" si="18"/>
        <v>2.8</v>
      </c>
      <c r="X25" s="446">
        <f t="shared" si="18"/>
        <v>3.2</v>
      </c>
      <c r="Y25" s="446">
        <f t="shared" si="18"/>
        <v>1.2</v>
      </c>
      <c r="Z25" s="446">
        <f t="shared" si="18"/>
        <v>0.3</v>
      </c>
      <c r="AA25" s="446">
        <f t="shared" si="18"/>
        <v>0.5</v>
      </c>
      <c r="AB25" s="446">
        <f t="shared" si="18"/>
        <v>0.2</v>
      </c>
      <c r="AC25" s="446">
        <f t="shared" si="18"/>
        <v>0.4</v>
      </c>
      <c r="AD25" s="446">
        <f t="shared" si="18"/>
        <v>0.9</v>
      </c>
      <c r="AE25" s="446">
        <f t="shared" si="18"/>
        <v>1.1000000000000001</v>
      </c>
      <c r="AF25" s="446">
        <f t="shared" si="18"/>
        <v>0.8</v>
      </c>
      <c r="AG25" s="446">
        <f t="shared" si="18"/>
        <v>2.7</v>
      </c>
      <c r="AH25" s="446">
        <f t="shared" si="18"/>
        <v>-0.1</v>
      </c>
      <c r="AI25" s="446">
        <f t="shared" si="18"/>
        <v>0.3</v>
      </c>
      <c r="AJ25" s="446">
        <f t="shared" si="18"/>
        <v>0.5</v>
      </c>
      <c r="AK25" s="683">
        <f t="shared" si="18"/>
        <v>-1.1000000000000001</v>
      </c>
      <c r="AL25" s="683">
        <f t="shared" si="18"/>
        <v>0.5</v>
      </c>
      <c r="AM25" s="446">
        <f t="shared" si="18"/>
        <v>-0.4</v>
      </c>
      <c r="AN25" s="446">
        <f t="shared" si="18"/>
        <v>-0.1</v>
      </c>
      <c r="AO25" s="999"/>
      <c r="AP25" s="1"/>
    </row>
    <row r="26" spans="1:66">
      <c r="A26" s="1"/>
      <c r="B26" s="1273"/>
      <c r="C26" s="1285" t="s">
        <v>110</v>
      </c>
      <c r="D26" s="1286" t="s">
        <v>251</v>
      </c>
      <c r="E26" s="1287">
        <v>1.58</v>
      </c>
      <c r="F26" s="1288">
        <v>1.82</v>
      </c>
      <c r="G26" s="1288">
        <v>1.74</v>
      </c>
      <c r="H26" s="1288">
        <v>1.25</v>
      </c>
      <c r="I26" s="1288">
        <v>0.91</v>
      </c>
      <c r="J26" s="1288">
        <v>0.8</v>
      </c>
      <c r="K26" s="1288">
        <v>0.92</v>
      </c>
      <c r="L26" s="1289">
        <v>1.0900000000000001</v>
      </c>
      <c r="M26" s="1289">
        <v>1</v>
      </c>
      <c r="N26" s="1289">
        <v>0.69</v>
      </c>
      <c r="O26" s="1289">
        <v>0.65</v>
      </c>
      <c r="P26" s="1289">
        <v>0.78</v>
      </c>
      <c r="Q26" s="1289">
        <v>0.78</v>
      </c>
      <c r="R26" s="1290">
        <v>0.71</v>
      </c>
      <c r="S26" s="1291">
        <v>0.86</v>
      </c>
      <c r="T26" s="1291">
        <v>1.08</v>
      </c>
      <c r="U26" s="1291">
        <v>1.29</v>
      </c>
      <c r="V26" s="1291">
        <v>1.39</v>
      </c>
      <c r="W26" s="1291">
        <v>1.37</v>
      </c>
      <c r="X26" s="410">
        <v>1.1399999999999999</v>
      </c>
      <c r="Y26" s="410">
        <v>0.78</v>
      </c>
      <c r="Z26" s="410">
        <v>0.86</v>
      </c>
      <c r="AA26" s="410">
        <v>0.97</v>
      </c>
      <c r="AB26" s="410">
        <v>1.1200000000000001</v>
      </c>
      <c r="AC26" s="410">
        <v>1.21</v>
      </c>
      <c r="AD26" s="410">
        <v>1.37</v>
      </c>
      <c r="AE26" s="410">
        <v>1.51</v>
      </c>
      <c r="AF26" s="410">
        <v>1.74</v>
      </c>
      <c r="AG26" s="410">
        <v>1.92</v>
      </c>
      <c r="AH26" s="410">
        <v>2.14</v>
      </c>
      <c r="AI26" s="410">
        <v>2.1800000000000002</v>
      </c>
      <c r="AJ26" s="514">
        <v>1.75</v>
      </c>
      <c r="AK26" s="510">
        <v>1.73</v>
      </c>
      <c r="AL26" s="510">
        <v>1.84</v>
      </c>
      <c r="AM26" s="510">
        <v>1.81</v>
      </c>
      <c r="AN26" s="1060">
        <v>1.8</v>
      </c>
      <c r="AO26" s="19" t="s">
        <v>252</v>
      </c>
      <c r="AP26" s="1" t="s">
        <v>7</v>
      </c>
      <c r="AR26" s="318"/>
      <c r="AS26" s="46"/>
      <c r="AT26" s="46"/>
      <c r="AU26" s="46"/>
      <c r="AV26" s="46"/>
      <c r="AW26" s="46"/>
      <c r="AX26" s="46"/>
      <c r="AY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</row>
    <row r="27" spans="1:66">
      <c r="A27" s="1"/>
      <c r="B27" s="1273" t="s">
        <v>253</v>
      </c>
      <c r="C27" s="1285" t="s">
        <v>114</v>
      </c>
      <c r="D27" s="1286" t="s">
        <v>251</v>
      </c>
      <c r="E27" s="1292">
        <v>0.95</v>
      </c>
      <c r="F27" s="1293">
        <v>1.0900000000000001</v>
      </c>
      <c r="G27" s="1293">
        <v>1.06</v>
      </c>
      <c r="H27" s="1293">
        <v>0.78</v>
      </c>
      <c r="I27" s="1293">
        <v>0.54</v>
      </c>
      <c r="J27" s="1293">
        <v>0.45</v>
      </c>
      <c r="K27" s="1293">
        <v>0.48</v>
      </c>
      <c r="L27" s="1189">
        <v>0.61</v>
      </c>
      <c r="M27" s="1189">
        <v>0.57999999999999996</v>
      </c>
      <c r="N27" s="1189">
        <v>0.39</v>
      </c>
      <c r="O27" s="1189">
        <v>0.35</v>
      </c>
      <c r="P27" s="1189">
        <v>0.44</v>
      </c>
      <c r="Q27" s="1189">
        <v>0.45</v>
      </c>
      <c r="R27" s="1189">
        <v>0.42</v>
      </c>
      <c r="S27" s="1294">
        <v>0.51</v>
      </c>
      <c r="T27" s="1294">
        <v>0.69</v>
      </c>
      <c r="U27" s="1294">
        <v>0.83</v>
      </c>
      <c r="V27" s="1294">
        <v>0.94</v>
      </c>
      <c r="W27" s="1294">
        <v>0.94</v>
      </c>
      <c r="X27" s="1190">
        <v>0.78</v>
      </c>
      <c r="Y27" s="1190">
        <v>0.47</v>
      </c>
      <c r="Z27" s="1190">
        <v>0.49</v>
      </c>
      <c r="AA27" s="1190">
        <v>0.59</v>
      </c>
      <c r="AB27" s="1190">
        <v>0.68</v>
      </c>
      <c r="AC27" s="1190">
        <v>0.75</v>
      </c>
      <c r="AD27" s="1190">
        <v>0.88</v>
      </c>
      <c r="AE27" s="1190">
        <v>0.98</v>
      </c>
      <c r="AF27" s="1190">
        <v>1.1299999999999999</v>
      </c>
      <c r="AG27" s="1190">
        <v>1.28</v>
      </c>
      <c r="AH27" s="1190">
        <v>1.43</v>
      </c>
      <c r="AI27" s="1190">
        <v>1.43</v>
      </c>
      <c r="AJ27" s="510">
        <v>1.04</v>
      </c>
      <c r="AK27" s="514">
        <v>0.93</v>
      </c>
      <c r="AL27" s="514">
        <v>1.01</v>
      </c>
      <c r="AM27" s="510">
        <v>1.02</v>
      </c>
      <c r="AN27" s="514">
        <v>1.01</v>
      </c>
      <c r="AO27" s="1002" t="s">
        <v>254</v>
      </c>
      <c r="AP27" s="1" t="s">
        <v>7</v>
      </c>
      <c r="AR27" s="318"/>
    </row>
    <row r="28" spans="1:66">
      <c r="A28" s="1"/>
      <c r="B28" s="1273"/>
      <c r="C28" s="1295" t="s">
        <v>187</v>
      </c>
      <c r="D28" s="1296" t="s">
        <v>118</v>
      </c>
      <c r="E28" s="1297" t="s">
        <v>9</v>
      </c>
      <c r="F28" s="1298" t="s">
        <v>9</v>
      </c>
      <c r="G28" s="1298" t="s">
        <v>9</v>
      </c>
      <c r="H28" s="1298" t="s">
        <v>9</v>
      </c>
      <c r="I28" s="1298" t="s">
        <v>9</v>
      </c>
      <c r="J28" s="1298" t="s">
        <v>9</v>
      </c>
      <c r="K28" s="1298" t="s">
        <v>9</v>
      </c>
      <c r="L28" s="1298" t="s">
        <v>9</v>
      </c>
      <c r="M28" s="289">
        <v>3.7</v>
      </c>
      <c r="N28" s="289">
        <v>4.7</v>
      </c>
      <c r="O28" s="289">
        <v>5.8</v>
      </c>
      <c r="P28" s="289">
        <v>5.9</v>
      </c>
      <c r="Q28" s="289">
        <v>6.3</v>
      </c>
      <c r="R28" s="289">
        <v>6.8</v>
      </c>
      <c r="S28" s="486">
        <v>6.4</v>
      </c>
      <c r="T28" s="486">
        <v>5.5</v>
      </c>
      <c r="U28" s="486">
        <v>5</v>
      </c>
      <c r="V28" s="486">
        <v>4.5999999999999996</v>
      </c>
      <c r="W28" s="486">
        <v>4</v>
      </c>
      <c r="X28" s="1299">
        <v>4.2</v>
      </c>
      <c r="Y28" s="1299">
        <v>5.2</v>
      </c>
      <c r="Z28" s="1190">
        <v>5.3</v>
      </c>
      <c r="AA28" s="1190">
        <v>4.5999999999999996</v>
      </c>
      <c r="AB28" s="1190">
        <v>4.7</v>
      </c>
      <c r="AC28" s="1190">
        <v>4.0999999999999996</v>
      </c>
      <c r="AD28" s="1190">
        <v>3.9</v>
      </c>
      <c r="AE28" s="1190">
        <v>3.7</v>
      </c>
      <c r="AF28" s="1190">
        <v>3.4</v>
      </c>
      <c r="AG28" s="1190">
        <v>2.7</v>
      </c>
      <c r="AH28" s="1190">
        <v>2.6</v>
      </c>
      <c r="AI28" s="1190">
        <v>2.2999999999999998</v>
      </c>
      <c r="AJ28" s="413">
        <v>2.7</v>
      </c>
      <c r="AK28" s="1023">
        <v>2.8</v>
      </c>
      <c r="AL28" s="1023">
        <v>2.6</v>
      </c>
      <c r="AM28" s="1023">
        <v>2.6</v>
      </c>
      <c r="AN28" s="1385">
        <v>2.4</v>
      </c>
      <c r="AO28" s="1003" t="s">
        <v>255</v>
      </c>
      <c r="AP28" s="1071">
        <v>45720</v>
      </c>
      <c r="AR28" s="318"/>
    </row>
    <row r="29" spans="1:66" ht="19" hidden="1">
      <c r="A29" s="1"/>
      <c r="B29" s="1273"/>
      <c r="C29" s="1295" t="s">
        <v>256</v>
      </c>
      <c r="D29" s="1300" t="s">
        <v>257</v>
      </c>
      <c r="E29" s="1301">
        <v>3.11</v>
      </c>
      <c r="F29" s="1293">
        <v>3.67</v>
      </c>
      <c r="G29" s="1293">
        <v>3.71</v>
      </c>
      <c r="H29" s="1293">
        <v>2.87</v>
      </c>
      <c r="I29" s="1293">
        <v>1.92</v>
      </c>
      <c r="J29" s="1293">
        <v>1.18</v>
      </c>
      <c r="K29" s="1293">
        <v>0.9</v>
      </c>
      <c r="L29" s="1302">
        <v>0.95</v>
      </c>
      <c r="M29" s="1302">
        <v>1.02</v>
      </c>
      <c r="N29" s="1302">
        <v>0.76</v>
      </c>
      <c r="O29" s="1302">
        <v>0.28000000000000003</v>
      </c>
      <c r="P29" s="1302">
        <v>0.12</v>
      </c>
      <c r="Q29" s="1302">
        <v>0.08</v>
      </c>
      <c r="R29" s="1302">
        <v>-2.0299999999999998</v>
      </c>
      <c r="S29" s="1303">
        <v>-1.07</v>
      </c>
      <c r="T29" s="1304" t="s">
        <v>207</v>
      </c>
      <c r="U29" s="1303">
        <v>-0.36</v>
      </c>
      <c r="V29" s="1304" t="s">
        <v>207</v>
      </c>
      <c r="W29" s="1303">
        <v>0.35</v>
      </c>
      <c r="X29" s="1304" t="s">
        <v>207</v>
      </c>
      <c r="Y29" s="1303">
        <v>-0.22</v>
      </c>
      <c r="Z29" s="1303">
        <v>-0.19</v>
      </c>
      <c r="AA29" s="1303">
        <v>-0.23</v>
      </c>
      <c r="AB29" s="1304" t="s">
        <v>207</v>
      </c>
      <c r="AC29" s="1304" t="s">
        <v>207</v>
      </c>
      <c r="AD29" s="1190">
        <v>0.27</v>
      </c>
      <c r="AE29" s="1190">
        <v>0.36</v>
      </c>
      <c r="AF29" s="1190">
        <v>0.17</v>
      </c>
      <c r="AG29" s="1190">
        <v>0.15</v>
      </c>
      <c r="AH29" s="1190">
        <v>0.16</v>
      </c>
      <c r="AI29" s="1190">
        <v>0.09</v>
      </c>
      <c r="AJ29" s="447"/>
      <c r="AK29" s="447"/>
      <c r="AL29" s="447"/>
      <c r="AM29" s="447"/>
      <c r="AN29" s="447"/>
      <c r="AO29" s="1004" t="s">
        <v>258</v>
      </c>
      <c r="AP29" s="1"/>
      <c r="AR29" s="318"/>
    </row>
    <row r="30" spans="1:66" ht="13.5" hidden="1" customHeight="1">
      <c r="A30" s="1"/>
      <c r="B30" s="1273"/>
      <c r="C30" s="1210" t="s">
        <v>259</v>
      </c>
      <c r="D30" s="1305" t="s">
        <v>257</v>
      </c>
      <c r="E30" s="1287"/>
      <c r="F30" s="1288">
        <v>5.72</v>
      </c>
      <c r="G30" s="1288">
        <v>5.56</v>
      </c>
      <c r="H30" s="1288">
        <v>4.9800000000000004</v>
      </c>
      <c r="I30" s="1288">
        <v>3.86</v>
      </c>
      <c r="J30" s="1288">
        <v>3.01</v>
      </c>
      <c r="K30" s="1288">
        <v>2.4900000000000002</v>
      </c>
      <c r="L30" s="1306">
        <v>2.64</v>
      </c>
      <c r="M30" s="1306">
        <v>2.66</v>
      </c>
      <c r="N30" s="1306">
        <v>2.4</v>
      </c>
      <c r="O30" s="1306">
        <v>1.84</v>
      </c>
      <c r="P30" s="1306">
        <v>1.72</v>
      </c>
      <c r="Q30" s="1306">
        <v>1.66</v>
      </c>
      <c r="R30" s="1306">
        <v>1.42</v>
      </c>
      <c r="S30" s="661"/>
      <c r="T30" s="661"/>
      <c r="U30" s="661"/>
      <c r="V30" s="661"/>
      <c r="W30" s="661"/>
      <c r="X30" s="661"/>
      <c r="Y30" s="661"/>
      <c r="Z30" s="661"/>
      <c r="AA30" s="661"/>
      <c r="AB30" s="661"/>
      <c r="AC30" s="661"/>
      <c r="AD30" s="661"/>
      <c r="AE30" s="661"/>
      <c r="AF30" s="661"/>
      <c r="AG30" s="661"/>
      <c r="AH30" s="661"/>
      <c r="AI30" s="410"/>
      <c r="AJ30" s="447"/>
      <c r="AK30" s="447"/>
      <c r="AL30" s="447"/>
      <c r="AM30" s="447"/>
      <c r="AN30" s="447"/>
      <c r="AO30" s="1004" t="s">
        <v>260</v>
      </c>
      <c r="AP30" s="1"/>
      <c r="AR30" s="318"/>
    </row>
    <row r="31" spans="1:66" ht="13.5" hidden="1" customHeight="1">
      <c r="A31" s="1"/>
      <c r="B31" s="1273"/>
      <c r="C31" s="1254" t="s">
        <v>261</v>
      </c>
      <c r="D31" s="1296" t="s">
        <v>257</v>
      </c>
      <c r="E31" s="1307"/>
      <c r="F31" s="1261">
        <v>5</v>
      </c>
      <c r="G31" s="1261">
        <v>9.1999999999999993</v>
      </c>
      <c r="H31" s="1261">
        <v>0</v>
      </c>
      <c r="I31" s="1261">
        <v>-1.9</v>
      </c>
      <c r="J31" s="1261">
        <v>-1.1000000000000001</v>
      </c>
      <c r="K31" s="1261">
        <v>1.7</v>
      </c>
      <c r="L31" s="1308">
        <v>4.8</v>
      </c>
      <c r="M31" s="1308">
        <v>3.8</v>
      </c>
      <c r="N31" s="1308">
        <v>-4.0999999999999996</v>
      </c>
      <c r="O31" s="1308">
        <v>-12.6</v>
      </c>
      <c r="P31" s="1145">
        <v>12.5</v>
      </c>
      <c r="Q31" s="1145">
        <v>-4.8</v>
      </c>
      <c r="R31" s="1308">
        <v>-13.2</v>
      </c>
      <c r="S31" s="410"/>
      <c r="T31" s="410"/>
      <c r="U31" s="410"/>
      <c r="V31" s="410"/>
      <c r="W31" s="410"/>
      <c r="X31" s="410"/>
      <c r="Y31" s="410"/>
      <c r="Z31" s="410"/>
      <c r="AA31" s="410"/>
      <c r="AB31" s="410"/>
      <c r="AC31" s="410"/>
      <c r="AD31" s="410"/>
      <c r="AE31" s="410"/>
      <c r="AF31" s="410"/>
      <c r="AG31" s="410"/>
      <c r="AH31" s="410"/>
      <c r="AI31" s="1269"/>
      <c r="AJ31" s="447"/>
      <c r="AK31" s="447"/>
      <c r="AL31" s="447"/>
      <c r="AM31" s="447"/>
      <c r="AN31" s="447"/>
      <c r="AO31" s="1004" t="s">
        <v>262</v>
      </c>
      <c r="AP31" s="1"/>
      <c r="AR31" s="318"/>
    </row>
    <row r="32" spans="1:66" ht="13.5" hidden="1" customHeight="1">
      <c r="A32" s="1"/>
      <c r="B32" s="1273"/>
      <c r="C32" s="1210" t="s">
        <v>263</v>
      </c>
      <c r="D32" s="1305" t="s">
        <v>257</v>
      </c>
      <c r="E32" s="1287"/>
      <c r="F32" s="1309">
        <v>5.3</v>
      </c>
      <c r="G32" s="1309">
        <v>4.9000000000000004</v>
      </c>
      <c r="H32" s="1309">
        <v>0.7</v>
      </c>
      <c r="I32" s="1309">
        <v>-1.8</v>
      </c>
      <c r="J32" s="1309">
        <v>-1.6</v>
      </c>
      <c r="K32" s="1309">
        <v>2.2999999999999998</v>
      </c>
      <c r="L32" s="1310">
        <v>3.3</v>
      </c>
      <c r="M32" s="1310">
        <v>2.7</v>
      </c>
      <c r="N32" s="1310">
        <v>-4.3</v>
      </c>
      <c r="O32" s="1310">
        <v>-6.6</v>
      </c>
      <c r="P32" s="1145">
        <v>-2.2999999999999998</v>
      </c>
      <c r="Q32" s="1145">
        <v>-7.7</v>
      </c>
      <c r="R32" s="1310">
        <v>-10.6</v>
      </c>
      <c r="S32" s="410"/>
      <c r="T32" s="410"/>
      <c r="U32" s="410"/>
      <c r="V32" s="410"/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10"/>
      <c r="AH32" s="410"/>
      <c r="AI32" s="661"/>
      <c r="AJ32" s="447"/>
      <c r="AK32" s="447"/>
      <c r="AL32" s="447"/>
      <c r="AM32" s="447"/>
      <c r="AN32" s="447"/>
      <c r="AO32" s="1005"/>
      <c r="AP32" s="1"/>
      <c r="AR32" s="318"/>
    </row>
    <row r="33" spans="1:65">
      <c r="A33" s="1"/>
      <c r="B33" s="1311" t="s">
        <v>121</v>
      </c>
      <c r="C33" s="1207" t="s">
        <v>122</v>
      </c>
      <c r="D33" s="1312" t="s">
        <v>123</v>
      </c>
      <c r="E33" s="1263">
        <v>216</v>
      </c>
      <c r="F33" s="1313">
        <v>178</v>
      </c>
      <c r="G33" s="1313">
        <v>357</v>
      </c>
      <c r="H33" s="1313">
        <v>511</v>
      </c>
      <c r="I33" s="1313">
        <v>631</v>
      </c>
      <c r="J33" s="1313">
        <v>663</v>
      </c>
      <c r="K33" s="1313">
        <v>478</v>
      </c>
      <c r="L33" s="726">
        <v>482</v>
      </c>
      <c r="M33" s="726">
        <v>619</v>
      </c>
      <c r="N33" s="726">
        <v>785</v>
      </c>
      <c r="O33" s="726">
        <v>632</v>
      </c>
      <c r="P33" s="726">
        <v>755</v>
      </c>
      <c r="Q33" s="726">
        <v>815</v>
      </c>
      <c r="R33" s="726">
        <v>747</v>
      </c>
      <c r="S33" s="806">
        <v>678</v>
      </c>
      <c r="T33" s="806">
        <v>664</v>
      </c>
      <c r="U33" s="806">
        <v>649</v>
      </c>
      <c r="V33" s="806">
        <v>604</v>
      </c>
      <c r="W33" s="806">
        <v>711</v>
      </c>
      <c r="X33" s="806">
        <v>747</v>
      </c>
      <c r="Y33" s="806">
        <v>751</v>
      </c>
      <c r="Z33" s="806">
        <v>730</v>
      </c>
      <c r="AA33" s="806">
        <v>626</v>
      </c>
      <c r="AB33" s="806">
        <v>623</v>
      </c>
      <c r="AC33" s="806">
        <v>536</v>
      </c>
      <c r="AD33" s="806">
        <v>517</v>
      </c>
      <c r="AE33" s="806">
        <v>499</v>
      </c>
      <c r="AF33" s="806">
        <v>434</v>
      </c>
      <c r="AG33" s="806">
        <v>449</v>
      </c>
      <c r="AH33" s="806">
        <v>413</v>
      </c>
      <c r="AI33" s="410">
        <v>492</v>
      </c>
      <c r="AJ33" s="511">
        <v>423</v>
      </c>
      <c r="AK33" s="511">
        <v>339</v>
      </c>
      <c r="AL33" s="448">
        <v>318</v>
      </c>
      <c r="AM33" s="448">
        <v>526</v>
      </c>
      <c r="AN33" s="448">
        <v>570</v>
      </c>
      <c r="AO33" s="1006" t="s">
        <v>124</v>
      </c>
      <c r="AP33" s="1"/>
      <c r="AR33" s="318"/>
    </row>
    <row r="34" spans="1:65">
      <c r="A34" s="1"/>
      <c r="B34" s="1314" t="s">
        <v>126</v>
      </c>
      <c r="C34" s="1210"/>
      <c r="D34" s="1305" t="s">
        <v>69</v>
      </c>
      <c r="E34" s="1248" t="s">
        <v>9</v>
      </c>
      <c r="F34" s="653">
        <f t="shared" ref="F34:AN34" si="19">ROUND((F33-E33)/E33*100,1)</f>
        <v>-17.600000000000001</v>
      </c>
      <c r="G34" s="653">
        <f t="shared" si="19"/>
        <v>100.6</v>
      </c>
      <c r="H34" s="653">
        <f t="shared" si="19"/>
        <v>43.1</v>
      </c>
      <c r="I34" s="653">
        <f t="shared" si="19"/>
        <v>23.5</v>
      </c>
      <c r="J34" s="653">
        <f t="shared" si="19"/>
        <v>5.0999999999999996</v>
      </c>
      <c r="K34" s="653">
        <f t="shared" si="19"/>
        <v>-27.9</v>
      </c>
      <c r="L34" s="653">
        <f t="shared" si="19"/>
        <v>0.8</v>
      </c>
      <c r="M34" s="653">
        <f t="shared" si="19"/>
        <v>28.4</v>
      </c>
      <c r="N34" s="653">
        <f t="shared" si="19"/>
        <v>26.8</v>
      </c>
      <c r="O34" s="653">
        <f t="shared" si="19"/>
        <v>-19.5</v>
      </c>
      <c r="P34" s="653">
        <f t="shared" si="19"/>
        <v>19.5</v>
      </c>
      <c r="Q34" s="653">
        <f t="shared" si="19"/>
        <v>7.9</v>
      </c>
      <c r="R34" s="653">
        <f t="shared" si="19"/>
        <v>-8.3000000000000007</v>
      </c>
      <c r="S34" s="653">
        <f t="shared" si="19"/>
        <v>-9.1999999999999993</v>
      </c>
      <c r="T34" s="653">
        <f t="shared" si="19"/>
        <v>-2.1</v>
      </c>
      <c r="U34" s="653">
        <f t="shared" si="19"/>
        <v>-2.2999999999999998</v>
      </c>
      <c r="V34" s="653">
        <f t="shared" si="19"/>
        <v>-6.9</v>
      </c>
      <c r="W34" s="653">
        <f t="shared" si="19"/>
        <v>17.7</v>
      </c>
      <c r="X34" s="653">
        <f t="shared" si="19"/>
        <v>5.0999999999999996</v>
      </c>
      <c r="Y34" s="653">
        <f t="shared" si="19"/>
        <v>0.5</v>
      </c>
      <c r="Z34" s="653">
        <f t="shared" si="19"/>
        <v>-2.8</v>
      </c>
      <c r="AA34" s="653">
        <f t="shared" si="19"/>
        <v>-14.2</v>
      </c>
      <c r="AB34" s="653">
        <f t="shared" si="19"/>
        <v>-0.5</v>
      </c>
      <c r="AC34" s="653">
        <f t="shared" si="19"/>
        <v>-14</v>
      </c>
      <c r="AD34" s="653">
        <f t="shared" si="19"/>
        <v>-3.5</v>
      </c>
      <c r="AE34" s="653">
        <f t="shared" si="19"/>
        <v>-3.5</v>
      </c>
      <c r="AF34" s="653">
        <f t="shared" si="19"/>
        <v>-13</v>
      </c>
      <c r="AG34" s="653">
        <f t="shared" si="19"/>
        <v>3.5</v>
      </c>
      <c r="AH34" s="653">
        <f t="shared" si="19"/>
        <v>-8</v>
      </c>
      <c r="AI34" s="447">
        <f t="shared" si="19"/>
        <v>19.100000000000001</v>
      </c>
      <c r="AJ34" s="445">
        <f t="shared" si="19"/>
        <v>-14</v>
      </c>
      <c r="AK34" s="447">
        <f t="shared" si="19"/>
        <v>-19.899999999999999</v>
      </c>
      <c r="AL34" s="447">
        <f t="shared" si="19"/>
        <v>-6.2</v>
      </c>
      <c r="AM34" s="445">
        <f t="shared" si="19"/>
        <v>65.400000000000006</v>
      </c>
      <c r="AN34" s="445">
        <f t="shared" si="19"/>
        <v>8.4</v>
      </c>
      <c r="AO34" s="1007" t="s">
        <v>127</v>
      </c>
      <c r="AP34" s="1"/>
    </row>
    <row r="35" spans="1:65">
      <c r="A35" s="1"/>
      <c r="B35" s="1273"/>
      <c r="C35" s="1282" t="s">
        <v>129</v>
      </c>
      <c r="D35" s="1255" t="s">
        <v>264</v>
      </c>
      <c r="E35" s="1315">
        <v>3403.7809999999999</v>
      </c>
      <c r="F35" s="1316">
        <v>3315.587</v>
      </c>
      <c r="G35" s="1316">
        <v>3696.1280000000002</v>
      </c>
      <c r="H35" s="1316">
        <v>3577.3020000000001</v>
      </c>
      <c r="I35" s="1316">
        <v>3697.9760000000001</v>
      </c>
      <c r="J35" s="1316">
        <v>3775.1770000000001</v>
      </c>
      <c r="K35" s="1316">
        <v>4090.4090000000001</v>
      </c>
      <c r="L35" s="1316">
        <v>4104.46</v>
      </c>
      <c r="M35" s="1316">
        <v>4163.3789999999999</v>
      </c>
      <c r="N35" s="1316">
        <v>4005.7779999999998</v>
      </c>
      <c r="O35" s="1316">
        <v>3983.3780000000002</v>
      </c>
      <c r="P35" s="806">
        <v>3875.009</v>
      </c>
      <c r="Q35" s="806">
        <v>3794.2339999999999</v>
      </c>
      <c r="R35" s="806">
        <v>3532.2510000000002</v>
      </c>
      <c r="S35" s="806">
        <v>3537.5630000000001</v>
      </c>
      <c r="T35" s="806">
        <v>3251.154</v>
      </c>
      <c r="U35" s="806">
        <v>3100.422</v>
      </c>
      <c r="V35" s="806">
        <v>3169.4409999999998</v>
      </c>
      <c r="W35" s="806">
        <v>3055.3420000000001</v>
      </c>
      <c r="X35" s="806">
        <v>3483.2150000000001</v>
      </c>
      <c r="Y35" s="806">
        <v>3405.52</v>
      </c>
      <c r="Z35" s="806">
        <v>3306.3969999999999</v>
      </c>
      <c r="AA35" s="806">
        <v>3268.3180000000002</v>
      </c>
      <c r="AB35" s="806">
        <v>3238.5219999999999</v>
      </c>
      <c r="AC35" s="806">
        <v>3204.578</v>
      </c>
      <c r="AD35" s="806">
        <v>3124.3719999999998</v>
      </c>
      <c r="AE35" s="806">
        <v>3167.828</v>
      </c>
      <c r="AF35" s="806">
        <v>3179.498</v>
      </c>
      <c r="AG35" s="806">
        <v>2822.85</v>
      </c>
      <c r="AH35" s="806">
        <v>3371.982</v>
      </c>
      <c r="AI35" s="806">
        <v>3254.8319999999999</v>
      </c>
      <c r="AJ35" s="448">
        <v>3274.9389999999999</v>
      </c>
      <c r="AK35" s="511">
        <v>3444.1970000000001</v>
      </c>
      <c r="AL35" s="511">
        <v>3581.82</v>
      </c>
      <c r="AM35" s="448">
        <f>AV16/1000</f>
        <v>3358.5569999999998</v>
      </c>
      <c r="AN35" s="1372">
        <f>AX16/1000</f>
        <v>3362.48</v>
      </c>
      <c r="AO35" s="995" t="s">
        <v>265</v>
      </c>
      <c r="AP35" s="1" t="s">
        <v>7</v>
      </c>
    </row>
    <row r="36" spans="1:65" ht="19">
      <c r="A36" s="1"/>
      <c r="B36" s="1273" t="s">
        <v>7</v>
      </c>
      <c r="C36" s="1210" t="s">
        <v>102</v>
      </c>
      <c r="D36" s="1211" t="s">
        <v>69</v>
      </c>
      <c r="E36" s="1248" t="s">
        <v>9</v>
      </c>
      <c r="F36" s="441">
        <f t="shared" ref="F36:AN36" si="20">ROUND((F35-E35)/E35*100,1)</f>
        <v>-2.6</v>
      </c>
      <c r="G36" s="441">
        <f t="shared" si="20"/>
        <v>11.5</v>
      </c>
      <c r="H36" s="441">
        <f t="shared" si="20"/>
        <v>-3.2</v>
      </c>
      <c r="I36" s="441">
        <f t="shared" si="20"/>
        <v>3.4</v>
      </c>
      <c r="J36" s="441">
        <f t="shared" si="20"/>
        <v>2.1</v>
      </c>
      <c r="K36" s="441">
        <f t="shared" si="20"/>
        <v>8.4</v>
      </c>
      <c r="L36" s="441">
        <f t="shared" si="20"/>
        <v>0.3</v>
      </c>
      <c r="M36" s="441">
        <f t="shared" si="20"/>
        <v>1.4</v>
      </c>
      <c r="N36" s="441">
        <f t="shared" si="20"/>
        <v>-3.8</v>
      </c>
      <c r="O36" s="441">
        <f t="shared" si="20"/>
        <v>-0.6</v>
      </c>
      <c r="P36" s="441">
        <f t="shared" si="20"/>
        <v>-2.7</v>
      </c>
      <c r="Q36" s="441">
        <f t="shared" si="20"/>
        <v>-2.1</v>
      </c>
      <c r="R36" s="441">
        <f t="shared" si="20"/>
        <v>-6.9</v>
      </c>
      <c r="S36" s="441">
        <f t="shared" si="20"/>
        <v>0.2</v>
      </c>
      <c r="T36" s="441">
        <f t="shared" si="20"/>
        <v>-8.1</v>
      </c>
      <c r="U36" s="441">
        <f t="shared" si="20"/>
        <v>-4.5999999999999996</v>
      </c>
      <c r="V36" s="441">
        <f t="shared" si="20"/>
        <v>2.2000000000000002</v>
      </c>
      <c r="W36" s="441">
        <f t="shared" si="20"/>
        <v>-3.6</v>
      </c>
      <c r="X36" s="441">
        <f t="shared" si="20"/>
        <v>14</v>
      </c>
      <c r="Y36" s="441">
        <f t="shared" si="20"/>
        <v>-2.2000000000000002</v>
      </c>
      <c r="Z36" s="441">
        <f t="shared" si="20"/>
        <v>-2.9</v>
      </c>
      <c r="AA36" s="441">
        <f t="shared" si="20"/>
        <v>-1.2</v>
      </c>
      <c r="AB36" s="441">
        <f t="shared" si="20"/>
        <v>-0.9</v>
      </c>
      <c r="AC36" s="441">
        <f t="shared" si="20"/>
        <v>-1</v>
      </c>
      <c r="AD36" s="441">
        <f t="shared" si="20"/>
        <v>-2.5</v>
      </c>
      <c r="AE36" s="441">
        <f t="shared" si="20"/>
        <v>1.4</v>
      </c>
      <c r="AF36" s="441">
        <f t="shared" si="20"/>
        <v>0.4</v>
      </c>
      <c r="AG36" s="441">
        <f t="shared" si="20"/>
        <v>-11.2</v>
      </c>
      <c r="AH36" s="441">
        <f t="shared" si="20"/>
        <v>19.5</v>
      </c>
      <c r="AI36" s="441">
        <f t="shared" si="20"/>
        <v>-3.5</v>
      </c>
      <c r="AJ36" s="441">
        <f t="shared" si="20"/>
        <v>0.6</v>
      </c>
      <c r="AK36" s="441">
        <f t="shared" si="20"/>
        <v>5.2</v>
      </c>
      <c r="AL36" s="441">
        <f t="shared" si="20"/>
        <v>4</v>
      </c>
      <c r="AM36" s="441">
        <f t="shared" si="20"/>
        <v>-6.2</v>
      </c>
      <c r="AN36" s="441">
        <f t="shared" si="20"/>
        <v>0.1</v>
      </c>
      <c r="AO36" s="88" t="s">
        <v>267</v>
      </c>
      <c r="AP36" s="1"/>
    </row>
    <row r="37" spans="1:65">
      <c r="A37" s="1"/>
      <c r="B37" s="1273"/>
      <c r="C37" s="1207" t="s">
        <v>531</v>
      </c>
      <c r="D37" s="1255" t="s">
        <v>530</v>
      </c>
      <c r="E37" s="1317"/>
      <c r="F37" s="487"/>
      <c r="G37" s="487"/>
      <c r="H37" s="487"/>
      <c r="I37" s="487"/>
      <c r="J37" s="487"/>
      <c r="K37" s="487"/>
      <c r="L37" s="487"/>
      <c r="M37" s="487"/>
      <c r="N37" s="487"/>
      <c r="O37" s="487"/>
      <c r="P37" s="487"/>
      <c r="Q37" s="487"/>
      <c r="R37" s="1318">
        <v>99.371908376961187</v>
      </c>
      <c r="S37" s="440">
        <v>98.432125681934508</v>
      </c>
      <c r="T37" s="440">
        <v>96.747940235372141</v>
      </c>
      <c r="U37" s="440">
        <v>97.308053790696476</v>
      </c>
      <c r="V37" s="440">
        <v>98.188905662140257</v>
      </c>
      <c r="W37" s="440">
        <v>99.382391321984031</v>
      </c>
      <c r="X37" s="440">
        <v>98.824898055157561</v>
      </c>
      <c r="Y37" s="440">
        <v>98.132790086961677</v>
      </c>
      <c r="Z37" s="440">
        <v>99.992497201765829</v>
      </c>
      <c r="AA37" s="440">
        <v>99.716813179562337</v>
      </c>
      <c r="AB37" s="487">
        <v>99.999999166666683</v>
      </c>
      <c r="AC37" s="487">
        <v>103.09893999999998</v>
      </c>
      <c r="AD37" s="487">
        <v>104.34190083333334</v>
      </c>
      <c r="AE37" s="487">
        <v>106.09712833333334</v>
      </c>
      <c r="AF37" s="487">
        <v>103.96095666666666</v>
      </c>
      <c r="AG37" s="487">
        <v>105.21041333333334</v>
      </c>
      <c r="AH37" s="487">
        <v>105.99943000000002</v>
      </c>
      <c r="AI37" s="487">
        <v>105.09849750000001</v>
      </c>
      <c r="AJ37" s="487">
        <v>98.561523333333341</v>
      </c>
      <c r="AK37" s="653">
        <v>96.98121083333335</v>
      </c>
      <c r="AL37" s="653">
        <v>98.493559166666657</v>
      </c>
      <c r="AM37" s="653">
        <v>98.786218888888868</v>
      </c>
      <c r="AN37" s="1398">
        <v>99.835563333333326</v>
      </c>
      <c r="AO37" s="83" t="s">
        <v>532</v>
      </c>
      <c r="AP37" s="4" t="s">
        <v>533</v>
      </c>
    </row>
    <row r="38" spans="1:65">
      <c r="A38" s="1"/>
      <c r="B38" s="1273" t="s">
        <v>582</v>
      </c>
      <c r="C38" s="1210"/>
      <c r="D38" s="1211" t="s">
        <v>69</v>
      </c>
      <c r="E38" s="1248"/>
      <c r="F38" s="441"/>
      <c r="G38" s="441"/>
      <c r="H38" s="441"/>
      <c r="I38" s="441"/>
      <c r="J38" s="441"/>
      <c r="K38" s="441"/>
      <c r="L38" s="441"/>
      <c r="M38" s="441"/>
      <c r="N38" s="441"/>
      <c r="O38" s="441"/>
      <c r="P38" s="441"/>
      <c r="Q38" s="441"/>
      <c r="R38" s="1319"/>
      <c r="S38" s="441">
        <f t="shared" ref="S38:AN38" si="21">ROUND((S37-R37)/R37*100,1)</f>
        <v>-0.9</v>
      </c>
      <c r="T38" s="441">
        <f t="shared" si="21"/>
        <v>-1.7</v>
      </c>
      <c r="U38" s="441">
        <f t="shared" si="21"/>
        <v>0.6</v>
      </c>
      <c r="V38" s="441">
        <f t="shared" si="21"/>
        <v>0.9</v>
      </c>
      <c r="W38" s="441">
        <f t="shared" si="21"/>
        <v>1.2</v>
      </c>
      <c r="X38" s="441">
        <f t="shared" si="21"/>
        <v>-0.6</v>
      </c>
      <c r="Y38" s="441">
        <f t="shared" si="21"/>
        <v>-0.7</v>
      </c>
      <c r="Z38" s="441">
        <f t="shared" si="21"/>
        <v>1.9</v>
      </c>
      <c r="AA38" s="441">
        <f t="shared" si="21"/>
        <v>-0.3</v>
      </c>
      <c r="AB38" s="441">
        <f t="shared" si="21"/>
        <v>0.3</v>
      </c>
      <c r="AC38" s="441">
        <f t="shared" si="21"/>
        <v>3.1</v>
      </c>
      <c r="AD38" s="441">
        <f t="shared" si="21"/>
        <v>1.2</v>
      </c>
      <c r="AE38" s="441">
        <f t="shared" si="21"/>
        <v>1.7</v>
      </c>
      <c r="AF38" s="441">
        <f t="shared" si="21"/>
        <v>-2</v>
      </c>
      <c r="AG38" s="441">
        <f t="shared" si="21"/>
        <v>1.2</v>
      </c>
      <c r="AH38" s="441">
        <f t="shared" si="21"/>
        <v>0.7</v>
      </c>
      <c r="AI38" s="441">
        <f t="shared" si="21"/>
        <v>-0.8</v>
      </c>
      <c r="AJ38" s="441">
        <f t="shared" si="21"/>
        <v>-6.2</v>
      </c>
      <c r="AK38" s="653">
        <f t="shared" si="21"/>
        <v>-1.6</v>
      </c>
      <c r="AL38" s="653">
        <f t="shared" si="21"/>
        <v>1.6</v>
      </c>
      <c r="AM38" s="441">
        <f t="shared" si="21"/>
        <v>0.3</v>
      </c>
      <c r="AN38" s="1397">
        <f t="shared" si="21"/>
        <v>1.1000000000000001</v>
      </c>
      <c r="AO38" s="83"/>
      <c r="AP38" s="4" t="s">
        <v>534</v>
      </c>
    </row>
    <row r="39" spans="1:65">
      <c r="A39" s="1"/>
      <c r="B39" s="1273"/>
      <c r="C39" s="1282" t="s">
        <v>268</v>
      </c>
      <c r="D39" s="1320" t="s">
        <v>269</v>
      </c>
      <c r="E39" s="1321">
        <v>6.4282000000000004</v>
      </c>
      <c r="F39" s="1261">
        <v>6.4530000000000003</v>
      </c>
      <c r="G39" s="1261">
        <v>5.1810999999999998</v>
      </c>
      <c r="H39" s="1261">
        <v>5.2220000000000004</v>
      </c>
      <c r="I39" s="1261">
        <v>5.9165000000000001</v>
      </c>
      <c r="J39" s="1261">
        <v>6.9513999999999996</v>
      </c>
      <c r="K39" s="1261">
        <v>9.9295000000000009</v>
      </c>
      <c r="L39" s="1261">
        <v>13.1465</v>
      </c>
      <c r="M39" s="1261">
        <v>8.7843</v>
      </c>
      <c r="N39" s="1261">
        <v>5.7572000000000001</v>
      </c>
      <c r="O39" s="1261">
        <v>5.3665000000000003</v>
      </c>
      <c r="P39" s="1261">
        <v>5.1635</v>
      </c>
      <c r="Q39" s="1261">
        <v>4.7987000000000002</v>
      </c>
      <c r="R39" s="1261">
        <v>4.3525</v>
      </c>
      <c r="S39" s="1261">
        <v>4.226</v>
      </c>
      <c r="T39" s="1261">
        <v>4.5787000000000004</v>
      </c>
      <c r="U39" s="1261">
        <v>4.4428000000000001</v>
      </c>
      <c r="V39" s="1261">
        <v>5.2645999999999997</v>
      </c>
      <c r="W39" s="1261">
        <v>4.0486000000000004</v>
      </c>
      <c r="X39" s="1261">
        <v>4.1449999999999996</v>
      </c>
      <c r="Y39" s="1261">
        <v>3.129</v>
      </c>
      <c r="Z39" s="1261">
        <v>3.4756</v>
      </c>
      <c r="AA39" s="1261">
        <v>3.2484999999999999</v>
      </c>
      <c r="AB39" s="1257">
        <v>3.3694999999999999</v>
      </c>
      <c r="AC39" s="1257">
        <v>3.6076000000000001</v>
      </c>
      <c r="AD39" s="486">
        <v>3.4321999999999999</v>
      </c>
      <c r="AE39" s="486">
        <v>3.2696000000000001</v>
      </c>
      <c r="AF39" s="486">
        <v>3.4224000000000001</v>
      </c>
      <c r="AG39" s="486">
        <v>3.4903</v>
      </c>
      <c r="AH39" s="486">
        <v>3.1244999999999998</v>
      </c>
      <c r="AI39" s="486">
        <v>3.2109999999999999</v>
      </c>
      <c r="AJ39" s="452">
        <v>3.0884</v>
      </c>
      <c r="AK39" s="512">
        <v>3.0889000000000002</v>
      </c>
      <c r="AL39" s="512">
        <v>3.1063999999999998</v>
      </c>
      <c r="AM39" s="452">
        <v>3.0133999999999999</v>
      </c>
      <c r="AN39" s="1063">
        <v>2.7158000000000002</v>
      </c>
      <c r="AO39" s="1008" t="s">
        <v>270</v>
      </c>
      <c r="AP39" s="1"/>
    </row>
    <row r="40" spans="1:65">
      <c r="A40" s="1"/>
      <c r="B40" s="1273" t="s">
        <v>271</v>
      </c>
      <c r="C40" s="1210"/>
      <c r="D40" s="1211" t="s">
        <v>69</v>
      </c>
      <c r="E40" s="1248" t="s">
        <v>9</v>
      </c>
      <c r="F40" s="441">
        <f t="shared" ref="F40:AN40" si="22">ROUND((F39-E39)/E39*100,1)</f>
        <v>0.4</v>
      </c>
      <c r="G40" s="441">
        <f t="shared" si="22"/>
        <v>-19.7</v>
      </c>
      <c r="H40" s="441">
        <f t="shared" si="22"/>
        <v>0.8</v>
      </c>
      <c r="I40" s="441">
        <f t="shared" si="22"/>
        <v>13.3</v>
      </c>
      <c r="J40" s="441">
        <f t="shared" si="22"/>
        <v>17.5</v>
      </c>
      <c r="K40" s="441">
        <f t="shared" si="22"/>
        <v>42.8</v>
      </c>
      <c r="L40" s="441">
        <f t="shared" si="22"/>
        <v>32.4</v>
      </c>
      <c r="M40" s="441">
        <f t="shared" si="22"/>
        <v>-33.200000000000003</v>
      </c>
      <c r="N40" s="441">
        <f t="shared" si="22"/>
        <v>-34.5</v>
      </c>
      <c r="O40" s="441">
        <f t="shared" si="22"/>
        <v>-6.8</v>
      </c>
      <c r="P40" s="441">
        <f t="shared" si="22"/>
        <v>-3.8</v>
      </c>
      <c r="Q40" s="441">
        <f t="shared" si="22"/>
        <v>-7.1</v>
      </c>
      <c r="R40" s="441">
        <f t="shared" si="22"/>
        <v>-9.3000000000000007</v>
      </c>
      <c r="S40" s="441">
        <f t="shared" si="22"/>
        <v>-2.9</v>
      </c>
      <c r="T40" s="441">
        <f t="shared" si="22"/>
        <v>8.3000000000000007</v>
      </c>
      <c r="U40" s="441">
        <f t="shared" si="22"/>
        <v>-3</v>
      </c>
      <c r="V40" s="441">
        <f t="shared" si="22"/>
        <v>18.5</v>
      </c>
      <c r="W40" s="441">
        <f t="shared" si="22"/>
        <v>-23.1</v>
      </c>
      <c r="X40" s="441">
        <f t="shared" si="22"/>
        <v>2.4</v>
      </c>
      <c r="Y40" s="441">
        <f t="shared" si="22"/>
        <v>-24.5</v>
      </c>
      <c r="Z40" s="441">
        <f t="shared" si="22"/>
        <v>11.1</v>
      </c>
      <c r="AA40" s="441">
        <f t="shared" si="22"/>
        <v>-6.5</v>
      </c>
      <c r="AB40" s="441">
        <f t="shared" si="22"/>
        <v>3.7</v>
      </c>
      <c r="AC40" s="441">
        <f t="shared" si="22"/>
        <v>7.1</v>
      </c>
      <c r="AD40" s="441">
        <f t="shared" si="22"/>
        <v>-4.9000000000000004</v>
      </c>
      <c r="AE40" s="441">
        <f t="shared" si="22"/>
        <v>-4.7</v>
      </c>
      <c r="AF40" s="441">
        <f t="shared" si="22"/>
        <v>4.7</v>
      </c>
      <c r="AG40" s="441">
        <f t="shared" si="22"/>
        <v>2</v>
      </c>
      <c r="AH40" s="441">
        <f t="shared" si="22"/>
        <v>-10.5</v>
      </c>
      <c r="AI40" s="441">
        <f t="shared" si="22"/>
        <v>2.8</v>
      </c>
      <c r="AJ40" s="441">
        <f t="shared" si="22"/>
        <v>-3.8</v>
      </c>
      <c r="AK40" s="441">
        <f t="shared" si="22"/>
        <v>0</v>
      </c>
      <c r="AL40" s="441">
        <f t="shared" si="22"/>
        <v>0.6</v>
      </c>
      <c r="AM40" s="441">
        <f t="shared" si="22"/>
        <v>-3</v>
      </c>
      <c r="AN40" s="441">
        <f t="shared" si="22"/>
        <v>-9.9</v>
      </c>
      <c r="AO40" s="43" t="s">
        <v>13</v>
      </c>
      <c r="AP40" s="1"/>
    </row>
    <row r="41" spans="1:65">
      <c r="A41" s="1"/>
      <c r="B41" s="1273"/>
      <c r="C41" s="1254" t="s">
        <v>272</v>
      </c>
      <c r="D41" s="1322" t="s">
        <v>140</v>
      </c>
      <c r="E41" s="1323">
        <v>11.389637</v>
      </c>
      <c r="F41" s="1324">
        <v>12.031969999999999</v>
      </c>
      <c r="G41" s="1324">
        <v>10.398592000000001</v>
      </c>
      <c r="H41" s="1324">
        <v>10.406827</v>
      </c>
      <c r="I41" s="1324">
        <v>9.5843389999999999</v>
      </c>
      <c r="J41" s="1324">
        <v>9.8717860000000002</v>
      </c>
      <c r="K41" s="1324">
        <v>12.824833</v>
      </c>
      <c r="L41" s="1325">
        <v>16.310371</v>
      </c>
      <c r="M41" s="1325">
        <v>13.118252</v>
      </c>
      <c r="N41" s="1325">
        <v>8.8773540000000004</v>
      </c>
      <c r="O41" s="1325">
        <v>8.2570499999999996</v>
      </c>
      <c r="P41" s="1325">
        <v>8.3334670000000006</v>
      </c>
      <c r="Q41" s="1325">
        <v>7.6411930000000003</v>
      </c>
      <c r="R41" s="1325">
        <v>6.9596220000000004</v>
      </c>
      <c r="S41" s="805">
        <v>6.9598380000000004</v>
      </c>
      <c r="T41" s="805">
        <v>7.8764380000000003</v>
      </c>
      <c r="U41" s="805">
        <v>7.6292989999999996</v>
      </c>
      <c r="V41" s="805">
        <v>8.1490810000000007</v>
      </c>
      <c r="W41" s="805">
        <v>7.3452859999999998</v>
      </c>
      <c r="X41" s="805">
        <v>6.7069749999999999</v>
      </c>
      <c r="Y41" s="805">
        <v>4.5594520000000003</v>
      </c>
      <c r="Z41" s="805">
        <v>4.8345630000000002</v>
      </c>
      <c r="AA41" s="805">
        <v>4.9504039999999998</v>
      </c>
      <c r="AB41" s="805">
        <v>5.2535959999999999</v>
      </c>
      <c r="AC41" s="805">
        <v>5.2824159999999996</v>
      </c>
      <c r="AD41" s="805">
        <v>5.3833010000000003</v>
      </c>
      <c r="AE41" s="805">
        <v>4.8722570000000003</v>
      </c>
      <c r="AF41" s="805">
        <v>5.2036660000000001</v>
      </c>
      <c r="AG41" s="805">
        <v>4.968261</v>
      </c>
      <c r="AH41" s="805">
        <v>5.1285080000000001</v>
      </c>
      <c r="AI41" s="805">
        <v>4.6529239999999996</v>
      </c>
      <c r="AJ41" s="449">
        <v>4.6330210000000003</v>
      </c>
      <c r="AK41" s="808">
        <v>4.4531340000000004</v>
      </c>
      <c r="AL41" s="808">
        <v>4.4671810000000001</v>
      </c>
      <c r="AM41" s="449">
        <v>5.0050210000000002</v>
      </c>
      <c r="AN41" s="1373">
        <v>3.9953970000000001</v>
      </c>
      <c r="AO41" s="1009" t="s">
        <v>13</v>
      </c>
      <c r="AP41" s="1"/>
    </row>
    <row r="42" spans="1:65">
      <c r="A42" s="1"/>
      <c r="B42" s="1273" t="s">
        <v>273</v>
      </c>
      <c r="C42" s="1210"/>
      <c r="D42" s="1211" t="s">
        <v>69</v>
      </c>
      <c r="E42" s="1326" t="s">
        <v>9</v>
      </c>
      <c r="F42" s="441">
        <f t="shared" ref="F42:AN42" si="23">ROUND((F41-E41)/E41*100,1)</f>
        <v>5.6</v>
      </c>
      <c r="G42" s="441">
        <f t="shared" si="23"/>
        <v>-13.6</v>
      </c>
      <c r="H42" s="441">
        <f t="shared" si="23"/>
        <v>0.1</v>
      </c>
      <c r="I42" s="441">
        <f t="shared" si="23"/>
        <v>-7.9</v>
      </c>
      <c r="J42" s="441">
        <f t="shared" si="23"/>
        <v>3</v>
      </c>
      <c r="K42" s="441">
        <f t="shared" si="23"/>
        <v>29.9</v>
      </c>
      <c r="L42" s="441">
        <f t="shared" si="23"/>
        <v>27.2</v>
      </c>
      <c r="M42" s="441">
        <f t="shared" si="23"/>
        <v>-19.600000000000001</v>
      </c>
      <c r="N42" s="441">
        <f t="shared" si="23"/>
        <v>-32.299999999999997</v>
      </c>
      <c r="O42" s="441">
        <f t="shared" si="23"/>
        <v>-7</v>
      </c>
      <c r="P42" s="441">
        <f t="shared" si="23"/>
        <v>0.9</v>
      </c>
      <c r="Q42" s="441">
        <f t="shared" si="23"/>
        <v>-8.3000000000000007</v>
      </c>
      <c r="R42" s="441">
        <f t="shared" si="23"/>
        <v>-8.9</v>
      </c>
      <c r="S42" s="441">
        <f t="shared" si="23"/>
        <v>0</v>
      </c>
      <c r="T42" s="441">
        <f t="shared" si="23"/>
        <v>13.2</v>
      </c>
      <c r="U42" s="441">
        <f t="shared" si="23"/>
        <v>-3.1</v>
      </c>
      <c r="V42" s="441">
        <f t="shared" si="23"/>
        <v>6.8</v>
      </c>
      <c r="W42" s="441">
        <f t="shared" si="23"/>
        <v>-9.9</v>
      </c>
      <c r="X42" s="441">
        <f t="shared" si="23"/>
        <v>-8.6999999999999993</v>
      </c>
      <c r="Y42" s="441">
        <f t="shared" si="23"/>
        <v>-32</v>
      </c>
      <c r="Z42" s="441">
        <f t="shared" si="23"/>
        <v>6</v>
      </c>
      <c r="AA42" s="441">
        <f t="shared" si="23"/>
        <v>2.4</v>
      </c>
      <c r="AB42" s="441">
        <f t="shared" si="23"/>
        <v>6.1</v>
      </c>
      <c r="AC42" s="441">
        <f t="shared" si="23"/>
        <v>0.5</v>
      </c>
      <c r="AD42" s="441">
        <f t="shared" si="23"/>
        <v>1.9</v>
      </c>
      <c r="AE42" s="441">
        <f t="shared" si="23"/>
        <v>-9.5</v>
      </c>
      <c r="AF42" s="441">
        <f t="shared" si="23"/>
        <v>6.8</v>
      </c>
      <c r="AG42" s="441">
        <f t="shared" si="23"/>
        <v>-4.5</v>
      </c>
      <c r="AH42" s="441">
        <f t="shared" si="23"/>
        <v>3.2</v>
      </c>
      <c r="AI42" s="441">
        <f t="shared" si="23"/>
        <v>-9.3000000000000007</v>
      </c>
      <c r="AJ42" s="441">
        <f t="shared" si="23"/>
        <v>-0.4</v>
      </c>
      <c r="AK42" s="441">
        <f t="shared" si="23"/>
        <v>-3.9</v>
      </c>
      <c r="AL42" s="441">
        <f t="shared" si="23"/>
        <v>0.3</v>
      </c>
      <c r="AM42" s="441">
        <f t="shared" si="23"/>
        <v>12</v>
      </c>
      <c r="AN42" s="441">
        <f t="shared" si="23"/>
        <v>-20.2</v>
      </c>
      <c r="AO42" s="1005"/>
      <c r="AP42" s="1"/>
    </row>
    <row r="43" spans="1:65">
      <c r="A43" s="1"/>
      <c r="B43" s="1273"/>
      <c r="C43" s="1282" t="s">
        <v>144</v>
      </c>
      <c r="D43" s="1255" t="s">
        <v>274</v>
      </c>
      <c r="E43" s="1256">
        <v>20.9254</v>
      </c>
      <c r="F43" s="683">
        <v>22.7607</v>
      </c>
      <c r="G43" s="683">
        <v>21.7272</v>
      </c>
      <c r="H43" s="683">
        <v>20.185600000000001</v>
      </c>
      <c r="I43" s="683">
        <v>18.7866</v>
      </c>
      <c r="J43" s="683">
        <v>19.1418</v>
      </c>
      <c r="K43" s="683">
        <v>19.844899999999999</v>
      </c>
      <c r="L43" s="1145">
        <v>21.497800000000002</v>
      </c>
      <c r="M43" s="1145">
        <v>20.016300000000001</v>
      </c>
      <c r="N43" s="1145">
        <v>16.942799999999998</v>
      </c>
      <c r="O43" s="1145">
        <v>15.441599999999999</v>
      </c>
      <c r="P43" s="1145">
        <v>15.7514</v>
      </c>
      <c r="Q43" s="1145">
        <v>15.833299999999999</v>
      </c>
      <c r="R43" s="1145">
        <v>15.335900000000001</v>
      </c>
      <c r="S43" s="486">
        <v>15.3788</v>
      </c>
      <c r="T43" s="486">
        <v>16.222300000000001</v>
      </c>
      <c r="U43" s="486">
        <v>16.1462</v>
      </c>
      <c r="V43" s="486">
        <v>15.3391</v>
      </c>
      <c r="W43" s="486">
        <v>13.7842</v>
      </c>
      <c r="X43" s="486">
        <v>12.857200000000001</v>
      </c>
      <c r="Y43" s="486">
        <v>12.070399999999999</v>
      </c>
      <c r="Z43" s="486">
        <v>13.1431</v>
      </c>
      <c r="AA43" s="486">
        <v>10.777100000000001</v>
      </c>
      <c r="AB43" s="486">
        <v>13.3581</v>
      </c>
      <c r="AC43" s="486">
        <v>13.038500000000001</v>
      </c>
      <c r="AD43" s="486">
        <v>12.9916</v>
      </c>
      <c r="AE43" s="486">
        <v>12.5749</v>
      </c>
      <c r="AF43" s="486">
        <v>13.0388</v>
      </c>
      <c r="AG43" s="486">
        <v>13.464</v>
      </c>
      <c r="AH43" s="486">
        <v>13.4169</v>
      </c>
      <c r="AI43" s="486">
        <v>13.294600000000001</v>
      </c>
      <c r="AJ43" s="512">
        <v>11.513500000000001</v>
      </c>
      <c r="AK43" s="452">
        <v>11.589600000000001</v>
      </c>
      <c r="AL43" s="452">
        <v>10.5947</v>
      </c>
      <c r="AM43" s="452">
        <f>AW16/10000</f>
        <v>12.716900000000001</v>
      </c>
      <c r="AN43" s="452">
        <f>AY16/10000</f>
        <v>12.2445</v>
      </c>
      <c r="AO43" s="55" t="s">
        <v>146</v>
      </c>
      <c r="AP43" s="299" t="s">
        <v>7</v>
      </c>
    </row>
    <row r="44" spans="1:65">
      <c r="A44" s="1"/>
      <c r="B44" s="1273" t="s">
        <v>275</v>
      </c>
      <c r="C44" s="1327" t="s">
        <v>148</v>
      </c>
      <c r="D44" s="1211" t="s">
        <v>69</v>
      </c>
      <c r="E44" s="1248" t="s">
        <v>9</v>
      </c>
      <c r="F44" s="441">
        <f t="shared" ref="F44:AN44" si="24">ROUND((F43-E43)/E43*100,1)</f>
        <v>8.8000000000000007</v>
      </c>
      <c r="G44" s="441">
        <f t="shared" si="24"/>
        <v>-4.5</v>
      </c>
      <c r="H44" s="441">
        <f t="shared" si="24"/>
        <v>-7.1</v>
      </c>
      <c r="I44" s="441">
        <f t="shared" si="24"/>
        <v>-6.9</v>
      </c>
      <c r="J44" s="441">
        <f t="shared" si="24"/>
        <v>1.9</v>
      </c>
      <c r="K44" s="441">
        <f t="shared" si="24"/>
        <v>3.7</v>
      </c>
      <c r="L44" s="441">
        <f t="shared" si="24"/>
        <v>8.3000000000000007</v>
      </c>
      <c r="M44" s="441">
        <f t="shared" si="24"/>
        <v>-6.9</v>
      </c>
      <c r="N44" s="441">
        <f t="shared" si="24"/>
        <v>-15.4</v>
      </c>
      <c r="O44" s="441">
        <f t="shared" si="24"/>
        <v>-8.9</v>
      </c>
      <c r="P44" s="441">
        <f t="shared" si="24"/>
        <v>2</v>
      </c>
      <c r="Q44" s="441">
        <f t="shared" si="24"/>
        <v>0.5</v>
      </c>
      <c r="R44" s="441">
        <f t="shared" si="24"/>
        <v>-3.1</v>
      </c>
      <c r="S44" s="441">
        <f t="shared" si="24"/>
        <v>0.3</v>
      </c>
      <c r="T44" s="441">
        <f t="shared" si="24"/>
        <v>5.5</v>
      </c>
      <c r="U44" s="441">
        <f t="shared" si="24"/>
        <v>-0.5</v>
      </c>
      <c r="V44" s="441">
        <f t="shared" si="24"/>
        <v>-5</v>
      </c>
      <c r="W44" s="441">
        <f t="shared" si="24"/>
        <v>-10.1</v>
      </c>
      <c r="X44" s="441">
        <f t="shared" si="24"/>
        <v>-6.7</v>
      </c>
      <c r="Y44" s="441">
        <f t="shared" si="24"/>
        <v>-6.1</v>
      </c>
      <c r="Z44" s="441">
        <f t="shared" si="24"/>
        <v>8.9</v>
      </c>
      <c r="AA44" s="441">
        <f t="shared" si="24"/>
        <v>-18</v>
      </c>
      <c r="AB44" s="441">
        <f t="shared" si="24"/>
        <v>23.9</v>
      </c>
      <c r="AC44" s="441">
        <f t="shared" si="24"/>
        <v>-2.4</v>
      </c>
      <c r="AD44" s="441">
        <f t="shared" si="24"/>
        <v>-0.4</v>
      </c>
      <c r="AE44" s="441">
        <f t="shared" si="24"/>
        <v>-3.2</v>
      </c>
      <c r="AF44" s="441">
        <f t="shared" si="24"/>
        <v>3.7</v>
      </c>
      <c r="AG44" s="441">
        <f t="shared" si="24"/>
        <v>3.3</v>
      </c>
      <c r="AH44" s="441">
        <f t="shared" si="24"/>
        <v>-0.3</v>
      </c>
      <c r="AI44" s="441">
        <f t="shared" si="24"/>
        <v>-0.9</v>
      </c>
      <c r="AJ44" s="441">
        <f t="shared" si="24"/>
        <v>-13.4</v>
      </c>
      <c r="AK44" s="441">
        <f t="shared" si="24"/>
        <v>0.7</v>
      </c>
      <c r="AL44" s="441">
        <f t="shared" si="24"/>
        <v>-8.6</v>
      </c>
      <c r="AM44" s="441">
        <f t="shared" si="24"/>
        <v>20</v>
      </c>
      <c r="AN44" s="441">
        <f t="shared" si="24"/>
        <v>-3.7</v>
      </c>
      <c r="AO44" s="57" t="s">
        <v>149</v>
      </c>
      <c r="AP44" s="1"/>
    </row>
    <row r="45" spans="1:65">
      <c r="A45" s="1"/>
      <c r="B45" s="1273"/>
      <c r="C45" s="1254" t="s">
        <v>647</v>
      </c>
      <c r="D45" s="1255" t="s">
        <v>167</v>
      </c>
      <c r="E45" s="1315"/>
      <c r="F45" s="1328"/>
      <c r="G45" s="1328"/>
      <c r="H45" s="1328"/>
      <c r="I45" s="1328"/>
      <c r="J45" s="1328">
        <f t="shared" ref="J45:AM45" si="25">J166/100</f>
        <v>11736.2</v>
      </c>
      <c r="K45" s="1328">
        <f t="shared" si="25"/>
        <v>10763.09</v>
      </c>
      <c r="L45" s="1328">
        <f t="shared" si="25"/>
        <v>11591.7</v>
      </c>
      <c r="M45" s="1328">
        <f t="shared" si="25"/>
        <v>12242.89</v>
      </c>
      <c r="N45" s="1328">
        <f t="shared" si="25"/>
        <v>12251.03</v>
      </c>
      <c r="O45" s="1328">
        <f t="shared" si="25"/>
        <v>11739.82</v>
      </c>
      <c r="P45" s="1328">
        <f t="shared" si="25"/>
        <v>11241.83</v>
      </c>
      <c r="Q45" s="1328">
        <f t="shared" si="25"/>
        <v>10762.6</v>
      </c>
      <c r="R45" s="1328">
        <f t="shared" si="25"/>
        <v>10246.98</v>
      </c>
      <c r="S45" s="1328">
        <f t="shared" si="25"/>
        <v>9843.01</v>
      </c>
      <c r="T45" s="1328">
        <f t="shared" si="25"/>
        <v>9588.25</v>
      </c>
      <c r="U45" s="1328">
        <f t="shared" si="25"/>
        <v>9349.81</v>
      </c>
      <c r="V45" s="1328">
        <f t="shared" si="25"/>
        <v>9255.7000000000007</v>
      </c>
      <c r="W45" s="1328">
        <f t="shared" si="25"/>
        <v>9419.4699999999993</v>
      </c>
      <c r="X45" s="1328">
        <f t="shared" si="25"/>
        <v>9365.34</v>
      </c>
      <c r="Y45" s="1328">
        <f t="shared" si="25"/>
        <v>8983.89</v>
      </c>
      <c r="Z45" s="1328">
        <f t="shared" si="25"/>
        <v>9018.7099999999991</v>
      </c>
      <c r="AA45" s="1328">
        <f t="shared" si="25"/>
        <v>9077.5300000000007</v>
      </c>
      <c r="AB45" s="1328">
        <f t="shared" si="25"/>
        <v>8927.18</v>
      </c>
      <c r="AC45" s="1328">
        <f t="shared" si="25"/>
        <v>8858.9699999999993</v>
      </c>
      <c r="AD45" s="1328">
        <f t="shared" si="25"/>
        <v>8907.6</v>
      </c>
      <c r="AE45" s="1328">
        <f t="shared" si="25"/>
        <v>8835.0400000000009</v>
      </c>
      <c r="AF45" s="1328">
        <f t="shared" si="25"/>
        <v>8615.56</v>
      </c>
      <c r="AG45" s="1328">
        <f t="shared" si="25"/>
        <v>8445.9599999999991</v>
      </c>
      <c r="AH45" s="1328">
        <f t="shared" si="25"/>
        <v>8190.37</v>
      </c>
      <c r="AI45" s="1328">
        <f t="shared" si="25"/>
        <v>8045.2</v>
      </c>
      <c r="AJ45" s="1328">
        <f t="shared" si="25"/>
        <v>8041.89</v>
      </c>
      <c r="AK45" s="1328">
        <f t="shared" si="25"/>
        <v>8222.2800000000007</v>
      </c>
      <c r="AL45" s="1328">
        <f t="shared" si="25"/>
        <v>8271.9</v>
      </c>
      <c r="AM45" s="1328">
        <f t="shared" si="25"/>
        <v>9143.2000000000007</v>
      </c>
      <c r="AN45" s="1382">
        <v>9345.9</v>
      </c>
      <c r="AO45" s="1010" t="s">
        <v>192</v>
      </c>
      <c r="AP45" s="1" t="s">
        <v>7</v>
      </c>
    </row>
    <row r="46" spans="1:65">
      <c r="A46" s="1"/>
      <c r="B46" s="1314"/>
      <c r="C46" s="1210"/>
      <c r="D46" s="1211" t="s">
        <v>69</v>
      </c>
      <c r="E46" s="1248"/>
      <c r="F46" s="441"/>
      <c r="G46" s="441"/>
      <c r="H46" s="441"/>
      <c r="I46" s="441"/>
      <c r="J46" s="441"/>
      <c r="K46" s="441">
        <f t="shared" ref="K46:AN46" si="26">ROUND((K45-J45)/J45*100,1)</f>
        <v>-8.3000000000000007</v>
      </c>
      <c r="L46" s="441">
        <f t="shared" si="26"/>
        <v>7.7</v>
      </c>
      <c r="M46" s="441">
        <f t="shared" si="26"/>
        <v>5.6</v>
      </c>
      <c r="N46" s="441">
        <f t="shared" si="26"/>
        <v>0.1</v>
      </c>
      <c r="O46" s="441">
        <f t="shared" si="26"/>
        <v>-4.2</v>
      </c>
      <c r="P46" s="441">
        <f t="shared" si="26"/>
        <v>-4.2</v>
      </c>
      <c r="Q46" s="441">
        <f t="shared" si="26"/>
        <v>-4.3</v>
      </c>
      <c r="R46" s="441">
        <f t="shared" si="26"/>
        <v>-4.8</v>
      </c>
      <c r="S46" s="441">
        <f t="shared" si="26"/>
        <v>-3.9</v>
      </c>
      <c r="T46" s="441">
        <f t="shared" si="26"/>
        <v>-2.6</v>
      </c>
      <c r="U46" s="441">
        <f t="shared" si="26"/>
        <v>-2.5</v>
      </c>
      <c r="V46" s="441">
        <f t="shared" si="26"/>
        <v>-1</v>
      </c>
      <c r="W46" s="441">
        <f t="shared" si="26"/>
        <v>1.8</v>
      </c>
      <c r="X46" s="441">
        <f t="shared" si="26"/>
        <v>-0.6</v>
      </c>
      <c r="Y46" s="441">
        <f t="shared" si="26"/>
        <v>-4.0999999999999996</v>
      </c>
      <c r="Z46" s="441">
        <f t="shared" si="26"/>
        <v>0.4</v>
      </c>
      <c r="AA46" s="441">
        <f t="shared" si="26"/>
        <v>0.7</v>
      </c>
      <c r="AB46" s="441">
        <f t="shared" si="26"/>
        <v>-1.7</v>
      </c>
      <c r="AC46" s="441">
        <f t="shared" si="26"/>
        <v>-0.8</v>
      </c>
      <c r="AD46" s="441">
        <f t="shared" si="26"/>
        <v>0.5</v>
      </c>
      <c r="AE46" s="441">
        <f t="shared" si="26"/>
        <v>-0.8</v>
      </c>
      <c r="AF46" s="441">
        <f t="shared" si="26"/>
        <v>-2.5</v>
      </c>
      <c r="AG46" s="441">
        <f t="shared" si="26"/>
        <v>-2</v>
      </c>
      <c r="AH46" s="441">
        <f t="shared" si="26"/>
        <v>-3</v>
      </c>
      <c r="AI46" s="441">
        <f t="shared" si="26"/>
        <v>-1.8</v>
      </c>
      <c r="AJ46" s="441">
        <f t="shared" si="26"/>
        <v>0</v>
      </c>
      <c r="AK46" s="441">
        <f t="shared" si="26"/>
        <v>2.2000000000000002</v>
      </c>
      <c r="AL46" s="441">
        <f t="shared" si="26"/>
        <v>0.6</v>
      </c>
      <c r="AM46" s="441">
        <f t="shared" si="26"/>
        <v>10.5</v>
      </c>
      <c r="AN46" s="441">
        <f t="shared" si="26"/>
        <v>2.2000000000000002</v>
      </c>
      <c r="AO46" s="1005" t="s">
        <v>13</v>
      </c>
      <c r="AP46" s="1"/>
    </row>
    <row r="47" spans="1:65">
      <c r="A47" s="1"/>
      <c r="B47" s="1273" t="s">
        <v>276</v>
      </c>
      <c r="C47" s="1295" t="s">
        <v>277</v>
      </c>
      <c r="D47" s="1208" t="s">
        <v>167</v>
      </c>
      <c r="E47" s="1329">
        <v>51305.978479999998</v>
      </c>
      <c r="F47" s="1313">
        <v>57067.131139999998</v>
      </c>
      <c r="G47" s="1313">
        <v>57899.718399999998</v>
      </c>
      <c r="H47" s="1313">
        <v>59120.502009999997</v>
      </c>
      <c r="I47" s="1313">
        <v>52009.217859999997</v>
      </c>
      <c r="J47" s="1313">
        <v>50441.609179999999</v>
      </c>
      <c r="K47" s="1313">
        <v>33113.761270000003</v>
      </c>
      <c r="L47" s="726">
        <v>45338.332029999998</v>
      </c>
      <c r="M47" s="726">
        <v>51729.740619999997</v>
      </c>
      <c r="N47" s="726">
        <v>49845.406329999998</v>
      </c>
      <c r="O47" s="726">
        <v>44064.011299999998</v>
      </c>
      <c r="P47" s="726">
        <v>44874.864419999998</v>
      </c>
      <c r="Q47" s="726">
        <v>43506.613369999999</v>
      </c>
      <c r="R47" s="726">
        <v>46571.285860000004</v>
      </c>
      <c r="S47" s="806">
        <v>47313.851730000002</v>
      </c>
      <c r="T47" s="806">
        <v>54021.188909999997</v>
      </c>
      <c r="U47" s="806">
        <v>57828.342550000001</v>
      </c>
      <c r="V47" s="806">
        <v>64091.131569999998</v>
      </c>
      <c r="W47" s="806">
        <v>69887.070240000001</v>
      </c>
      <c r="X47" s="806">
        <v>69189.371069999994</v>
      </c>
      <c r="Y47" s="806">
        <v>48320.868139999999</v>
      </c>
      <c r="Z47" s="806">
        <v>58433.034529999997</v>
      </c>
      <c r="AA47" s="806">
        <v>61324.196400000001</v>
      </c>
      <c r="AB47" s="806">
        <v>57283.505089999999</v>
      </c>
      <c r="AC47" s="806">
        <v>59242.263379999997</v>
      </c>
      <c r="AD47" s="806">
        <v>61713.096299999997</v>
      </c>
      <c r="AE47" s="806">
        <v>62203.708019999998</v>
      </c>
      <c r="AF47" s="806">
        <v>56557.478660000001</v>
      </c>
      <c r="AG47" s="450">
        <v>62396.897199999999</v>
      </c>
      <c r="AH47" s="450">
        <v>64831.349240000003</v>
      </c>
      <c r="AI47" s="450">
        <v>61338.951000000001</v>
      </c>
      <c r="AJ47" s="448">
        <v>54229.21</v>
      </c>
      <c r="AK47" s="448">
        <v>65730.89</v>
      </c>
      <c r="AL47" s="448">
        <v>7982.7290000000003</v>
      </c>
      <c r="AM47" s="448">
        <v>8257.9140000000007</v>
      </c>
      <c r="AN47" s="448">
        <v>8135.1549999999997</v>
      </c>
      <c r="AO47" s="1011" t="s">
        <v>164</v>
      </c>
      <c r="AP47" s="5"/>
    </row>
    <row r="48" spans="1:65">
      <c r="A48" s="1"/>
      <c r="B48" s="1273"/>
      <c r="C48" s="1327"/>
      <c r="D48" s="1211" t="s">
        <v>69</v>
      </c>
      <c r="E48" s="1248" t="s">
        <v>9</v>
      </c>
      <c r="F48" s="1309">
        <v>11.2</v>
      </c>
      <c r="G48" s="441">
        <f t="shared" ref="G48:AN48" si="27">ROUND((G47-F47)/F47*100,1)</f>
        <v>1.5</v>
      </c>
      <c r="H48" s="441">
        <f t="shared" si="27"/>
        <v>2.1</v>
      </c>
      <c r="I48" s="441">
        <f t="shared" si="27"/>
        <v>-12</v>
      </c>
      <c r="J48" s="441">
        <f t="shared" si="27"/>
        <v>-3</v>
      </c>
      <c r="K48" s="441">
        <f t="shared" si="27"/>
        <v>-34.4</v>
      </c>
      <c r="L48" s="441">
        <f t="shared" si="27"/>
        <v>36.9</v>
      </c>
      <c r="M48" s="441">
        <f t="shared" si="27"/>
        <v>14.1</v>
      </c>
      <c r="N48" s="441">
        <f t="shared" si="27"/>
        <v>-3.6</v>
      </c>
      <c r="O48" s="441">
        <f t="shared" si="27"/>
        <v>-11.6</v>
      </c>
      <c r="P48" s="441">
        <f t="shared" si="27"/>
        <v>1.8</v>
      </c>
      <c r="Q48" s="441">
        <f t="shared" si="27"/>
        <v>-3</v>
      </c>
      <c r="R48" s="441">
        <f t="shared" si="27"/>
        <v>7</v>
      </c>
      <c r="S48" s="441">
        <f t="shared" si="27"/>
        <v>1.6</v>
      </c>
      <c r="T48" s="441">
        <f t="shared" si="27"/>
        <v>14.2</v>
      </c>
      <c r="U48" s="441">
        <f t="shared" si="27"/>
        <v>7</v>
      </c>
      <c r="V48" s="441">
        <f t="shared" si="27"/>
        <v>10.8</v>
      </c>
      <c r="W48" s="441">
        <f t="shared" si="27"/>
        <v>9</v>
      </c>
      <c r="X48" s="441">
        <f t="shared" si="27"/>
        <v>-1</v>
      </c>
      <c r="Y48" s="441">
        <f t="shared" si="27"/>
        <v>-30.2</v>
      </c>
      <c r="Z48" s="441">
        <f t="shared" si="27"/>
        <v>20.9</v>
      </c>
      <c r="AA48" s="441">
        <f t="shared" si="27"/>
        <v>4.9000000000000004</v>
      </c>
      <c r="AB48" s="441">
        <f t="shared" si="27"/>
        <v>-6.6</v>
      </c>
      <c r="AC48" s="441">
        <f t="shared" si="27"/>
        <v>3.4</v>
      </c>
      <c r="AD48" s="441">
        <f t="shared" si="27"/>
        <v>4.2</v>
      </c>
      <c r="AE48" s="441">
        <f t="shared" si="27"/>
        <v>0.8</v>
      </c>
      <c r="AF48" s="441">
        <f t="shared" si="27"/>
        <v>-9.1</v>
      </c>
      <c r="AG48" s="441">
        <f t="shared" si="27"/>
        <v>10.3</v>
      </c>
      <c r="AH48" s="441">
        <f t="shared" si="27"/>
        <v>3.9</v>
      </c>
      <c r="AI48" s="441">
        <f t="shared" si="27"/>
        <v>-5.4</v>
      </c>
      <c r="AJ48" s="441">
        <f t="shared" si="27"/>
        <v>-11.6</v>
      </c>
      <c r="AK48" s="653">
        <f t="shared" si="27"/>
        <v>21.2</v>
      </c>
      <c r="AL48" s="653">
        <f t="shared" si="27"/>
        <v>-87.9</v>
      </c>
      <c r="AM48" s="441">
        <f t="shared" si="27"/>
        <v>3.4</v>
      </c>
      <c r="AN48" s="441">
        <f t="shared" si="27"/>
        <v>-1.5</v>
      </c>
      <c r="AO48" s="43" t="s">
        <v>13</v>
      </c>
      <c r="AP48" s="5"/>
      <c r="AQ48" s="4" t="s">
        <v>12</v>
      </c>
      <c r="BB48" s="4" t="s">
        <v>12</v>
      </c>
      <c r="BC48" s="4" t="s">
        <v>12</v>
      </c>
      <c r="BD48" s="4" t="s">
        <v>12</v>
      </c>
      <c r="BE48" s="4" t="s">
        <v>12</v>
      </c>
      <c r="BF48" s="4" t="s">
        <v>12</v>
      </c>
      <c r="BG48" s="4" t="s">
        <v>12</v>
      </c>
      <c r="BH48" s="4" t="s">
        <v>12</v>
      </c>
      <c r="BI48" s="4" t="s">
        <v>12</v>
      </c>
      <c r="BJ48" s="4" t="s">
        <v>12</v>
      </c>
      <c r="BK48" s="4" t="s">
        <v>12</v>
      </c>
      <c r="BL48" s="4" t="s">
        <v>12</v>
      </c>
      <c r="BM48" s="4" t="s">
        <v>12</v>
      </c>
    </row>
    <row r="49" spans="1:42">
      <c r="A49" s="1"/>
      <c r="B49" s="1273" t="s">
        <v>278</v>
      </c>
      <c r="C49" s="1282" t="s">
        <v>279</v>
      </c>
      <c r="D49" s="1255" t="s">
        <v>167</v>
      </c>
      <c r="E49" s="1315">
        <v>29365.26179</v>
      </c>
      <c r="F49" s="1328">
        <v>31861.486440000001</v>
      </c>
      <c r="G49" s="1328">
        <v>31100.659</v>
      </c>
      <c r="H49" s="1328">
        <v>29232.537660000002</v>
      </c>
      <c r="I49" s="1328">
        <v>26445.870940000001</v>
      </c>
      <c r="J49" s="1328">
        <v>28033.057209999999</v>
      </c>
      <c r="K49" s="1328">
        <v>18065.047999999999</v>
      </c>
      <c r="L49" s="1330">
        <v>28063.200819999998</v>
      </c>
      <c r="M49" s="1330">
        <v>29839.509480000001</v>
      </c>
      <c r="N49" s="1330">
        <v>26776.77707</v>
      </c>
      <c r="O49" s="1330">
        <v>23384.84952</v>
      </c>
      <c r="P49" s="1330">
        <v>24027.724730000002</v>
      </c>
      <c r="Q49" s="1330">
        <v>24263.218499999999</v>
      </c>
      <c r="R49" s="1330">
        <v>24292.469870000001</v>
      </c>
      <c r="S49" s="450">
        <v>23976.962100000001</v>
      </c>
      <c r="T49" s="450">
        <v>26020.363290000001</v>
      </c>
      <c r="U49" s="450">
        <v>29082.261719999999</v>
      </c>
      <c r="V49" s="450">
        <v>32517.229050000002</v>
      </c>
      <c r="W49" s="450">
        <v>36206.480000000003</v>
      </c>
      <c r="X49" s="450">
        <v>39585.168619999997</v>
      </c>
      <c r="Y49" s="450">
        <v>27694.946540000001</v>
      </c>
      <c r="Z49" s="450">
        <v>30504.188480000001</v>
      </c>
      <c r="AA49" s="450">
        <v>35238.928260000001</v>
      </c>
      <c r="AB49" s="450">
        <v>34656.544580000002</v>
      </c>
      <c r="AC49" s="450">
        <v>39093.863859999998</v>
      </c>
      <c r="AD49" s="450">
        <v>42232.522279999997</v>
      </c>
      <c r="AE49" s="806">
        <v>41374.90264</v>
      </c>
      <c r="AF49" s="806">
        <v>35470.237809999999</v>
      </c>
      <c r="AG49" s="450">
        <v>40067.268839999997</v>
      </c>
      <c r="AH49" s="450">
        <v>42502.624049999999</v>
      </c>
      <c r="AI49" s="450">
        <v>40805.380140000001</v>
      </c>
      <c r="AJ49" s="511">
        <v>36235.589999999997</v>
      </c>
      <c r="AK49" s="511">
        <v>44260.36</v>
      </c>
      <c r="AL49" s="511">
        <v>6239.3329999999996</v>
      </c>
      <c r="AM49" s="448">
        <v>5729.5690000000004</v>
      </c>
      <c r="AN49" s="1372">
        <v>5733.7950000000001</v>
      </c>
      <c r="AO49" s="43"/>
      <c r="AP49" s="5"/>
    </row>
    <row r="50" spans="1:42">
      <c r="A50" s="1"/>
      <c r="B50" s="1273"/>
      <c r="C50" s="1331"/>
      <c r="D50" s="1296" t="s">
        <v>69</v>
      </c>
      <c r="E50" s="1248" t="s">
        <v>9</v>
      </c>
      <c r="F50" s="1261">
        <v>8.5</v>
      </c>
      <c r="G50" s="441">
        <f t="shared" ref="G50:AN50" si="28">ROUND((G49-F49)/F49*100,1)</f>
        <v>-2.4</v>
      </c>
      <c r="H50" s="441">
        <f t="shared" si="28"/>
        <v>-6</v>
      </c>
      <c r="I50" s="441">
        <f t="shared" si="28"/>
        <v>-9.5</v>
      </c>
      <c r="J50" s="441">
        <f t="shared" si="28"/>
        <v>6</v>
      </c>
      <c r="K50" s="441">
        <f t="shared" si="28"/>
        <v>-35.6</v>
      </c>
      <c r="L50" s="441">
        <f t="shared" si="28"/>
        <v>55.3</v>
      </c>
      <c r="M50" s="441">
        <f t="shared" si="28"/>
        <v>6.3</v>
      </c>
      <c r="N50" s="441">
        <f t="shared" si="28"/>
        <v>-10.3</v>
      </c>
      <c r="O50" s="441">
        <f t="shared" si="28"/>
        <v>-12.7</v>
      </c>
      <c r="P50" s="441">
        <f t="shared" si="28"/>
        <v>2.7</v>
      </c>
      <c r="Q50" s="441">
        <f t="shared" si="28"/>
        <v>1</v>
      </c>
      <c r="R50" s="441">
        <f t="shared" si="28"/>
        <v>0.1</v>
      </c>
      <c r="S50" s="441">
        <f t="shared" si="28"/>
        <v>-1.3</v>
      </c>
      <c r="T50" s="441">
        <f t="shared" si="28"/>
        <v>8.5</v>
      </c>
      <c r="U50" s="441">
        <f t="shared" si="28"/>
        <v>11.8</v>
      </c>
      <c r="V50" s="441">
        <f t="shared" si="28"/>
        <v>11.8</v>
      </c>
      <c r="W50" s="441">
        <f t="shared" si="28"/>
        <v>11.3</v>
      </c>
      <c r="X50" s="441">
        <f t="shared" si="28"/>
        <v>9.3000000000000007</v>
      </c>
      <c r="Y50" s="441">
        <f t="shared" si="28"/>
        <v>-30</v>
      </c>
      <c r="Z50" s="441">
        <f t="shared" si="28"/>
        <v>10.1</v>
      </c>
      <c r="AA50" s="441">
        <f t="shared" si="28"/>
        <v>15.5</v>
      </c>
      <c r="AB50" s="441">
        <f t="shared" si="28"/>
        <v>-1.7</v>
      </c>
      <c r="AC50" s="441">
        <f t="shared" si="28"/>
        <v>12.8</v>
      </c>
      <c r="AD50" s="441">
        <f t="shared" si="28"/>
        <v>8</v>
      </c>
      <c r="AE50" s="441">
        <f t="shared" si="28"/>
        <v>-2</v>
      </c>
      <c r="AF50" s="441">
        <f t="shared" si="28"/>
        <v>-14.3</v>
      </c>
      <c r="AG50" s="441">
        <f t="shared" si="28"/>
        <v>13</v>
      </c>
      <c r="AH50" s="441">
        <f t="shared" si="28"/>
        <v>6.1</v>
      </c>
      <c r="AI50" s="441">
        <f t="shared" si="28"/>
        <v>-4</v>
      </c>
      <c r="AJ50" s="441">
        <f t="shared" si="28"/>
        <v>-11.2</v>
      </c>
      <c r="AK50" s="441">
        <f t="shared" si="28"/>
        <v>22.1</v>
      </c>
      <c r="AL50" s="441">
        <f t="shared" si="28"/>
        <v>-85.9</v>
      </c>
      <c r="AM50" s="441">
        <f t="shared" si="28"/>
        <v>-8.1999999999999993</v>
      </c>
      <c r="AN50" s="441">
        <f t="shared" si="28"/>
        <v>0.1</v>
      </c>
      <c r="AO50" s="1012"/>
      <c r="AP50" s="1"/>
    </row>
    <row r="51" spans="1:42" ht="19.5" thickBot="1">
      <c r="A51" s="1"/>
      <c r="B51" s="1332" t="s">
        <v>280</v>
      </c>
      <c r="C51" s="1333" t="s">
        <v>281</v>
      </c>
      <c r="D51" s="1334" t="s">
        <v>648</v>
      </c>
      <c r="E51" s="1335">
        <v>137.96</v>
      </c>
      <c r="F51" s="1336">
        <v>144.81</v>
      </c>
      <c r="G51" s="1336">
        <v>134.54</v>
      </c>
      <c r="H51" s="1336">
        <v>126.65</v>
      </c>
      <c r="I51" s="1336">
        <v>111.1833333</v>
      </c>
      <c r="J51" s="1336">
        <v>102.2308333</v>
      </c>
      <c r="K51" s="1336">
        <v>94.063333330000006</v>
      </c>
      <c r="L51" s="1336">
        <v>108.79166669999999</v>
      </c>
      <c r="M51" s="1336">
        <v>120.9975</v>
      </c>
      <c r="N51" s="1336">
        <v>130.89916669999999</v>
      </c>
      <c r="O51" s="1336">
        <v>113.9066667</v>
      </c>
      <c r="P51" s="805">
        <v>107.7675</v>
      </c>
      <c r="Q51" s="805">
        <v>121.5325</v>
      </c>
      <c r="R51" s="805">
        <v>125.3108333</v>
      </c>
      <c r="S51" s="805">
        <v>115.9325</v>
      </c>
      <c r="T51" s="805">
        <v>108.175</v>
      </c>
      <c r="U51" s="805">
        <v>110.1566667</v>
      </c>
      <c r="V51" s="805">
        <v>116.3058333</v>
      </c>
      <c r="W51" s="805">
        <v>117.7583333</v>
      </c>
      <c r="X51" s="805">
        <v>103.3666667</v>
      </c>
      <c r="Y51" s="805">
        <v>93.53833333</v>
      </c>
      <c r="Z51" s="805">
        <v>87.777500000000003</v>
      </c>
      <c r="AA51" s="805">
        <v>79.810833329999994</v>
      </c>
      <c r="AB51" s="805">
        <v>79.807500000000005</v>
      </c>
      <c r="AC51" s="805">
        <v>97.626666670000006</v>
      </c>
      <c r="AD51" s="805">
        <v>105.8491667</v>
      </c>
      <c r="AE51" s="513">
        <v>121.03</v>
      </c>
      <c r="AF51" s="513">
        <v>108.83499999999999</v>
      </c>
      <c r="AG51" s="513">
        <v>112.155</v>
      </c>
      <c r="AH51" s="513">
        <v>110.3883333</v>
      </c>
      <c r="AI51" s="513">
        <v>109.0108333</v>
      </c>
      <c r="AJ51" s="513">
        <v>106.73</v>
      </c>
      <c r="AK51" s="805">
        <v>109.89</v>
      </c>
      <c r="AL51" s="1022">
        <v>131.57</v>
      </c>
      <c r="AM51" s="1021">
        <v>140.59</v>
      </c>
      <c r="AN51" s="1380">
        <v>151.44999999999999</v>
      </c>
      <c r="AO51" s="1013" t="s">
        <v>289</v>
      </c>
      <c r="AP51" s="1"/>
    </row>
    <row r="52" spans="1:42" ht="14.25" hidden="1" customHeight="1">
      <c r="A52" s="1"/>
      <c r="B52" s="1337" t="s">
        <v>282</v>
      </c>
      <c r="C52" s="1338" t="s">
        <v>283</v>
      </c>
      <c r="D52" s="1339" t="s">
        <v>257</v>
      </c>
      <c r="E52" s="1340"/>
      <c r="F52" s="805">
        <v>4.25</v>
      </c>
      <c r="G52" s="805" t="s">
        <v>284</v>
      </c>
      <c r="H52" s="805" t="s">
        <v>285</v>
      </c>
      <c r="I52" s="805" t="s">
        <v>286</v>
      </c>
      <c r="J52" s="805">
        <v>1.75</v>
      </c>
      <c r="K52" s="805" t="s">
        <v>287</v>
      </c>
      <c r="L52" s="805">
        <v>0.5</v>
      </c>
      <c r="M52" s="805">
        <v>0.5</v>
      </c>
      <c r="N52" s="805">
        <v>0.5</v>
      </c>
      <c r="O52" s="805">
        <v>0.5</v>
      </c>
      <c r="P52" s="805">
        <v>0.5</v>
      </c>
      <c r="Q52" s="805" t="s">
        <v>288</v>
      </c>
      <c r="R52" s="805">
        <v>0.1</v>
      </c>
      <c r="S52" s="410"/>
      <c r="T52" s="410"/>
      <c r="U52" s="410"/>
      <c r="V52" s="410"/>
      <c r="W52" s="410"/>
      <c r="X52" s="410"/>
      <c r="Y52" s="410"/>
      <c r="Z52" s="410"/>
      <c r="AA52" s="410"/>
      <c r="AB52" s="410"/>
      <c r="AC52" s="410"/>
      <c r="AD52" s="410"/>
      <c r="AE52" s="410"/>
      <c r="AF52" s="410"/>
      <c r="AG52" s="410"/>
      <c r="AH52" s="410"/>
      <c r="AI52" s="410"/>
      <c r="AJ52" s="410"/>
      <c r="AK52" s="410"/>
      <c r="AL52" s="410"/>
      <c r="AM52" s="410"/>
      <c r="AN52" s="410"/>
      <c r="AO52" s="1014" t="s">
        <v>289</v>
      </c>
      <c r="AP52" s="1"/>
    </row>
    <row r="53" spans="1:42" ht="14.25" hidden="1" customHeight="1">
      <c r="A53" s="1"/>
      <c r="B53" s="1337" t="s">
        <v>290</v>
      </c>
      <c r="C53" s="289"/>
      <c r="D53" s="1341" t="s">
        <v>291</v>
      </c>
      <c r="E53" s="1340"/>
      <c r="F53" s="805" t="s">
        <v>292</v>
      </c>
      <c r="G53" s="805" t="s">
        <v>293</v>
      </c>
      <c r="H53" s="805" t="s">
        <v>294</v>
      </c>
      <c r="I53" s="805" t="s">
        <v>295</v>
      </c>
      <c r="J53" s="805"/>
      <c r="K53" s="805" t="s">
        <v>296</v>
      </c>
      <c r="L53" s="805"/>
      <c r="M53" s="805"/>
      <c r="N53" s="805"/>
      <c r="O53" s="805"/>
      <c r="P53" s="805"/>
      <c r="Q53" s="805" t="s">
        <v>297</v>
      </c>
      <c r="R53" s="805"/>
      <c r="S53" s="410"/>
      <c r="T53" s="410"/>
      <c r="U53" s="410"/>
      <c r="V53" s="410"/>
      <c r="W53" s="410"/>
      <c r="X53" s="410"/>
      <c r="Y53" s="410"/>
      <c r="Z53" s="410"/>
      <c r="AA53" s="410"/>
      <c r="AB53" s="410"/>
      <c r="AC53" s="410"/>
      <c r="AD53" s="410"/>
      <c r="AE53" s="410"/>
      <c r="AF53" s="410"/>
      <c r="AG53" s="410"/>
      <c r="AH53" s="410"/>
      <c r="AI53" s="410"/>
      <c r="AJ53" s="410"/>
      <c r="AK53" s="410"/>
      <c r="AL53" s="410"/>
      <c r="AM53" s="410"/>
      <c r="AN53" s="410"/>
      <c r="AO53" s="518" t="s">
        <v>298</v>
      </c>
      <c r="AP53" s="1"/>
    </row>
    <row r="54" spans="1:42" ht="14.25" hidden="1" customHeight="1">
      <c r="A54" s="1"/>
      <c r="B54" s="1337" t="s">
        <v>299</v>
      </c>
      <c r="C54" s="289"/>
      <c r="D54" s="1342"/>
      <c r="E54" s="1340"/>
      <c r="F54" s="805" t="s">
        <v>300</v>
      </c>
      <c r="G54" s="805" t="s">
        <v>301</v>
      </c>
      <c r="H54" s="805"/>
      <c r="I54" s="805"/>
      <c r="J54" s="805"/>
      <c r="K54" s="805"/>
      <c r="L54" s="805"/>
      <c r="M54" s="805"/>
      <c r="N54" s="805"/>
      <c r="O54" s="805"/>
      <c r="P54" s="805"/>
      <c r="Q54" s="805" t="s">
        <v>302</v>
      </c>
      <c r="R54" s="805"/>
      <c r="S54" s="410"/>
      <c r="T54" s="410"/>
      <c r="U54" s="410"/>
      <c r="V54" s="410"/>
      <c r="W54" s="410"/>
      <c r="X54" s="410"/>
      <c r="Y54" s="410"/>
      <c r="Z54" s="410"/>
      <c r="AA54" s="410"/>
      <c r="AB54" s="410"/>
      <c r="AC54" s="410"/>
      <c r="AD54" s="410"/>
      <c r="AE54" s="410"/>
      <c r="AF54" s="410"/>
      <c r="AG54" s="410"/>
      <c r="AH54" s="410"/>
      <c r="AI54" s="410"/>
      <c r="AJ54" s="410"/>
      <c r="AK54" s="410"/>
      <c r="AL54" s="410"/>
      <c r="AM54" s="410"/>
      <c r="AN54" s="410"/>
      <c r="AO54" s="1015"/>
      <c r="AP54" s="1"/>
    </row>
    <row r="55" spans="1:42">
      <c r="A55" s="1"/>
      <c r="B55" s="1343" t="s">
        <v>303</v>
      </c>
      <c r="C55" s="1344" t="s">
        <v>5</v>
      </c>
      <c r="D55" s="1345" t="s">
        <v>304</v>
      </c>
      <c r="E55" s="1346">
        <v>5380.5680000000002</v>
      </c>
      <c r="F55" s="1347">
        <v>5405.04</v>
      </c>
      <c r="G55" s="1347">
        <v>5436.1049999999996</v>
      </c>
      <c r="H55" s="1347">
        <v>5466.0590000000002</v>
      </c>
      <c r="I55" s="1347">
        <v>5492.9790000000003</v>
      </c>
      <c r="J55" s="1347">
        <v>5520.3969999999999</v>
      </c>
      <c r="K55" s="1347">
        <v>5401.8770000000004</v>
      </c>
      <c r="L55" s="1347">
        <v>5416.7470000000003</v>
      </c>
      <c r="M55" s="1347">
        <v>5442.1310000000003</v>
      </c>
      <c r="N55" s="1347">
        <v>5470.1689999999999</v>
      </c>
      <c r="O55" s="1347">
        <v>5549.3450000000003</v>
      </c>
      <c r="P55" s="1347">
        <v>5550.5739999999996</v>
      </c>
      <c r="Q55" s="1347">
        <v>5568.3050000000003</v>
      </c>
      <c r="R55" s="1347">
        <v>5580.8580000000002</v>
      </c>
      <c r="S55" s="1347">
        <v>5588.268</v>
      </c>
      <c r="T55" s="1347">
        <v>5591.8810000000003</v>
      </c>
      <c r="U55" s="1347">
        <v>5590.6009999999997</v>
      </c>
      <c r="V55" s="1347">
        <v>5592.9390000000003</v>
      </c>
      <c r="W55" s="1347">
        <v>5594.2489999999998</v>
      </c>
      <c r="X55" s="1347">
        <v>5596.4489999999996</v>
      </c>
      <c r="Y55" s="1347">
        <v>5599.3590000000004</v>
      </c>
      <c r="Z55" s="1347">
        <v>5588.1329999999998</v>
      </c>
      <c r="AA55" s="1347">
        <v>5584.2849999999999</v>
      </c>
      <c r="AB55" s="1347">
        <v>5575.598</v>
      </c>
      <c r="AC55" s="1347">
        <v>5563.5479999999998</v>
      </c>
      <c r="AD55" s="1347">
        <v>5550.223</v>
      </c>
      <c r="AE55" s="811">
        <v>5534.8</v>
      </c>
      <c r="AF55" s="811">
        <v>5525.8069999999998</v>
      </c>
      <c r="AG55" s="811">
        <v>5513.4719999999998</v>
      </c>
      <c r="AH55" s="811">
        <v>5499.1210000000001</v>
      </c>
      <c r="AI55" s="811">
        <v>5484.4849999999997</v>
      </c>
      <c r="AJ55" s="811">
        <v>5465.0020000000004</v>
      </c>
      <c r="AK55" s="811">
        <v>5432.5770000000002</v>
      </c>
      <c r="AL55" s="811">
        <v>5403.8190000000004</v>
      </c>
      <c r="AM55" s="811">
        <v>5369.8339999999998</v>
      </c>
      <c r="AN55" s="811">
        <v>5336.665</v>
      </c>
      <c r="AO55" s="1016" t="s">
        <v>305</v>
      </c>
      <c r="AP55" s="1"/>
    </row>
    <row r="56" spans="1:42">
      <c r="A56" s="1"/>
      <c r="B56" s="1348" t="s">
        <v>306</v>
      </c>
      <c r="C56" s="1349"/>
      <c r="D56" s="1320" t="s">
        <v>58</v>
      </c>
      <c r="E56" s="1248" t="s">
        <v>9</v>
      </c>
      <c r="F56" s="1350">
        <f t="shared" ref="F56:AN56" si="29">ROUND((F55-E55)/E55*100,2)</f>
        <v>0.45</v>
      </c>
      <c r="G56" s="1350">
        <f t="shared" si="29"/>
        <v>0.56999999999999995</v>
      </c>
      <c r="H56" s="1350">
        <f t="shared" si="29"/>
        <v>0.55000000000000004</v>
      </c>
      <c r="I56" s="1350">
        <f t="shared" si="29"/>
        <v>0.49</v>
      </c>
      <c r="J56" s="1350">
        <f t="shared" si="29"/>
        <v>0.5</v>
      </c>
      <c r="K56" s="1350">
        <f t="shared" si="29"/>
        <v>-2.15</v>
      </c>
      <c r="L56" s="1350">
        <f t="shared" si="29"/>
        <v>0.28000000000000003</v>
      </c>
      <c r="M56" s="1350">
        <f t="shared" si="29"/>
        <v>0.47</v>
      </c>
      <c r="N56" s="1350">
        <f t="shared" si="29"/>
        <v>0.52</v>
      </c>
      <c r="O56" s="1350">
        <f t="shared" si="29"/>
        <v>1.45</v>
      </c>
      <c r="P56" s="1350">
        <f t="shared" si="29"/>
        <v>0.02</v>
      </c>
      <c r="Q56" s="1350">
        <f t="shared" si="29"/>
        <v>0.32</v>
      </c>
      <c r="R56" s="1350">
        <f t="shared" si="29"/>
        <v>0.23</v>
      </c>
      <c r="S56" s="1350">
        <f t="shared" si="29"/>
        <v>0.13</v>
      </c>
      <c r="T56" s="1350">
        <f t="shared" si="29"/>
        <v>0.06</v>
      </c>
      <c r="U56" s="1350">
        <f t="shared" si="29"/>
        <v>-0.02</v>
      </c>
      <c r="V56" s="1350">
        <f t="shared" si="29"/>
        <v>0.04</v>
      </c>
      <c r="W56" s="1350">
        <f t="shared" si="29"/>
        <v>0.02</v>
      </c>
      <c r="X56" s="1350">
        <f t="shared" si="29"/>
        <v>0.04</v>
      </c>
      <c r="Y56" s="1350">
        <f t="shared" si="29"/>
        <v>0.05</v>
      </c>
      <c r="Z56" s="1350">
        <f t="shared" si="29"/>
        <v>-0.2</v>
      </c>
      <c r="AA56" s="1350">
        <f t="shared" si="29"/>
        <v>-7.0000000000000007E-2</v>
      </c>
      <c r="AB56" s="1350">
        <f t="shared" si="29"/>
        <v>-0.16</v>
      </c>
      <c r="AC56" s="1350">
        <f t="shared" si="29"/>
        <v>-0.22</v>
      </c>
      <c r="AD56" s="1350">
        <f t="shared" si="29"/>
        <v>-0.24</v>
      </c>
      <c r="AE56" s="1350">
        <f t="shared" si="29"/>
        <v>-0.28000000000000003</v>
      </c>
      <c r="AF56" s="1350">
        <f t="shared" si="29"/>
        <v>-0.16</v>
      </c>
      <c r="AG56" s="1350">
        <f t="shared" si="29"/>
        <v>-0.22</v>
      </c>
      <c r="AH56" s="1350">
        <f t="shared" si="29"/>
        <v>-0.26</v>
      </c>
      <c r="AI56" s="990">
        <f t="shared" si="29"/>
        <v>-0.27</v>
      </c>
      <c r="AJ56" s="990">
        <f t="shared" si="29"/>
        <v>-0.36</v>
      </c>
      <c r="AK56" s="807">
        <f t="shared" si="29"/>
        <v>-0.59</v>
      </c>
      <c r="AL56" s="990">
        <f t="shared" si="29"/>
        <v>-0.53</v>
      </c>
      <c r="AM56" s="990">
        <f t="shared" si="29"/>
        <v>-0.63</v>
      </c>
      <c r="AN56" s="990">
        <f t="shared" si="29"/>
        <v>-0.62</v>
      </c>
      <c r="AO56" s="518" t="s">
        <v>307</v>
      </c>
      <c r="AP56" s="1" t="s">
        <v>7</v>
      </c>
    </row>
    <row r="57" spans="1:42">
      <c r="A57" s="1"/>
      <c r="B57" s="1348" t="s">
        <v>308</v>
      </c>
      <c r="C57" s="1351" t="s">
        <v>309</v>
      </c>
      <c r="D57" s="1352" t="s">
        <v>310</v>
      </c>
      <c r="E57" s="1353">
        <f t="shared" ref="E57:AL57" si="30">E116/1000</f>
        <v>2314.4490000000001</v>
      </c>
      <c r="F57" s="1020">
        <f t="shared" si="30"/>
        <v>2336.7620000000002</v>
      </c>
      <c r="G57" s="1020">
        <f t="shared" si="30"/>
        <v>2367.8200000000002</v>
      </c>
      <c r="H57" s="1020">
        <f t="shared" si="30"/>
        <v>2390.8980000000001</v>
      </c>
      <c r="I57" s="1020">
        <f t="shared" si="30"/>
        <v>2413.913</v>
      </c>
      <c r="J57" s="1020">
        <f t="shared" si="30"/>
        <v>2399.0529999999999</v>
      </c>
      <c r="K57" s="1020">
        <f t="shared" si="30"/>
        <v>2427.9070000000002</v>
      </c>
      <c r="L57" s="1020">
        <f t="shared" si="30"/>
        <v>2404.694</v>
      </c>
      <c r="M57" s="1020">
        <f t="shared" si="30"/>
        <v>2383.6970000000001</v>
      </c>
      <c r="N57" s="1020">
        <f t="shared" si="30"/>
        <v>2333.8069999999998</v>
      </c>
      <c r="O57" s="1020">
        <f t="shared" si="30"/>
        <v>2351.6410000000001</v>
      </c>
      <c r="P57" s="1020">
        <f t="shared" si="30"/>
        <v>2409.9609999999998</v>
      </c>
      <c r="Q57" s="1020">
        <f t="shared" si="30"/>
        <v>2416.694</v>
      </c>
      <c r="R57" s="1020">
        <f t="shared" si="30"/>
        <v>2403.5349999999999</v>
      </c>
      <c r="S57" s="1020">
        <f t="shared" si="30"/>
        <v>2390.4940000000001</v>
      </c>
      <c r="T57" s="1020">
        <f t="shared" si="30"/>
        <v>2387.6439999999998</v>
      </c>
      <c r="U57" s="1020">
        <f t="shared" si="30"/>
        <v>2436.6280000000002</v>
      </c>
      <c r="V57" s="1020">
        <f t="shared" si="30"/>
        <v>2665.6840000000002</v>
      </c>
      <c r="W57" s="1020">
        <f t="shared" si="30"/>
        <v>2690.087</v>
      </c>
      <c r="X57" s="806">
        <f t="shared" si="30"/>
        <v>2738.7170000000001</v>
      </c>
      <c r="Y57" s="806">
        <f t="shared" si="30"/>
        <v>2769.1570000000002</v>
      </c>
      <c r="Z57" s="806">
        <f t="shared" si="30"/>
        <v>2701.442</v>
      </c>
      <c r="AA57" s="806">
        <f t="shared" si="30"/>
        <v>2713.3530000000001</v>
      </c>
      <c r="AB57" s="806">
        <f t="shared" si="30"/>
        <v>2712.0540000000001</v>
      </c>
      <c r="AC57" s="806">
        <f t="shared" si="30"/>
        <v>2728.0410000000002</v>
      </c>
      <c r="AD57" s="806">
        <f t="shared" si="30"/>
        <v>2740.527</v>
      </c>
      <c r="AE57" s="806">
        <f t="shared" si="30"/>
        <v>2673.79</v>
      </c>
      <c r="AF57" s="806">
        <f t="shared" si="30"/>
        <v>2687.431</v>
      </c>
      <c r="AG57" s="806">
        <f t="shared" si="30"/>
        <v>2673.3589999999999</v>
      </c>
      <c r="AH57" s="806">
        <f t="shared" si="30"/>
        <v>2681.0059999999999</v>
      </c>
      <c r="AI57" s="806">
        <f t="shared" si="30"/>
        <v>2706.489</v>
      </c>
      <c r="AJ57" s="806">
        <f t="shared" si="30"/>
        <v>2732.165</v>
      </c>
      <c r="AK57" s="806">
        <f t="shared" si="30"/>
        <v>2727.78</v>
      </c>
      <c r="AL57" s="806">
        <f t="shared" si="30"/>
        <v>2725.9720000000002</v>
      </c>
      <c r="AM57" s="1354" t="s">
        <v>237</v>
      </c>
      <c r="AN57" s="1354" t="s">
        <v>237</v>
      </c>
      <c r="AO57" s="1017" t="s">
        <v>311</v>
      </c>
      <c r="AP57" s="1"/>
    </row>
    <row r="58" spans="1:42">
      <c r="A58" s="1"/>
      <c r="B58" s="1348" t="s">
        <v>312</v>
      </c>
      <c r="C58" s="1254" t="s">
        <v>313</v>
      </c>
      <c r="D58" s="1296" t="s">
        <v>58</v>
      </c>
      <c r="E58" s="1277" t="s">
        <v>9</v>
      </c>
      <c r="F58" s="1350">
        <f t="shared" ref="F58:AL58" si="31">ROUND((F57-E57)/E57*100,2)</f>
        <v>0.96</v>
      </c>
      <c r="G58" s="1350">
        <f t="shared" si="31"/>
        <v>1.33</v>
      </c>
      <c r="H58" s="1350">
        <f t="shared" si="31"/>
        <v>0.97</v>
      </c>
      <c r="I58" s="1350">
        <f t="shared" si="31"/>
        <v>0.96</v>
      </c>
      <c r="J58" s="1350">
        <f t="shared" si="31"/>
        <v>-0.62</v>
      </c>
      <c r="K58" s="1350">
        <f t="shared" si="31"/>
        <v>1.2</v>
      </c>
      <c r="L58" s="414">
        <f t="shared" si="31"/>
        <v>-0.96</v>
      </c>
      <c r="M58" s="414">
        <f t="shared" si="31"/>
        <v>-0.87</v>
      </c>
      <c r="N58" s="414">
        <f t="shared" si="31"/>
        <v>-2.09</v>
      </c>
      <c r="O58" s="414">
        <f t="shared" si="31"/>
        <v>0.76</v>
      </c>
      <c r="P58" s="414">
        <f t="shared" si="31"/>
        <v>2.48</v>
      </c>
      <c r="Q58" s="414">
        <f t="shared" si="31"/>
        <v>0.28000000000000003</v>
      </c>
      <c r="R58" s="414">
        <f t="shared" si="31"/>
        <v>-0.54</v>
      </c>
      <c r="S58" s="414">
        <f t="shared" si="31"/>
        <v>-0.54</v>
      </c>
      <c r="T58" s="414">
        <f t="shared" si="31"/>
        <v>-0.12</v>
      </c>
      <c r="U58" s="414">
        <f t="shared" si="31"/>
        <v>2.0499999999999998</v>
      </c>
      <c r="V58" s="414">
        <f t="shared" si="31"/>
        <v>9.4</v>
      </c>
      <c r="W58" s="414">
        <f t="shared" si="31"/>
        <v>0.92</v>
      </c>
      <c r="X58" s="414">
        <f t="shared" si="31"/>
        <v>1.81</v>
      </c>
      <c r="Y58" s="414">
        <f t="shared" si="31"/>
        <v>1.1100000000000001</v>
      </c>
      <c r="Z58" s="414">
        <f t="shared" si="31"/>
        <v>-2.4500000000000002</v>
      </c>
      <c r="AA58" s="414">
        <f t="shared" si="31"/>
        <v>0.44</v>
      </c>
      <c r="AB58" s="414">
        <f t="shared" si="31"/>
        <v>-0.05</v>
      </c>
      <c r="AC58" s="414">
        <f t="shared" si="31"/>
        <v>0.59</v>
      </c>
      <c r="AD58" s="414">
        <f t="shared" si="31"/>
        <v>0.46</v>
      </c>
      <c r="AE58" s="414">
        <f t="shared" si="31"/>
        <v>-2.44</v>
      </c>
      <c r="AF58" s="414">
        <f t="shared" si="31"/>
        <v>0.51</v>
      </c>
      <c r="AG58" s="414">
        <f t="shared" si="31"/>
        <v>-0.52</v>
      </c>
      <c r="AH58" s="414">
        <f t="shared" si="31"/>
        <v>0.28999999999999998</v>
      </c>
      <c r="AI58" s="414">
        <f t="shared" si="31"/>
        <v>0.95</v>
      </c>
      <c r="AJ58" s="414">
        <f t="shared" si="31"/>
        <v>0.95</v>
      </c>
      <c r="AK58" s="414">
        <f t="shared" si="31"/>
        <v>-0.16</v>
      </c>
      <c r="AL58" s="414">
        <f t="shared" si="31"/>
        <v>-7.0000000000000007E-2</v>
      </c>
      <c r="AM58" s="1355" t="s">
        <v>237</v>
      </c>
      <c r="AN58" s="1355" t="s">
        <v>237</v>
      </c>
      <c r="AO58" s="1018" t="s">
        <v>307</v>
      </c>
      <c r="AP58" s="1"/>
    </row>
    <row r="59" spans="1:42">
      <c r="A59" s="1"/>
      <c r="B59" s="1348"/>
      <c r="C59" s="1207" t="s">
        <v>309</v>
      </c>
      <c r="D59" s="1352" t="s">
        <v>310</v>
      </c>
      <c r="E59" s="1353"/>
      <c r="F59" s="1020"/>
      <c r="G59" s="1020"/>
      <c r="H59" s="1020"/>
      <c r="I59" s="1020"/>
      <c r="J59" s="1020"/>
      <c r="K59" s="1020"/>
      <c r="L59" s="1072"/>
      <c r="M59" s="450">
        <v>2724</v>
      </c>
      <c r="N59" s="450">
        <v>2670</v>
      </c>
      <c r="O59" s="450">
        <v>2629</v>
      </c>
      <c r="P59" s="450">
        <v>2637</v>
      </c>
      <c r="Q59" s="450">
        <v>2614</v>
      </c>
      <c r="R59" s="450">
        <v>2592</v>
      </c>
      <c r="S59" s="450">
        <v>2581</v>
      </c>
      <c r="T59" s="450">
        <v>2587</v>
      </c>
      <c r="U59" s="450">
        <v>2602</v>
      </c>
      <c r="V59" s="450">
        <v>2616</v>
      </c>
      <c r="W59" s="450">
        <v>2633</v>
      </c>
      <c r="X59" s="450">
        <v>2657</v>
      </c>
      <c r="Y59" s="450">
        <v>2612</v>
      </c>
      <c r="Z59" s="450">
        <v>2567</v>
      </c>
      <c r="AA59" s="450">
        <v>2555</v>
      </c>
      <c r="AB59" s="450">
        <v>2576</v>
      </c>
      <c r="AC59" s="450">
        <v>2614</v>
      </c>
      <c r="AD59" s="450">
        <v>2626</v>
      </c>
      <c r="AE59" s="450">
        <v>2632</v>
      </c>
      <c r="AF59" s="450">
        <v>2678</v>
      </c>
      <c r="AG59" s="450">
        <v>2717</v>
      </c>
      <c r="AH59" s="450">
        <v>2749</v>
      </c>
      <c r="AI59" s="450">
        <v>2757</v>
      </c>
      <c r="AJ59" s="450">
        <v>2752</v>
      </c>
      <c r="AK59" s="806">
        <v>2768</v>
      </c>
      <c r="AL59" s="1020">
        <v>2780</v>
      </c>
      <c r="AM59" s="1072">
        <v>2782</v>
      </c>
      <c r="AN59" s="1383"/>
      <c r="AO59" s="578" t="s">
        <v>188</v>
      </c>
      <c r="AP59" s="1071">
        <v>45352</v>
      </c>
    </row>
    <row r="60" spans="1:42" ht="13.5" thickBot="1">
      <c r="A60" s="1"/>
      <c r="B60" s="1356"/>
      <c r="C60" s="1357" t="s">
        <v>314</v>
      </c>
      <c r="D60" s="1358" t="s">
        <v>58</v>
      </c>
      <c r="E60" s="1359"/>
      <c r="F60" s="451"/>
      <c r="G60" s="451"/>
      <c r="H60" s="451"/>
      <c r="I60" s="451"/>
      <c r="J60" s="451"/>
      <c r="K60" s="451"/>
      <c r="L60" s="451"/>
      <c r="M60" s="1360" t="s">
        <v>9</v>
      </c>
      <c r="N60" s="451">
        <f t="shared" ref="N60:AM60" si="32">ROUND((N59-M59)/M59*100,1)</f>
        <v>-2</v>
      </c>
      <c r="O60" s="451">
        <f t="shared" si="32"/>
        <v>-1.5</v>
      </c>
      <c r="P60" s="451">
        <f t="shared" si="32"/>
        <v>0.3</v>
      </c>
      <c r="Q60" s="451">
        <f t="shared" si="32"/>
        <v>-0.9</v>
      </c>
      <c r="R60" s="451">
        <f t="shared" si="32"/>
        <v>-0.8</v>
      </c>
      <c r="S60" s="451">
        <f t="shared" si="32"/>
        <v>-0.4</v>
      </c>
      <c r="T60" s="451">
        <f t="shared" si="32"/>
        <v>0.2</v>
      </c>
      <c r="U60" s="451">
        <f t="shared" si="32"/>
        <v>0.6</v>
      </c>
      <c r="V60" s="451">
        <f t="shared" si="32"/>
        <v>0.5</v>
      </c>
      <c r="W60" s="451">
        <f t="shared" si="32"/>
        <v>0.6</v>
      </c>
      <c r="X60" s="451">
        <f t="shared" si="32"/>
        <v>0.9</v>
      </c>
      <c r="Y60" s="451">
        <f t="shared" si="32"/>
        <v>-1.7</v>
      </c>
      <c r="Z60" s="451">
        <f t="shared" si="32"/>
        <v>-1.7</v>
      </c>
      <c r="AA60" s="451">
        <f t="shared" si="32"/>
        <v>-0.5</v>
      </c>
      <c r="AB60" s="451">
        <f t="shared" si="32"/>
        <v>0.8</v>
      </c>
      <c r="AC60" s="451">
        <f t="shared" si="32"/>
        <v>1.5</v>
      </c>
      <c r="AD60" s="451">
        <f t="shared" si="32"/>
        <v>0.5</v>
      </c>
      <c r="AE60" s="451">
        <f t="shared" si="32"/>
        <v>0.2</v>
      </c>
      <c r="AF60" s="451">
        <f t="shared" si="32"/>
        <v>1.7</v>
      </c>
      <c r="AG60" s="451">
        <f t="shared" si="32"/>
        <v>1.5</v>
      </c>
      <c r="AH60" s="451">
        <f t="shared" si="32"/>
        <v>1.2</v>
      </c>
      <c r="AI60" s="451">
        <f t="shared" si="32"/>
        <v>0.3</v>
      </c>
      <c r="AJ60" s="451">
        <f t="shared" si="32"/>
        <v>-0.2</v>
      </c>
      <c r="AK60" s="451">
        <f t="shared" si="32"/>
        <v>0.6</v>
      </c>
      <c r="AL60" s="451">
        <f t="shared" si="32"/>
        <v>0.4</v>
      </c>
      <c r="AM60" s="451">
        <f t="shared" si="32"/>
        <v>0.1</v>
      </c>
      <c r="AN60" s="1384"/>
      <c r="AO60" s="1019" t="s">
        <v>315</v>
      </c>
      <c r="AP60" s="1"/>
    </row>
    <row r="61" spans="1:42">
      <c r="A61" s="1"/>
      <c r="B61" s="68" t="s">
        <v>13</v>
      </c>
      <c r="C61" s="1"/>
      <c r="D61" s="1"/>
      <c r="M61" s="70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2"/>
      <c r="AF61" s="72"/>
      <c r="AG61" s="72"/>
      <c r="AH61" s="72"/>
      <c r="AI61" s="73"/>
      <c r="AJ61" s="73"/>
      <c r="AK61" s="73"/>
      <c r="AL61" s="994"/>
      <c r="AM61" s="73"/>
      <c r="AN61" s="73"/>
      <c r="AO61" s="1"/>
      <c r="AP61" s="1"/>
    </row>
    <row r="62" spans="1:42">
      <c r="A62" s="1"/>
      <c r="B62" s="74"/>
      <c r="C62" s="1"/>
      <c r="D62" s="1"/>
      <c r="E62" s="4"/>
      <c r="AI62" s="4"/>
      <c r="AJ62" s="4"/>
      <c r="AK62" s="4"/>
      <c r="AL62" s="4"/>
      <c r="AM62" s="4"/>
      <c r="AN62" s="4"/>
    </row>
    <row r="63" spans="1:42" ht="14.5" thickBot="1">
      <c r="A63" s="1"/>
      <c r="B63" s="2" t="s">
        <v>316</v>
      </c>
      <c r="C63" s="1"/>
      <c r="D63" s="1"/>
      <c r="E63" s="4"/>
      <c r="AH63" s="1"/>
      <c r="AI63" s="5"/>
      <c r="AJ63" s="5"/>
      <c r="AK63" s="5"/>
      <c r="AL63" s="5"/>
      <c r="AM63" s="5"/>
      <c r="AN63" s="5"/>
      <c r="AO63" s="3" t="s">
        <v>213</v>
      </c>
      <c r="AP63" s="1"/>
    </row>
    <row r="64" spans="1:42">
      <c r="A64" s="1"/>
      <c r="B64" s="6"/>
      <c r="C64" s="7"/>
      <c r="D64" s="8" t="s">
        <v>0</v>
      </c>
      <c r="E64" s="1409" t="s">
        <v>169</v>
      </c>
      <c r="F64" s="1409"/>
      <c r="G64" s="1409"/>
      <c r="H64" s="1409"/>
      <c r="I64" s="1409"/>
      <c r="J64" s="1409"/>
      <c r="K64" s="1409"/>
      <c r="L64" s="1409"/>
      <c r="M64" s="1409"/>
      <c r="N64" s="1409"/>
      <c r="O64" s="1409"/>
      <c r="P64" s="1409"/>
      <c r="Q64" s="1409"/>
      <c r="R64" s="1409"/>
      <c r="S64" s="1409"/>
      <c r="T64" s="1409"/>
      <c r="U64" s="1409"/>
      <c r="V64" s="1409"/>
      <c r="W64" s="1409"/>
      <c r="X64" s="1409"/>
      <c r="Y64" s="1409"/>
      <c r="Z64" s="1409"/>
      <c r="AA64" s="1409"/>
      <c r="AB64" s="1409"/>
      <c r="AC64" s="1409"/>
      <c r="AD64" s="1409"/>
      <c r="AE64" s="1409"/>
      <c r="AF64" s="1409"/>
      <c r="AG64" s="1409"/>
      <c r="AH64" s="1409"/>
      <c r="AI64" s="1409"/>
      <c r="AJ64" s="9"/>
      <c r="AK64" s="1068"/>
      <c r="AL64" s="9"/>
      <c r="AM64" s="9"/>
      <c r="AN64" s="9"/>
      <c r="AO64" s="10" t="s">
        <v>19</v>
      </c>
      <c r="AP64" s="1"/>
    </row>
    <row r="65" spans="1:48" ht="13.5" thickBot="1">
      <c r="A65" s="1"/>
      <c r="B65" s="1025" t="s">
        <v>21</v>
      </c>
      <c r="C65" s="1026"/>
      <c r="D65" s="11" t="s">
        <v>215</v>
      </c>
      <c r="E65" s="75">
        <v>89</v>
      </c>
      <c r="F65" s="75">
        <v>90</v>
      </c>
      <c r="G65" s="13">
        <v>91</v>
      </c>
      <c r="H65" s="13">
        <v>92</v>
      </c>
      <c r="I65" s="13">
        <v>93</v>
      </c>
      <c r="J65" s="13">
        <v>94</v>
      </c>
      <c r="K65" s="13">
        <v>95</v>
      </c>
      <c r="L65" s="12">
        <v>96</v>
      </c>
      <c r="M65" s="13">
        <v>97</v>
      </c>
      <c r="N65" s="13">
        <v>98</v>
      </c>
      <c r="O65" s="13">
        <v>99</v>
      </c>
      <c r="P65" s="13" t="s">
        <v>216</v>
      </c>
      <c r="Q65" s="13" t="s">
        <v>217</v>
      </c>
      <c r="R65" s="13" t="s">
        <v>218</v>
      </c>
      <c r="S65" s="13" t="s">
        <v>219</v>
      </c>
      <c r="T65" s="13" t="s">
        <v>220</v>
      </c>
      <c r="U65" s="13" t="s">
        <v>221</v>
      </c>
      <c r="V65" s="13" t="s">
        <v>222</v>
      </c>
      <c r="W65" s="13" t="s">
        <v>223</v>
      </c>
      <c r="X65" s="13" t="s">
        <v>224</v>
      </c>
      <c r="Y65" s="13" t="s">
        <v>225</v>
      </c>
      <c r="Z65" s="13" t="s">
        <v>226</v>
      </c>
      <c r="AA65" s="13" t="s">
        <v>227</v>
      </c>
      <c r="AB65" s="13" t="s">
        <v>228</v>
      </c>
      <c r="AC65" s="13" t="s">
        <v>229</v>
      </c>
      <c r="AD65" s="14" t="s">
        <v>230</v>
      </c>
      <c r="AE65" s="13">
        <v>15</v>
      </c>
      <c r="AF65" s="13">
        <v>16</v>
      </c>
      <c r="AG65" s="14">
        <v>17</v>
      </c>
      <c r="AH65" s="13">
        <v>18</v>
      </c>
      <c r="AI65" s="295">
        <v>19</v>
      </c>
      <c r="AJ65" s="552">
        <v>20</v>
      </c>
      <c r="AK65" s="553">
        <v>21</v>
      </c>
      <c r="AL65" s="552">
        <v>22</v>
      </c>
      <c r="AM65" s="552">
        <v>23</v>
      </c>
      <c r="AN65" s="1134">
        <v>24</v>
      </c>
      <c r="AO65" s="15" t="s">
        <v>12</v>
      </c>
      <c r="AP65" s="1"/>
    </row>
    <row r="66" spans="1:48" ht="13.5" customHeight="1">
      <c r="A66" s="1"/>
      <c r="B66" s="1410" t="s">
        <v>170</v>
      </c>
      <c r="C66" s="16" t="s">
        <v>171</v>
      </c>
      <c r="D66" s="76" t="s">
        <v>56</v>
      </c>
      <c r="E66" s="364">
        <f t="shared" ref="E66:AN66" si="33">E160/1000</f>
        <v>428.9941</v>
      </c>
      <c r="F66" s="364">
        <f t="shared" si="33"/>
        <v>461.29509999999999</v>
      </c>
      <c r="G66" s="364">
        <f t="shared" si="33"/>
        <v>491.41890000000001</v>
      </c>
      <c r="H66" s="364">
        <f t="shared" si="33"/>
        <v>504.16120000000001</v>
      </c>
      <c r="I66" s="364">
        <f t="shared" si="33"/>
        <v>504.49779999999998</v>
      </c>
      <c r="J66" s="364">
        <f t="shared" si="33"/>
        <v>510.91609999999997</v>
      </c>
      <c r="K66" s="364">
        <f t="shared" si="33"/>
        <v>521.61350000000004</v>
      </c>
      <c r="L66" s="364">
        <f t="shared" si="33"/>
        <v>535.56209999999999</v>
      </c>
      <c r="M66" s="364">
        <f t="shared" si="33"/>
        <v>543.54539999999997</v>
      </c>
      <c r="N66" s="364">
        <f t="shared" si="33"/>
        <v>536.49739999999997</v>
      </c>
      <c r="O66" s="364">
        <f t="shared" si="33"/>
        <v>528.06990000000008</v>
      </c>
      <c r="P66" s="364">
        <f t="shared" si="33"/>
        <v>535.41769999999997</v>
      </c>
      <c r="Q66" s="364">
        <f t="shared" si="33"/>
        <v>531.65390000000002</v>
      </c>
      <c r="R66" s="364">
        <f t="shared" si="33"/>
        <v>524.4787</v>
      </c>
      <c r="S66" s="364">
        <f t="shared" si="33"/>
        <v>523.96859999999992</v>
      </c>
      <c r="T66" s="364">
        <f t="shared" si="33"/>
        <v>529.40089999999998</v>
      </c>
      <c r="U66" s="364">
        <f t="shared" si="33"/>
        <v>532.51559999999995</v>
      </c>
      <c r="V66" s="364">
        <f t="shared" si="33"/>
        <v>535.17019999999991</v>
      </c>
      <c r="W66" s="364">
        <f t="shared" si="33"/>
        <v>539.2817</v>
      </c>
      <c r="X66" s="364">
        <f t="shared" si="33"/>
        <v>527.82380000000001</v>
      </c>
      <c r="Y66" s="364">
        <f t="shared" si="33"/>
        <v>494.9384</v>
      </c>
      <c r="Z66" s="364">
        <f t="shared" si="33"/>
        <v>505.53059999999999</v>
      </c>
      <c r="AA66" s="364">
        <f t="shared" si="33"/>
        <v>497.44890000000004</v>
      </c>
      <c r="AB66" s="364">
        <f t="shared" si="33"/>
        <v>500.47469999999998</v>
      </c>
      <c r="AC66" s="364">
        <f t="shared" si="33"/>
        <v>508.70059999999995</v>
      </c>
      <c r="AD66" s="364">
        <f t="shared" si="33"/>
        <v>518.81100000000004</v>
      </c>
      <c r="AE66" s="364">
        <f t="shared" si="33"/>
        <v>538.03230000000008</v>
      </c>
      <c r="AF66" s="364">
        <f t="shared" si="33"/>
        <v>544.3646</v>
      </c>
      <c r="AG66" s="364">
        <f t="shared" si="33"/>
        <v>553.07299999999998</v>
      </c>
      <c r="AH66" s="364">
        <f t="shared" si="33"/>
        <v>556.63009999999997</v>
      </c>
      <c r="AI66" s="364">
        <f t="shared" si="33"/>
        <v>557.91079999999999</v>
      </c>
      <c r="AJ66" s="364">
        <f t="shared" si="33"/>
        <v>539.64599999999996</v>
      </c>
      <c r="AK66" s="364">
        <f t="shared" si="33"/>
        <v>553.06830000000002</v>
      </c>
      <c r="AL66" s="365">
        <f t="shared" si="33"/>
        <v>560.6069</v>
      </c>
      <c r="AM66" s="365">
        <f t="shared" si="33"/>
        <v>590.70519999999999</v>
      </c>
      <c r="AN66" s="365">
        <f t="shared" si="33"/>
        <v>608.39890000000003</v>
      </c>
      <c r="AO66" s="517" t="s">
        <v>172</v>
      </c>
      <c r="AP66" s="369" t="s">
        <v>338</v>
      </c>
    </row>
    <row r="67" spans="1:48">
      <c r="A67" s="1"/>
      <c r="B67" s="1411"/>
      <c r="C67" s="17" t="s">
        <v>12</v>
      </c>
      <c r="D67" s="77" t="s">
        <v>58</v>
      </c>
      <c r="E67" s="820" t="s">
        <v>9</v>
      </c>
      <c r="F67" s="18">
        <f t="shared" ref="F67:AN67" si="34">ROUND((F66-E66)/E66*100,1)</f>
        <v>7.5</v>
      </c>
      <c r="G67" s="18">
        <f t="shared" si="34"/>
        <v>6.5</v>
      </c>
      <c r="H67" s="18">
        <f t="shared" si="34"/>
        <v>2.6</v>
      </c>
      <c r="I67" s="18">
        <f t="shared" si="34"/>
        <v>0.1</v>
      </c>
      <c r="J67" s="18">
        <f t="shared" si="34"/>
        <v>1.3</v>
      </c>
      <c r="K67" s="18">
        <f t="shared" si="34"/>
        <v>2.1</v>
      </c>
      <c r="L67" s="18">
        <f t="shared" si="34"/>
        <v>2.7</v>
      </c>
      <c r="M67" s="18">
        <f t="shared" si="34"/>
        <v>1.5</v>
      </c>
      <c r="N67" s="18">
        <f t="shared" si="34"/>
        <v>-1.3</v>
      </c>
      <c r="O67" s="18">
        <f t="shared" si="34"/>
        <v>-1.6</v>
      </c>
      <c r="P67" s="18">
        <f t="shared" si="34"/>
        <v>1.4</v>
      </c>
      <c r="Q67" s="18">
        <f t="shared" si="34"/>
        <v>-0.7</v>
      </c>
      <c r="R67" s="18">
        <f t="shared" si="34"/>
        <v>-1.3</v>
      </c>
      <c r="S67" s="18">
        <f t="shared" si="34"/>
        <v>-0.1</v>
      </c>
      <c r="T67" s="18">
        <f t="shared" si="34"/>
        <v>1</v>
      </c>
      <c r="U67" s="18">
        <f t="shared" si="34"/>
        <v>0.6</v>
      </c>
      <c r="V67" s="18">
        <f t="shared" si="34"/>
        <v>0.5</v>
      </c>
      <c r="W67" s="18">
        <f t="shared" si="34"/>
        <v>0.8</v>
      </c>
      <c r="X67" s="18">
        <f t="shared" si="34"/>
        <v>-2.1</v>
      </c>
      <c r="Y67" s="18">
        <f t="shared" si="34"/>
        <v>-6.2</v>
      </c>
      <c r="Z67" s="18">
        <f t="shared" si="34"/>
        <v>2.1</v>
      </c>
      <c r="AA67" s="18">
        <f t="shared" si="34"/>
        <v>-1.6</v>
      </c>
      <c r="AB67" s="18">
        <f t="shared" si="34"/>
        <v>0.6</v>
      </c>
      <c r="AC67" s="18">
        <f t="shared" si="34"/>
        <v>1.6</v>
      </c>
      <c r="AD67" s="18">
        <f t="shared" si="34"/>
        <v>2</v>
      </c>
      <c r="AE67" s="18">
        <f t="shared" si="34"/>
        <v>3.7</v>
      </c>
      <c r="AF67" s="18">
        <f t="shared" si="34"/>
        <v>1.2</v>
      </c>
      <c r="AG67" s="18">
        <f t="shared" si="34"/>
        <v>1.6</v>
      </c>
      <c r="AH67" s="18">
        <f t="shared" si="34"/>
        <v>0.6</v>
      </c>
      <c r="AI67" s="18">
        <f t="shared" si="34"/>
        <v>0.2</v>
      </c>
      <c r="AJ67" s="441">
        <f t="shared" si="34"/>
        <v>-3.3</v>
      </c>
      <c r="AK67" s="441">
        <f t="shared" si="34"/>
        <v>2.5</v>
      </c>
      <c r="AL67" s="653">
        <f t="shared" si="34"/>
        <v>1.4</v>
      </c>
      <c r="AM67" s="653">
        <f t="shared" si="34"/>
        <v>5.4</v>
      </c>
      <c r="AN67" s="653">
        <f t="shared" si="34"/>
        <v>3</v>
      </c>
      <c r="AO67" s="19" t="s">
        <v>317</v>
      </c>
      <c r="AP67" s="1" t="s">
        <v>338</v>
      </c>
    </row>
    <row r="68" spans="1:48">
      <c r="A68" s="1"/>
      <c r="B68" s="1411"/>
      <c r="C68" s="17" t="s">
        <v>171</v>
      </c>
      <c r="D68" s="78" t="s">
        <v>61</v>
      </c>
      <c r="E68" s="365">
        <f t="shared" ref="E68:AN68" si="35">E161/1000</f>
        <v>405.22800000000001</v>
      </c>
      <c r="F68" s="365">
        <f t="shared" si="35"/>
        <v>424.84479999999996</v>
      </c>
      <c r="G68" s="365">
        <f t="shared" si="35"/>
        <v>439.81359999999995</v>
      </c>
      <c r="H68" s="365">
        <f t="shared" si="35"/>
        <v>443.77449999999999</v>
      </c>
      <c r="I68" s="365">
        <f t="shared" si="35"/>
        <v>441.73659999999995</v>
      </c>
      <c r="J68" s="365">
        <f t="shared" si="35"/>
        <v>446.52229999999997</v>
      </c>
      <c r="K68" s="365">
        <f t="shared" si="35"/>
        <v>458.27029999999996</v>
      </c>
      <c r="L68" s="365">
        <f t="shared" si="35"/>
        <v>472.63190000000003</v>
      </c>
      <c r="M68" s="365">
        <f t="shared" si="35"/>
        <v>477.26949999999999</v>
      </c>
      <c r="N68" s="365">
        <f t="shared" si="35"/>
        <v>471.20659999999998</v>
      </c>
      <c r="O68" s="365">
        <f t="shared" si="35"/>
        <v>469.63309999999996</v>
      </c>
      <c r="P68" s="365">
        <f t="shared" si="35"/>
        <v>482.61680000000001</v>
      </c>
      <c r="Q68" s="365">
        <f t="shared" si="35"/>
        <v>484.48020000000002</v>
      </c>
      <c r="R68" s="365">
        <f t="shared" si="35"/>
        <v>484.68349999999998</v>
      </c>
      <c r="S68" s="365">
        <f t="shared" si="35"/>
        <v>492.12400000000002</v>
      </c>
      <c r="T68" s="365">
        <f t="shared" si="35"/>
        <v>502.88240000000002</v>
      </c>
      <c r="U68" s="365">
        <f t="shared" si="35"/>
        <v>511.95390000000003</v>
      </c>
      <c r="V68" s="365">
        <f t="shared" si="35"/>
        <v>518.97969999999998</v>
      </c>
      <c r="W68" s="365">
        <f t="shared" si="35"/>
        <v>526.68119999999999</v>
      </c>
      <c r="X68" s="365">
        <f t="shared" si="35"/>
        <v>520.23309999999992</v>
      </c>
      <c r="Y68" s="365">
        <f t="shared" si="35"/>
        <v>490.61500000000001</v>
      </c>
      <c r="Z68" s="365">
        <f t="shared" si="35"/>
        <v>510.72</v>
      </c>
      <c r="AA68" s="365">
        <f t="shared" si="35"/>
        <v>510.84159999999997</v>
      </c>
      <c r="AB68" s="365">
        <f t="shared" si="35"/>
        <v>517.86440000000005</v>
      </c>
      <c r="AC68" s="365">
        <f t="shared" si="35"/>
        <v>528.24810000000002</v>
      </c>
      <c r="AD68" s="365">
        <f t="shared" si="35"/>
        <v>529.81280000000004</v>
      </c>
      <c r="AE68" s="365">
        <f t="shared" si="35"/>
        <v>538.08119999999997</v>
      </c>
      <c r="AF68" s="365">
        <f t="shared" si="35"/>
        <v>542.13740000000007</v>
      </c>
      <c r="AG68" s="365">
        <f t="shared" si="35"/>
        <v>551.22</v>
      </c>
      <c r="AH68" s="365">
        <f t="shared" si="35"/>
        <v>554.76649999999995</v>
      </c>
      <c r="AI68" s="365">
        <f t="shared" si="35"/>
        <v>552.53539999999998</v>
      </c>
      <c r="AJ68" s="365">
        <f t="shared" si="35"/>
        <v>529.50149999999996</v>
      </c>
      <c r="AK68" s="365">
        <f t="shared" si="35"/>
        <v>543.7799</v>
      </c>
      <c r="AL68" s="1024">
        <f t="shared" si="35"/>
        <v>549.00240000000008</v>
      </c>
      <c r="AM68" s="1024">
        <f t="shared" si="35"/>
        <v>555.83799999999997</v>
      </c>
      <c r="AN68" s="1024">
        <f t="shared" si="35"/>
        <v>556.41780000000006</v>
      </c>
      <c r="AO68" s="518" t="s">
        <v>318</v>
      </c>
      <c r="AP68" s="369" t="s">
        <v>338</v>
      </c>
    </row>
    <row r="69" spans="1:48">
      <c r="A69" s="1"/>
      <c r="B69" s="1412"/>
      <c r="C69" s="363" t="s">
        <v>435</v>
      </c>
      <c r="D69" s="77" t="s">
        <v>58</v>
      </c>
      <c r="E69" s="820" t="s">
        <v>9</v>
      </c>
      <c r="F69" s="18">
        <f t="shared" ref="F69:AN69" si="36">ROUND((F68-E68)/E68*100,1)</f>
        <v>4.8</v>
      </c>
      <c r="G69" s="18">
        <f t="shared" si="36"/>
        <v>3.5</v>
      </c>
      <c r="H69" s="18">
        <f t="shared" si="36"/>
        <v>0.9</v>
      </c>
      <c r="I69" s="18">
        <f t="shared" si="36"/>
        <v>-0.5</v>
      </c>
      <c r="J69" s="18">
        <f t="shared" si="36"/>
        <v>1.1000000000000001</v>
      </c>
      <c r="K69" s="18">
        <f t="shared" si="36"/>
        <v>2.6</v>
      </c>
      <c r="L69" s="18">
        <f t="shared" si="36"/>
        <v>3.1</v>
      </c>
      <c r="M69" s="18">
        <f t="shared" si="36"/>
        <v>1</v>
      </c>
      <c r="N69" s="18">
        <f t="shared" si="36"/>
        <v>-1.3</v>
      </c>
      <c r="O69" s="18">
        <f t="shared" si="36"/>
        <v>-0.3</v>
      </c>
      <c r="P69" s="18">
        <f t="shared" si="36"/>
        <v>2.8</v>
      </c>
      <c r="Q69" s="18">
        <f t="shared" si="36"/>
        <v>0.4</v>
      </c>
      <c r="R69" s="18">
        <f t="shared" si="36"/>
        <v>0</v>
      </c>
      <c r="S69" s="18">
        <f t="shared" si="36"/>
        <v>1.5</v>
      </c>
      <c r="T69" s="18">
        <f t="shared" si="36"/>
        <v>2.2000000000000002</v>
      </c>
      <c r="U69" s="18">
        <f t="shared" si="36"/>
        <v>1.8</v>
      </c>
      <c r="V69" s="18">
        <f t="shared" si="36"/>
        <v>1.4</v>
      </c>
      <c r="W69" s="18">
        <f t="shared" si="36"/>
        <v>1.5</v>
      </c>
      <c r="X69" s="18">
        <f t="shared" si="36"/>
        <v>-1.2</v>
      </c>
      <c r="Y69" s="18">
        <f t="shared" si="36"/>
        <v>-5.7</v>
      </c>
      <c r="Z69" s="18">
        <f t="shared" si="36"/>
        <v>4.0999999999999996</v>
      </c>
      <c r="AA69" s="18">
        <f t="shared" si="36"/>
        <v>0</v>
      </c>
      <c r="AB69" s="18">
        <f t="shared" si="36"/>
        <v>1.4</v>
      </c>
      <c r="AC69" s="18">
        <f t="shared" si="36"/>
        <v>2</v>
      </c>
      <c r="AD69" s="18">
        <f t="shared" si="36"/>
        <v>0.3</v>
      </c>
      <c r="AE69" s="18">
        <f t="shared" si="36"/>
        <v>1.6</v>
      </c>
      <c r="AF69" s="18">
        <f t="shared" si="36"/>
        <v>0.8</v>
      </c>
      <c r="AG69" s="18">
        <f t="shared" si="36"/>
        <v>1.7</v>
      </c>
      <c r="AH69" s="18">
        <f t="shared" si="36"/>
        <v>0.6</v>
      </c>
      <c r="AI69" s="18">
        <f t="shared" si="36"/>
        <v>-0.4</v>
      </c>
      <c r="AJ69" s="441">
        <f t="shared" si="36"/>
        <v>-4.2</v>
      </c>
      <c r="AK69" s="441">
        <f t="shared" si="36"/>
        <v>2.7</v>
      </c>
      <c r="AL69" s="441">
        <f t="shared" si="36"/>
        <v>1</v>
      </c>
      <c r="AM69" s="441">
        <f t="shared" si="36"/>
        <v>1.2</v>
      </c>
      <c r="AN69" s="441">
        <f t="shared" si="36"/>
        <v>0.1</v>
      </c>
      <c r="AO69" s="519"/>
      <c r="AP69" s="1"/>
    </row>
    <row r="70" spans="1:48">
      <c r="A70" s="1"/>
      <c r="B70" s="20" t="s">
        <v>233</v>
      </c>
      <c r="C70" s="21" t="s">
        <v>65</v>
      </c>
      <c r="D70" s="941" t="s">
        <v>543</v>
      </c>
      <c r="E70" s="821">
        <v>114.4</v>
      </c>
      <c r="F70" s="23">
        <v>119</v>
      </c>
      <c r="G70" s="23">
        <v>121</v>
      </c>
      <c r="H70" s="23">
        <v>113.6</v>
      </c>
      <c r="I70" s="23">
        <v>109.2</v>
      </c>
      <c r="J70" s="79">
        <v>110.4</v>
      </c>
      <c r="K70" s="79">
        <v>113.8</v>
      </c>
      <c r="L70" s="80">
        <v>116.5</v>
      </c>
      <c r="M70" s="80">
        <v>120.7</v>
      </c>
      <c r="N70" s="80">
        <v>112.4</v>
      </c>
      <c r="O70" s="80">
        <v>112.6</v>
      </c>
      <c r="P70" s="81">
        <v>119.2</v>
      </c>
      <c r="Q70" s="81">
        <v>111.1</v>
      </c>
      <c r="R70" s="81">
        <v>109.8</v>
      </c>
      <c r="S70" s="50">
        <v>113</v>
      </c>
      <c r="T70" s="50">
        <v>118.4</v>
      </c>
      <c r="U70" s="50">
        <v>120</v>
      </c>
      <c r="V70" s="50">
        <v>125.3</v>
      </c>
      <c r="W70" s="50">
        <v>129</v>
      </c>
      <c r="X70" s="50">
        <v>124.6</v>
      </c>
      <c r="Y70" s="50">
        <v>97.4</v>
      </c>
      <c r="Z70" s="50">
        <v>112.5</v>
      </c>
      <c r="AA70" s="50">
        <v>109.3</v>
      </c>
      <c r="AB70" s="50">
        <v>110.1</v>
      </c>
      <c r="AC70" s="50">
        <v>109.6</v>
      </c>
      <c r="AD70" s="50">
        <v>111.9</v>
      </c>
      <c r="AE70" s="50">
        <v>110.5</v>
      </c>
      <c r="AF70" s="50">
        <v>110.5</v>
      </c>
      <c r="AG70" s="50">
        <v>114</v>
      </c>
      <c r="AH70" s="937">
        <v>114.6</v>
      </c>
      <c r="AI70" s="938">
        <v>111.6</v>
      </c>
      <c r="AJ70" s="939">
        <v>100</v>
      </c>
      <c r="AK70" s="940">
        <v>105.4</v>
      </c>
      <c r="AL70" s="939">
        <v>105.3</v>
      </c>
      <c r="AM70" s="939">
        <v>103.9</v>
      </c>
      <c r="AN70" s="939">
        <v>101.2</v>
      </c>
      <c r="AO70" s="520" t="s">
        <v>319</v>
      </c>
      <c r="AP70" s="1"/>
    </row>
    <row r="71" spans="1:48">
      <c r="A71" s="1"/>
      <c r="B71" s="20" t="s">
        <v>235</v>
      </c>
      <c r="C71" s="21"/>
      <c r="D71" s="82" t="s">
        <v>69</v>
      </c>
      <c r="E71" s="820" t="s">
        <v>9</v>
      </c>
      <c r="F71" s="18">
        <f t="shared" ref="F71:AN71" si="37">ROUND((F70-E70)/E70*100,1)</f>
        <v>4</v>
      </c>
      <c r="G71" s="18">
        <f t="shared" si="37"/>
        <v>1.7</v>
      </c>
      <c r="H71" s="18">
        <f t="shared" si="37"/>
        <v>-6.1</v>
      </c>
      <c r="I71" s="18">
        <f t="shared" si="37"/>
        <v>-3.9</v>
      </c>
      <c r="J71" s="18">
        <f t="shared" si="37"/>
        <v>1.1000000000000001</v>
      </c>
      <c r="K71" s="18">
        <f t="shared" si="37"/>
        <v>3.1</v>
      </c>
      <c r="L71" s="18">
        <f t="shared" si="37"/>
        <v>2.4</v>
      </c>
      <c r="M71" s="18">
        <f t="shared" si="37"/>
        <v>3.6</v>
      </c>
      <c r="N71" s="18">
        <f t="shared" si="37"/>
        <v>-6.9</v>
      </c>
      <c r="O71" s="18">
        <f t="shared" si="37"/>
        <v>0.2</v>
      </c>
      <c r="P71" s="18">
        <f t="shared" si="37"/>
        <v>5.9</v>
      </c>
      <c r="Q71" s="18">
        <f t="shared" si="37"/>
        <v>-6.8</v>
      </c>
      <c r="R71" s="18">
        <f t="shared" si="37"/>
        <v>-1.2</v>
      </c>
      <c r="S71" s="18">
        <f t="shared" si="37"/>
        <v>2.9</v>
      </c>
      <c r="T71" s="18">
        <f t="shared" si="37"/>
        <v>4.8</v>
      </c>
      <c r="U71" s="18">
        <f t="shared" si="37"/>
        <v>1.4</v>
      </c>
      <c r="V71" s="18">
        <f t="shared" si="37"/>
        <v>4.4000000000000004</v>
      </c>
      <c r="W71" s="18">
        <f t="shared" si="37"/>
        <v>3</v>
      </c>
      <c r="X71" s="18">
        <f t="shared" si="37"/>
        <v>-3.4</v>
      </c>
      <c r="Y71" s="18">
        <f t="shared" si="37"/>
        <v>-21.8</v>
      </c>
      <c r="Z71" s="18">
        <f t="shared" si="37"/>
        <v>15.5</v>
      </c>
      <c r="AA71" s="18">
        <f t="shared" si="37"/>
        <v>-2.8</v>
      </c>
      <c r="AB71" s="18">
        <f t="shared" si="37"/>
        <v>0.7</v>
      </c>
      <c r="AC71" s="18">
        <f t="shared" si="37"/>
        <v>-0.5</v>
      </c>
      <c r="AD71" s="18">
        <f t="shared" si="37"/>
        <v>2.1</v>
      </c>
      <c r="AE71" s="18">
        <f t="shared" si="37"/>
        <v>-1.3</v>
      </c>
      <c r="AF71" s="18">
        <f t="shared" si="37"/>
        <v>0</v>
      </c>
      <c r="AG71" s="18">
        <f t="shared" si="37"/>
        <v>3.2</v>
      </c>
      <c r="AH71" s="18">
        <f t="shared" si="37"/>
        <v>0.5</v>
      </c>
      <c r="AI71" s="294">
        <f t="shared" si="37"/>
        <v>-2.6</v>
      </c>
      <c r="AJ71" s="445">
        <f t="shared" si="37"/>
        <v>-10.4</v>
      </c>
      <c r="AK71" s="447">
        <f t="shared" si="37"/>
        <v>5.4</v>
      </c>
      <c r="AL71" s="447">
        <f t="shared" si="37"/>
        <v>-0.1</v>
      </c>
      <c r="AM71" s="445">
        <f t="shared" si="37"/>
        <v>-1.3</v>
      </c>
      <c r="AN71" s="445">
        <f t="shared" si="37"/>
        <v>-2.6</v>
      </c>
      <c r="AO71" s="83"/>
      <c r="AP71" s="1" t="s">
        <v>7</v>
      </c>
      <c r="AQ71" s="4" t="s">
        <v>12</v>
      </c>
    </row>
    <row r="72" spans="1:48">
      <c r="A72" s="1"/>
      <c r="B72" s="20"/>
      <c r="C72" s="21" t="s">
        <v>71</v>
      </c>
      <c r="D72" s="942" t="s">
        <v>543</v>
      </c>
      <c r="E72" s="822">
        <v>107.6</v>
      </c>
      <c r="F72" s="23">
        <v>106.9</v>
      </c>
      <c r="G72" s="23">
        <v>121.2</v>
      </c>
      <c r="H72" s="23">
        <v>120.1</v>
      </c>
      <c r="I72" s="23">
        <v>117.8</v>
      </c>
      <c r="J72" s="23">
        <v>112.3</v>
      </c>
      <c r="K72" s="23">
        <v>118.5</v>
      </c>
      <c r="L72" s="24">
        <v>118.1</v>
      </c>
      <c r="M72" s="24">
        <v>125.2</v>
      </c>
      <c r="N72" s="24">
        <v>115.2</v>
      </c>
      <c r="O72" s="24">
        <v>107.3</v>
      </c>
      <c r="P72" s="24">
        <v>109.5</v>
      </c>
      <c r="Q72" s="24">
        <v>108.7</v>
      </c>
      <c r="R72" s="25">
        <v>99.9</v>
      </c>
      <c r="S72" s="26">
        <v>97.1</v>
      </c>
      <c r="T72" s="26">
        <v>97</v>
      </c>
      <c r="U72" s="26">
        <v>101.5</v>
      </c>
      <c r="V72" s="26">
        <v>105.1</v>
      </c>
      <c r="W72" s="26">
        <v>106.5</v>
      </c>
      <c r="X72" s="26">
        <v>113.7</v>
      </c>
      <c r="Y72" s="26">
        <v>93.7</v>
      </c>
      <c r="Z72" s="26">
        <v>95.9</v>
      </c>
      <c r="AA72" s="26">
        <v>97.9</v>
      </c>
      <c r="AB72" s="26">
        <v>103</v>
      </c>
      <c r="AC72" s="26">
        <v>95.1</v>
      </c>
      <c r="AD72" s="27">
        <v>100.7</v>
      </c>
      <c r="AE72" s="27">
        <v>98.4</v>
      </c>
      <c r="AF72" s="27">
        <v>95.3</v>
      </c>
      <c r="AG72" s="27">
        <v>99.2</v>
      </c>
      <c r="AH72" s="1058">
        <v>100.5</v>
      </c>
      <c r="AI72" s="1059">
        <v>101</v>
      </c>
      <c r="AJ72" s="1058">
        <v>92.6</v>
      </c>
      <c r="AK72" s="1058">
        <v>98.5</v>
      </c>
      <c r="AL72" s="1058">
        <v>101.2</v>
      </c>
      <c r="AM72" s="1061">
        <v>100.7</v>
      </c>
      <c r="AN72" s="1061">
        <v>98.8</v>
      </c>
      <c r="AO72" s="83" t="s">
        <v>13</v>
      </c>
      <c r="AP72" s="1"/>
    </row>
    <row r="73" spans="1:48">
      <c r="A73" s="1"/>
      <c r="B73" s="20"/>
      <c r="C73" s="21" t="s">
        <v>178</v>
      </c>
      <c r="D73" s="84" t="s">
        <v>69</v>
      </c>
      <c r="E73" s="943" t="s">
        <v>9</v>
      </c>
      <c r="F73" s="944">
        <f t="shared" ref="F73:AN73" si="38">ROUND((F72-E72)/E72*100,1)</f>
        <v>-0.7</v>
      </c>
      <c r="G73" s="944">
        <f t="shared" si="38"/>
        <v>13.4</v>
      </c>
      <c r="H73" s="944">
        <f t="shared" si="38"/>
        <v>-0.9</v>
      </c>
      <c r="I73" s="944">
        <f t="shared" si="38"/>
        <v>-1.9</v>
      </c>
      <c r="J73" s="944">
        <f t="shared" si="38"/>
        <v>-4.7</v>
      </c>
      <c r="K73" s="944">
        <f t="shared" si="38"/>
        <v>5.5</v>
      </c>
      <c r="L73" s="944">
        <f t="shared" si="38"/>
        <v>-0.3</v>
      </c>
      <c r="M73" s="944">
        <f t="shared" si="38"/>
        <v>6</v>
      </c>
      <c r="N73" s="944">
        <f t="shared" si="38"/>
        <v>-8</v>
      </c>
      <c r="O73" s="944">
        <f t="shared" si="38"/>
        <v>-6.9</v>
      </c>
      <c r="P73" s="944">
        <f t="shared" si="38"/>
        <v>2.1</v>
      </c>
      <c r="Q73" s="944">
        <f t="shared" si="38"/>
        <v>-0.7</v>
      </c>
      <c r="R73" s="944">
        <f t="shared" si="38"/>
        <v>-8.1</v>
      </c>
      <c r="S73" s="944">
        <f t="shared" si="38"/>
        <v>-2.8</v>
      </c>
      <c r="T73" s="944">
        <f t="shared" si="38"/>
        <v>-0.1</v>
      </c>
      <c r="U73" s="944">
        <f t="shared" si="38"/>
        <v>4.5999999999999996</v>
      </c>
      <c r="V73" s="944">
        <f t="shared" si="38"/>
        <v>3.5</v>
      </c>
      <c r="W73" s="944">
        <f t="shared" si="38"/>
        <v>1.3</v>
      </c>
      <c r="X73" s="944">
        <f t="shared" si="38"/>
        <v>6.8</v>
      </c>
      <c r="Y73" s="944">
        <f t="shared" si="38"/>
        <v>-17.600000000000001</v>
      </c>
      <c r="Z73" s="944">
        <f t="shared" si="38"/>
        <v>2.2999999999999998</v>
      </c>
      <c r="AA73" s="944">
        <f t="shared" si="38"/>
        <v>2.1</v>
      </c>
      <c r="AB73" s="944">
        <f t="shared" si="38"/>
        <v>5.2</v>
      </c>
      <c r="AC73" s="944">
        <f t="shared" si="38"/>
        <v>-7.7</v>
      </c>
      <c r="AD73" s="944">
        <f t="shared" si="38"/>
        <v>5.9</v>
      </c>
      <c r="AE73" s="944">
        <f t="shared" si="38"/>
        <v>-2.2999999999999998</v>
      </c>
      <c r="AF73" s="944">
        <f t="shared" si="38"/>
        <v>-3.2</v>
      </c>
      <c r="AG73" s="944">
        <f t="shared" si="38"/>
        <v>4.0999999999999996</v>
      </c>
      <c r="AH73" s="944">
        <f t="shared" si="38"/>
        <v>1.3</v>
      </c>
      <c r="AI73" s="294">
        <f t="shared" si="38"/>
        <v>0.5</v>
      </c>
      <c r="AJ73" s="445">
        <f t="shared" si="38"/>
        <v>-8.3000000000000007</v>
      </c>
      <c r="AK73" s="445">
        <f t="shared" si="38"/>
        <v>6.4</v>
      </c>
      <c r="AL73" s="445">
        <f t="shared" si="38"/>
        <v>2.7</v>
      </c>
      <c r="AM73" s="445">
        <f t="shared" si="38"/>
        <v>-0.5</v>
      </c>
      <c r="AN73" s="445">
        <f t="shared" si="38"/>
        <v>-1.9</v>
      </c>
      <c r="AO73" s="521"/>
      <c r="AP73" s="1"/>
    </row>
    <row r="74" spans="1:48" ht="19">
      <c r="A74" s="1"/>
      <c r="B74" s="20" t="s">
        <v>236</v>
      </c>
      <c r="C74" s="21" t="s">
        <v>74</v>
      </c>
      <c r="D74" s="45" t="s">
        <v>75</v>
      </c>
      <c r="E74" s="823">
        <v>298.89314200000001</v>
      </c>
      <c r="F74" s="23">
        <v>323.37260295999999</v>
      </c>
      <c r="G74" s="23">
        <v>340.83463438999996</v>
      </c>
      <c r="H74" s="23">
        <v>329.52063930000003</v>
      </c>
      <c r="I74" s="23">
        <v>311.19947931999997</v>
      </c>
      <c r="J74" s="23">
        <v>299.02736880999998</v>
      </c>
      <c r="K74" s="23">
        <v>306.02955889999998</v>
      </c>
      <c r="L74" s="24">
        <v>313.06838549000003</v>
      </c>
      <c r="M74" s="24">
        <v>323.07183085000003</v>
      </c>
      <c r="N74" s="24">
        <v>305.83999157</v>
      </c>
      <c r="O74" s="24">
        <v>291.44955412999997</v>
      </c>
      <c r="P74" s="24">
        <v>300.47760376999997</v>
      </c>
      <c r="Q74" s="25">
        <v>286.66740566999999</v>
      </c>
      <c r="R74" s="25">
        <v>269.36180544000001</v>
      </c>
      <c r="S74" s="26">
        <v>273.73443637999998</v>
      </c>
      <c r="T74" s="26">
        <v>284.41826643000002</v>
      </c>
      <c r="U74" s="26">
        <v>295.80030008</v>
      </c>
      <c r="V74" s="26">
        <v>314.83462133</v>
      </c>
      <c r="W74" s="26">
        <v>336.75663493000002</v>
      </c>
      <c r="X74" s="26">
        <v>335.57882536</v>
      </c>
      <c r="Y74" s="26">
        <v>265.25903108</v>
      </c>
      <c r="Z74" s="26">
        <v>289.10768324999998</v>
      </c>
      <c r="AA74" s="26">
        <v>284.96875297000003</v>
      </c>
      <c r="AB74" s="26">
        <v>288.72763938999998</v>
      </c>
      <c r="AC74" s="26">
        <v>292.09212982999998</v>
      </c>
      <c r="AD74" s="26">
        <v>305.13998925999999</v>
      </c>
      <c r="AE74" s="26">
        <v>313.12856279000005</v>
      </c>
      <c r="AF74" s="26">
        <v>302.185204</v>
      </c>
      <c r="AG74" s="26">
        <v>319.03584000000001</v>
      </c>
      <c r="AH74" s="35">
        <v>331.80937699999998</v>
      </c>
      <c r="AI74" s="440">
        <v>322.12599599999999</v>
      </c>
      <c r="AJ74" s="443">
        <v>322.53341799999998</v>
      </c>
      <c r="AK74" s="443">
        <v>330.22000600000001</v>
      </c>
      <c r="AL74" s="443">
        <v>361.77486699999997</v>
      </c>
      <c r="AM74" s="516">
        <v>330.30930699999999</v>
      </c>
      <c r="AN74" s="1057" t="s">
        <v>237</v>
      </c>
      <c r="AO74" s="83" t="s">
        <v>662</v>
      </c>
      <c r="AP74" s="1"/>
    </row>
    <row r="75" spans="1:48">
      <c r="A75" s="1"/>
      <c r="B75" s="30"/>
      <c r="C75" s="28"/>
      <c r="D75" s="41" t="s">
        <v>69</v>
      </c>
      <c r="E75" s="820" t="s">
        <v>9</v>
      </c>
      <c r="F75" s="18">
        <f t="shared" ref="F75:AM75" si="39">ROUND((F74-E74)/E74*100,1)</f>
        <v>8.1999999999999993</v>
      </c>
      <c r="G75" s="18">
        <f t="shared" si="39"/>
        <v>5.4</v>
      </c>
      <c r="H75" s="18">
        <f t="shared" si="39"/>
        <v>-3.3</v>
      </c>
      <c r="I75" s="18">
        <f t="shared" si="39"/>
        <v>-5.6</v>
      </c>
      <c r="J75" s="18">
        <f t="shared" si="39"/>
        <v>-3.9</v>
      </c>
      <c r="K75" s="18">
        <f t="shared" si="39"/>
        <v>2.2999999999999998</v>
      </c>
      <c r="L75" s="18">
        <f t="shared" si="39"/>
        <v>2.2999999999999998</v>
      </c>
      <c r="M75" s="18">
        <f t="shared" si="39"/>
        <v>3.2</v>
      </c>
      <c r="N75" s="18">
        <f t="shared" si="39"/>
        <v>-5.3</v>
      </c>
      <c r="O75" s="18">
        <f t="shared" si="39"/>
        <v>-4.7</v>
      </c>
      <c r="P75" s="18">
        <f t="shared" si="39"/>
        <v>3.1</v>
      </c>
      <c r="Q75" s="18">
        <f t="shared" si="39"/>
        <v>-4.5999999999999996</v>
      </c>
      <c r="R75" s="18">
        <f t="shared" si="39"/>
        <v>-6</v>
      </c>
      <c r="S75" s="18">
        <f t="shared" si="39"/>
        <v>1.6</v>
      </c>
      <c r="T75" s="18">
        <f t="shared" si="39"/>
        <v>3.9</v>
      </c>
      <c r="U75" s="18">
        <f t="shared" si="39"/>
        <v>4</v>
      </c>
      <c r="V75" s="18">
        <f t="shared" si="39"/>
        <v>6.4</v>
      </c>
      <c r="W75" s="18">
        <f t="shared" si="39"/>
        <v>7</v>
      </c>
      <c r="X75" s="18">
        <f t="shared" si="39"/>
        <v>-0.3</v>
      </c>
      <c r="Y75" s="18">
        <f t="shared" si="39"/>
        <v>-21</v>
      </c>
      <c r="Z75" s="18">
        <f t="shared" si="39"/>
        <v>9</v>
      </c>
      <c r="AA75" s="18">
        <f t="shared" si="39"/>
        <v>-1.4</v>
      </c>
      <c r="AB75" s="18">
        <f t="shared" si="39"/>
        <v>1.3</v>
      </c>
      <c r="AC75" s="18">
        <f t="shared" si="39"/>
        <v>1.2</v>
      </c>
      <c r="AD75" s="18">
        <f t="shared" si="39"/>
        <v>4.5</v>
      </c>
      <c r="AE75" s="18">
        <f t="shared" si="39"/>
        <v>2.6</v>
      </c>
      <c r="AF75" s="18">
        <f t="shared" si="39"/>
        <v>-3.5</v>
      </c>
      <c r="AG75" s="18">
        <f t="shared" si="39"/>
        <v>5.6</v>
      </c>
      <c r="AH75" s="18">
        <f t="shared" si="39"/>
        <v>4</v>
      </c>
      <c r="AI75" s="18">
        <f t="shared" si="39"/>
        <v>-2.9</v>
      </c>
      <c r="AJ75" s="441">
        <f t="shared" si="39"/>
        <v>0.1</v>
      </c>
      <c r="AK75" s="989">
        <f t="shared" si="39"/>
        <v>2.4</v>
      </c>
      <c r="AL75" s="989">
        <f t="shared" si="39"/>
        <v>9.6</v>
      </c>
      <c r="AM75" s="441">
        <f t="shared" si="39"/>
        <v>-8.6999999999999993</v>
      </c>
      <c r="AN75" s="1377" t="s">
        <v>237</v>
      </c>
      <c r="AO75" s="88" t="s">
        <v>663</v>
      </c>
      <c r="AP75" s="1"/>
      <c r="AV75" s="85"/>
    </row>
    <row r="76" spans="1:48">
      <c r="A76" s="1"/>
      <c r="B76" s="20" t="s">
        <v>238</v>
      </c>
      <c r="C76" s="33" t="s">
        <v>79</v>
      </c>
      <c r="D76" s="22" t="s">
        <v>543</v>
      </c>
      <c r="E76" s="824" t="s">
        <v>562</v>
      </c>
      <c r="F76" s="527" t="s">
        <v>563</v>
      </c>
      <c r="G76" s="527" t="s">
        <v>564</v>
      </c>
      <c r="H76" s="527" t="s">
        <v>565</v>
      </c>
      <c r="I76" s="527" t="s">
        <v>566</v>
      </c>
      <c r="J76" s="527" t="s">
        <v>567</v>
      </c>
      <c r="K76" s="527" t="s">
        <v>568</v>
      </c>
      <c r="L76" s="528" t="s">
        <v>569</v>
      </c>
      <c r="M76" s="528" t="s">
        <v>570</v>
      </c>
      <c r="N76" s="528" t="s">
        <v>544</v>
      </c>
      <c r="O76" s="528" t="s">
        <v>571</v>
      </c>
      <c r="P76" s="528" t="s">
        <v>569</v>
      </c>
      <c r="Q76" s="528" t="s">
        <v>572</v>
      </c>
      <c r="R76" s="528" t="s">
        <v>573</v>
      </c>
      <c r="S76" s="528" t="s">
        <v>545</v>
      </c>
      <c r="T76" s="528" t="s">
        <v>546</v>
      </c>
      <c r="U76" s="528" t="s">
        <v>547</v>
      </c>
      <c r="V76" s="528" t="s">
        <v>547</v>
      </c>
      <c r="W76" s="528" t="s">
        <v>548</v>
      </c>
      <c r="X76" s="528" t="s">
        <v>549</v>
      </c>
      <c r="Y76" s="528" t="s">
        <v>545</v>
      </c>
      <c r="Z76" s="528" t="s">
        <v>574</v>
      </c>
      <c r="AA76" s="528" t="s">
        <v>575</v>
      </c>
      <c r="AB76" s="528" t="s">
        <v>550</v>
      </c>
      <c r="AC76" s="528" t="s">
        <v>551</v>
      </c>
      <c r="AD76" s="528" t="s">
        <v>576</v>
      </c>
      <c r="AE76" s="528" t="s">
        <v>577</v>
      </c>
      <c r="AF76" s="528" t="s">
        <v>552</v>
      </c>
      <c r="AG76" s="528" t="s">
        <v>578</v>
      </c>
      <c r="AH76" s="528" t="s">
        <v>553</v>
      </c>
      <c r="AI76" s="529" t="s">
        <v>579</v>
      </c>
      <c r="AJ76" s="469" t="s">
        <v>580</v>
      </c>
      <c r="AK76" s="469" t="s">
        <v>579</v>
      </c>
      <c r="AL76" s="469" t="s">
        <v>643</v>
      </c>
      <c r="AM76" s="530" t="s">
        <v>667</v>
      </c>
      <c r="AN76" s="530" t="s">
        <v>693</v>
      </c>
      <c r="AO76" s="522" t="s">
        <v>320</v>
      </c>
      <c r="AP76" s="1"/>
      <c r="AT76" s="86"/>
    </row>
    <row r="77" spans="1:48">
      <c r="A77" s="1"/>
      <c r="B77" s="20"/>
      <c r="C77" s="87" t="s">
        <v>321</v>
      </c>
      <c r="D77" s="31" t="s">
        <v>69</v>
      </c>
      <c r="E77" s="820" t="s">
        <v>9</v>
      </c>
      <c r="F77" s="18">
        <f t="shared" ref="F77:AN77" si="40">ROUND((F76-E76)/E76*100,1)</f>
        <v>3.3</v>
      </c>
      <c r="G77" s="18">
        <f t="shared" si="40"/>
        <v>3.1</v>
      </c>
      <c r="H77" s="18">
        <f t="shared" si="40"/>
        <v>1.8</v>
      </c>
      <c r="I77" s="18">
        <f t="shared" si="40"/>
        <v>1.2</v>
      </c>
      <c r="J77" s="18">
        <f t="shared" si="40"/>
        <v>0.7</v>
      </c>
      <c r="K77" s="18">
        <f t="shared" si="40"/>
        <v>-0.3</v>
      </c>
      <c r="L77" s="18">
        <f t="shared" si="40"/>
        <v>2.2000000000000002</v>
      </c>
      <c r="M77" s="18">
        <f t="shared" si="40"/>
        <v>1.6</v>
      </c>
      <c r="N77" s="18">
        <f t="shared" si="40"/>
        <v>0.9</v>
      </c>
      <c r="O77" s="18">
        <f t="shared" si="40"/>
        <v>-0.8</v>
      </c>
      <c r="P77" s="18">
        <f t="shared" si="40"/>
        <v>-1.7</v>
      </c>
      <c r="Q77" s="18">
        <f t="shared" si="40"/>
        <v>-1.6</v>
      </c>
      <c r="R77" s="18">
        <f t="shared" si="40"/>
        <v>-2.2999999999999998</v>
      </c>
      <c r="S77" s="18">
        <f t="shared" si="40"/>
        <v>-0.4</v>
      </c>
      <c r="T77" s="18">
        <f t="shared" si="40"/>
        <v>0.5</v>
      </c>
      <c r="U77" s="18">
        <f t="shared" si="40"/>
        <v>-0.3</v>
      </c>
      <c r="V77" s="18">
        <f t="shared" si="40"/>
        <v>0</v>
      </c>
      <c r="W77" s="18">
        <f t="shared" si="40"/>
        <v>-0.1</v>
      </c>
      <c r="X77" s="18">
        <f t="shared" si="40"/>
        <v>1.1000000000000001</v>
      </c>
      <c r="Y77" s="18">
        <f t="shared" si="40"/>
        <v>-1.1000000000000001</v>
      </c>
      <c r="Z77" s="18">
        <f t="shared" si="40"/>
        <v>-0.3</v>
      </c>
      <c r="AA77" s="18">
        <f t="shared" si="40"/>
        <v>-0.2</v>
      </c>
      <c r="AB77" s="18">
        <f t="shared" si="40"/>
        <v>-0.1</v>
      </c>
      <c r="AC77" s="18">
        <f t="shared" si="40"/>
        <v>0.2</v>
      </c>
      <c r="AD77" s="18">
        <f t="shared" si="40"/>
        <v>2.4</v>
      </c>
      <c r="AE77" s="18">
        <f t="shared" si="40"/>
        <v>0.9</v>
      </c>
      <c r="AF77" s="18">
        <f t="shared" si="40"/>
        <v>0.2</v>
      </c>
      <c r="AG77" s="18">
        <f t="shared" si="40"/>
        <v>0.2</v>
      </c>
      <c r="AH77" s="18">
        <f t="shared" si="40"/>
        <v>0.7</v>
      </c>
      <c r="AI77" s="18">
        <f t="shared" si="40"/>
        <v>0.6</v>
      </c>
      <c r="AJ77" s="442">
        <f t="shared" si="40"/>
        <v>0.7</v>
      </c>
      <c r="AK77" s="442">
        <f t="shared" si="40"/>
        <v>-0.7</v>
      </c>
      <c r="AL77" s="442">
        <f t="shared" si="40"/>
        <v>2</v>
      </c>
      <c r="AM77" s="442">
        <f t="shared" si="40"/>
        <v>3.4</v>
      </c>
      <c r="AN77" s="442">
        <f t="shared" si="40"/>
        <v>2.9</v>
      </c>
      <c r="AO77" s="88" t="s">
        <v>93</v>
      </c>
      <c r="AP77" s="1"/>
      <c r="AT77" s="86"/>
    </row>
    <row r="78" spans="1:48">
      <c r="A78" s="1"/>
      <c r="B78" s="20" t="s">
        <v>240</v>
      </c>
      <c r="C78" s="33" t="s">
        <v>241</v>
      </c>
      <c r="D78" s="22" t="s">
        <v>543</v>
      </c>
      <c r="E78" s="823">
        <v>103.041666666667</v>
      </c>
      <c r="F78" s="89">
        <v>104.583333333333</v>
      </c>
      <c r="G78" s="89">
        <v>105.666666666667</v>
      </c>
      <c r="H78" s="89">
        <v>104.741666666667</v>
      </c>
      <c r="I78" s="89">
        <v>103.091666666667</v>
      </c>
      <c r="J78" s="89">
        <v>101.4</v>
      </c>
      <c r="K78" s="89">
        <v>100.541666666667</v>
      </c>
      <c r="L78" s="90">
        <v>98.85</v>
      </c>
      <c r="M78" s="90">
        <v>99.525000000000006</v>
      </c>
      <c r="N78" s="90">
        <v>97.974999999999994</v>
      </c>
      <c r="O78" s="90">
        <v>96.625</v>
      </c>
      <c r="P78" s="90">
        <v>96.633333333333297</v>
      </c>
      <c r="Q78" s="90">
        <v>94.391666666666694</v>
      </c>
      <c r="R78" s="90">
        <v>92.4583333333333</v>
      </c>
      <c r="S78" s="26">
        <v>91.641666666666694</v>
      </c>
      <c r="T78" s="26">
        <v>92.841666666666697</v>
      </c>
      <c r="U78" s="26">
        <v>94.341666666666697</v>
      </c>
      <c r="V78" s="26">
        <v>96.433333333333294</v>
      </c>
      <c r="W78" s="26">
        <v>98.108333333333306</v>
      </c>
      <c r="X78" s="26">
        <v>102.60833333333299</v>
      </c>
      <c r="Y78" s="26">
        <v>97.2083333333333</v>
      </c>
      <c r="Z78" s="26">
        <v>97.108333333333306</v>
      </c>
      <c r="AA78" s="26">
        <v>98.5</v>
      </c>
      <c r="AB78" s="26">
        <v>97.65</v>
      </c>
      <c r="AC78" s="26">
        <v>98.866666666666703</v>
      </c>
      <c r="AD78" s="26">
        <v>102.05</v>
      </c>
      <c r="AE78" s="26">
        <v>99.7083333333333</v>
      </c>
      <c r="AF78" s="26">
        <v>96.2</v>
      </c>
      <c r="AG78" s="26">
        <v>98.424999999999997</v>
      </c>
      <c r="AH78" s="26">
        <v>100.97499999999999</v>
      </c>
      <c r="AI78" s="40">
        <v>101.166666666667</v>
      </c>
      <c r="AJ78" s="515">
        <v>100</v>
      </c>
      <c r="AK78" s="447">
        <v>104.60833333333299</v>
      </c>
      <c r="AL78" s="447">
        <v>114.875</v>
      </c>
      <c r="AM78" s="447">
        <v>119.85833333333299</v>
      </c>
      <c r="AN78" s="447">
        <v>122.625</v>
      </c>
      <c r="AO78" s="523" t="s">
        <v>95</v>
      </c>
      <c r="AP78" s="1"/>
      <c r="AT78" s="86"/>
    </row>
    <row r="79" spans="1:48">
      <c r="A79" s="1"/>
      <c r="B79" s="30"/>
      <c r="C79" s="37" t="s">
        <v>242</v>
      </c>
      <c r="D79" s="31" t="s">
        <v>69</v>
      </c>
      <c r="E79" s="820" t="s">
        <v>9</v>
      </c>
      <c r="F79" s="18">
        <f t="shared" ref="F79:AN79" si="41">ROUND((F78-E78)/E78*100,1)</f>
        <v>1.5</v>
      </c>
      <c r="G79" s="18">
        <f t="shared" si="41"/>
        <v>1</v>
      </c>
      <c r="H79" s="18">
        <f t="shared" si="41"/>
        <v>-0.9</v>
      </c>
      <c r="I79" s="18">
        <f t="shared" si="41"/>
        <v>-1.6</v>
      </c>
      <c r="J79" s="18">
        <f t="shared" si="41"/>
        <v>-1.6</v>
      </c>
      <c r="K79" s="18">
        <f t="shared" si="41"/>
        <v>-0.8</v>
      </c>
      <c r="L79" s="18">
        <f t="shared" si="41"/>
        <v>-1.7</v>
      </c>
      <c r="M79" s="18">
        <f t="shared" si="41"/>
        <v>0.7</v>
      </c>
      <c r="N79" s="18">
        <f t="shared" si="41"/>
        <v>-1.6</v>
      </c>
      <c r="O79" s="18">
        <f t="shared" si="41"/>
        <v>-1.4</v>
      </c>
      <c r="P79" s="18">
        <f t="shared" si="41"/>
        <v>0</v>
      </c>
      <c r="Q79" s="18">
        <f t="shared" si="41"/>
        <v>-2.2999999999999998</v>
      </c>
      <c r="R79" s="18">
        <f t="shared" si="41"/>
        <v>-2</v>
      </c>
      <c r="S79" s="18">
        <f t="shared" si="41"/>
        <v>-0.9</v>
      </c>
      <c r="T79" s="18">
        <f t="shared" si="41"/>
        <v>1.3</v>
      </c>
      <c r="U79" s="18">
        <f t="shared" si="41"/>
        <v>1.6</v>
      </c>
      <c r="V79" s="18">
        <f t="shared" si="41"/>
        <v>2.2000000000000002</v>
      </c>
      <c r="W79" s="18">
        <f t="shared" si="41"/>
        <v>1.7</v>
      </c>
      <c r="X79" s="18">
        <f t="shared" si="41"/>
        <v>4.5999999999999996</v>
      </c>
      <c r="Y79" s="18">
        <f t="shared" si="41"/>
        <v>-5.3</v>
      </c>
      <c r="Z79" s="18">
        <f t="shared" si="41"/>
        <v>-0.1</v>
      </c>
      <c r="AA79" s="18">
        <f t="shared" si="41"/>
        <v>1.4</v>
      </c>
      <c r="AB79" s="18">
        <f t="shared" si="41"/>
        <v>-0.9</v>
      </c>
      <c r="AC79" s="18">
        <f t="shared" si="41"/>
        <v>1.2</v>
      </c>
      <c r="AD79" s="18">
        <f t="shared" si="41"/>
        <v>3.2</v>
      </c>
      <c r="AE79" s="18">
        <f t="shared" si="41"/>
        <v>-2.2999999999999998</v>
      </c>
      <c r="AF79" s="18">
        <f t="shared" si="41"/>
        <v>-3.5</v>
      </c>
      <c r="AG79" s="18">
        <f t="shared" si="41"/>
        <v>2.2999999999999998</v>
      </c>
      <c r="AH79" s="18">
        <f t="shared" si="41"/>
        <v>2.6</v>
      </c>
      <c r="AI79" s="18">
        <f t="shared" si="41"/>
        <v>0.2</v>
      </c>
      <c r="AJ79" s="441">
        <f t="shared" si="41"/>
        <v>-1.2</v>
      </c>
      <c r="AK79" s="653">
        <f t="shared" si="41"/>
        <v>4.5999999999999996</v>
      </c>
      <c r="AL79" s="653">
        <f t="shared" si="41"/>
        <v>9.8000000000000007</v>
      </c>
      <c r="AM79" s="441">
        <f t="shared" si="41"/>
        <v>4.3</v>
      </c>
      <c r="AN79" s="441">
        <f t="shared" si="41"/>
        <v>2.2999999999999998</v>
      </c>
      <c r="AO79" s="88" t="s">
        <v>93</v>
      </c>
      <c r="AP79" s="1"/>
      <c r="AQ79" s="4" t="s">
        <v>7</v>
      </c>
    </row>
    <row r="80" spans="1:48">
      <c r="A80" s="1"/>
      <c r="B80" s="38"/>
      <c r="C80" s="39" t="s">
        <v>243</v>
      </c>
      <c r="D80" s="22" t="s">
        <v>543</v>
      </c>
      <c r="E80" s="654">
        <v>92.2</v>
      </c>
      <c r="F80" s="654">
        <v>96.5</v>
      </c>
      <c r="G80" s="654">
        <v>99.7</v>
      </c>
      <c r="H80" s="654">
        <v>101.6</v>
      </c>
      <c r="I80" s="654">
        <v>102.2</v>
      </c>
      <c r="J80" s="654">
        <v>104</v>
      </c>
      <c r="K80" s="654">
        <v>105.9</v>
      </c>
      <c r="L80" s="654">
        <v>107.6</v>
      </c>
      <c r="M80" s="654">
        <v>109.6</v>
      </c>
      <c r="N80" s="654">
        <v>108.2</v>
      </c>
      <c r="O80" s="654">
        <v>106.7</v>
      </c>
      <c r="P80" s="654">
        <v>106.4</v>
      </c>
      <c r="Q80" s="654">
        <v>105.4</v>
      </c>
      <c r="R80" s="654">
        <v>102.4</v>
      </c>
      <c r="S80" s="654">
        <v>102.3</v>
      </c>
      <c r="T80" s="654">
        <v>101.8</v>
      </c>
      <c r="U80" s="654">
        <v>102.9</v>
      </c>
      <c r="V80" s="654">
        <v>103.9</v>
      </c>
      <c r="W80" s="654">
        <v>103</v>
      </c>
      <c r="X80" s="654">
        <v>102.5</v>
      </c>
      <c r="Y80" s="654">
        <v>97.6</v>
      </c>
      <c r="Z80" s="654">
        <v>98.6</v>
      </c>
      <c r="AA80" s="654">
        <v>98.9</v>
      </c>
      <c r="AB80" s="654">
        <v>97.9</v>
      </c>
      <c r="AC80" s="654">
        <v>97.9</v>
      </c>
      <c r="AD80" s="654">
        <v>98.9</v>
      </c>
      <c r="AE80" s="654">
        <v>99</v>
      </c>
      <c r="AF80" s="654">
        <v>100.1</v>
      </c>
      <c r="AG80" s="654">
        <v>100.7</v>
      </c>
      <c r="AH80" s="654">
        <v>101.9</v>
      </c>
      <c r="AI80" s="654">
        <v>101.7</v>
      </c>
      <c r="AJ80" s="654">
        <v>100</v>
      </c>
      <c r="AK80" s="654">
        <v>100.9</v>
      </c>
      <c r="AL80" s="654">
        <v>104</v>
      </c>
      <c r="AM80" s="1070">
        <v>105.9</v>
      </c>
      <c r="AN80" s="1070">
        <v>108.9</v>
      </c>
      <c r="AO80" s="522" t="s">
        <v>322</v>
      </c>
      <c r="AP80" s="299" t="s">
        <v>7</v>
      </c>
    </row>
    <row r="81" spans="1:42">
      <c r="A81" s="1"/>
      <c r="B81" s="38"/>
      <c r="C81" s="21" t="s">
        <v>245</v>
      </c>
      <c r="D81" s="41" t="s">
        <v>69</v>
      </c>
      <c r="E81" s="820" t="s">
        <v>9</v>
      </c>
      <c r="F81" s="23">
        <f t="shared" ref="F81:AN81" si="42">ROUND((F80-E80)/E80*100,1)</f>
        <v>4.7</v>
      </c>
      <c r="G81" s="23">
        <f t="shared" si="42"/>
        <v>3.3</v>
      </c>
      <c r="H81" s="23">
        <f t="shared" si="42"/>
        <v>1.9</v>
      </c>
      <c r="I81" s="23">
        <f t="shared" si="42"/>
        <v>0.6</v>
      </c>
      <c r="J81" s="23">
        <f t="shared" si="42"/>
        <v>1.8</v>
      </c>
      <c r="K81" s="23">
        <f t="shared" si="42"/>
        <v>1.8</v>
      </c>
      <c r="L81" s="23">
        <f t="shared" si="42"/>
        <v>1.6</v>
      </c>
      <c r="M81" s="23">
        <f t="shared" si="42"/>
        <v>1.9</v>
      </c>
      <c r="N81" s="23">
        <f t="shared" si="42"/>
        <v>-1.3</v>
      </c>
      <c r="O81" s="23">
        <f t="shared" si="42"/>
        <v>-1.4</v>
      </c>
      <c r="P81" s="23">
        <f t="shared" si="42"/>
        <v>-0.3</v>
      </c>
      <c r="Q81" s="23">
        <f t="shared" si="42"/>
        <v>-0.9</v>
      </c>
      <c r="R81" s="23">
        <f t="shared" si="42"/>
        <v>-2.8</v>
      </c>
      <c r="S81" s="23">
        <f t="shared" si="42"/>
        <v>-0.1</v>
      </c>
      <c r="T81" s="23">
        <f t="shared" si="42"/>
        <v>-0.5</v>
      </c>
      <c r="U81" s="23">
        <f t="shared" si="42"/>
        <v>1.1000000000000001</v>
      </c>
      <c r="V81" s="23">
        <f t="shared" si="42"/>
        <v>1</v>
      </c>
      <c r="W81" s="23">
        <f t="shared" si="42"/>
        <v>-0.9</v>
      </c>
      <c r="X81" s="23">
        <f t="shared" si="42"/>
        <v>-0.5</v>
      </c>
      <c r="Y81" s="23">
        <f t="shared" si="42"/>
        <v>-4.8</v>
      </c>
      <c r="Z81" s="23">
        <f t="shared" si="42"/>
        <v>1</v>
      </c>
      <c r="AA81" s="23">
        <f t="shared" si="42"/>
        <v>0.3</v>
      </c>
      <c r="AB81" s="23">
        <f t="shared" si="42"/>
        <v>-1</v>
      </c>
      <c r="AC81" s="23">
        <f t="shared" si="42"/>
        <v>0</v>
      </c>
      <c r="AD81" s="23">
        <f t="shared" si="42"/>
        <v>1</v>
      </c>
      <c r="AE81" s="23">
        <f t="shared" si="42"/>
        <v>0.1</v>
      </c>
      <c r="AF81" s="23">
        <f t="shared" si="42"/>
        <v>1.1000000000000001</v>
      </c>
      <c r="AG81" s="23">
        <f t="shared" si="42"/>
        <v>0.6</v>
      </c>
      <c r="AH81" s="23">
        <f t="shared" si="42"/>
        <v>1.2</v>
      </c>
      <c r="AI81" s="23">
        <f t="shared" si="42"/>
        <v>-0.2</v>
      </c>
      <c r="AJ81" s="683">
        <f t="shared" si="42"/>
        <v>-1.7</v>
      </c>
      <c r="AK81" s="446">
        <f t="shared" si="42"/>
        <v>0.9</v>
      </c>
      <c r="AL81" s="446">
        <f t="shared" si="42"/>
        <v>3.1</v>
      </c>
      <c r="AM81" s="446">
        <f t="shared" si="42"/>
        <v>1.8</v>
      </c>
      <c r="AN81" s="446">
        <f t="shared" si="42"/>
        <v>2.8</v>
      </c>
      <c r="AO81" s="1067" t="s">
        <v>184</v>
      </c>
      <c r="AP81" s="1" t="s">
        <v>7</v>
      </c>
    </row>
    <row r="82" spans="1:42">
      <c r="A82" s="1"/>
      <c r="B82" s="38" t="s">
        <v>246</v>
      </c>
      <c r="C82" s="39" t="s">
        <v>243</v>
      </c>
      <c r="D82" s="45" t="s">
        <v>543</v>
      </c>
      <c r="E82" s="654">
        <v>106</v>
      </c>
      <c r="F82" s="654">
        <v>107.6</v>
      </c>
      <c r="G82" s="654">
        <v>107.6</v>
      </c>
      <c r="H82" s="654">
        <v>107.9</v>
      </c>
      <c r="I82" s="654">
        <v>107.2</v>
      </c>
      <c r="J82" s="654">
        <v>108.7</v>
      </c>
      <c r="K82" s="654">
        <v>110.9</v>
      </c>
      <c r="L82" s="654">
        <v>112.8</v>
      </c>
      <c r="M82" s="654">
        <v>113</v>
      </c>
      <c r="N82" s="654">
        <v>110.9</v>
      </c>
      <c r="O82" s="654">
        <v>109.7</v>
      </c>
      <c r="P82" s="654">
        <v>110.4</v>
      </c>
      <c r="Q82" s="654">
        <v>110.4</v>
      </c>
      <c r="R82" s="654">
        <v>108.4</v>
      </c>
      <c r="S82" s="654">
        <v>108.6</v>
      </c>
      <c r="T82" s="654">
        <v>108.1</v>
      </c>
      <c r="U82" s="654">
        <v>109.7</v>
      </c>
      <c r="V82" s="654">
        <v>110.4</v>
      </c>
      <c r="W82" s="654">
        <v>109.3</v>
      </c>
      <c r="X82" s="654">
        <v>107.1</v>
      </c>
      <c r="Y82" s="654">
        <v>103.5</v>
      </c>
      <c r="Z82" s="654">
        <v>105.5</v>
      </c>
      <c r="AA82" s="654">
        <v>106</v>
      </c>
      <c r="AB82" s="654">
        <v>104.9</v>
      </c>
      <c r="AC82" s="654">
        <v>104.5</v>
      </c>
      <c r="AD82" s="654">
        <v>102.2</v>
      </c>
      <c r="AE82" s="654">
        <v>101.2</v>
      </c>
      <c r="AF82" s="654">
        <v>102.5</v>
      </c>
      <c r="AG82" s="654">
        <v>102.4</v>
      </c>
      <c r="AH82" s="654">
        <v>102.4</v>
      </c>
      <c r="AI82" s="654">
        <v>101.7</v>
      </c>
      <c r="AJ82" s="654">
        <v>100</v>
      </c>
      <c r="AK82" s="991">
        <v>101.2</v>
      </c>
      <c r="AL82" s="991">
        <v>101.3</v>
      </c>
      <c r="AM82" s="1070">
        <v>99.3</v>
      </c>
      <c r="AN82" s="1070">
        <v>99</v>
      </c>
      <c r="AO82" s="1403" t="s">
        <v>323</v>
      </c>
      <c r="AP82" s="299" t="s">
        <v>7</v>
      </c>
    </row>
    <row r="83" spans="1:42">
      <c r="A83" s="1"/>
      <c r="B83" s="38"/>
      <c r="C83" s="21" t="s">
        <v>105</v>
      </c>
      <c r="D83" s="41" t="s">
        <v>69</v>
      </c>
      <c r="E83" s="820" t="s">
        <v>9</v>
      </c>
      <c r="F83" s="23">
        <f t="shared" ref="F83:AN83" si="43">ROUND((F82-E82)/E82*100,1)</f>
        <v>1.5</v>
      </c>
      <c r="G83" s="23">
        <f t="shared" si="43"/>
        <v>0</v>
      </c>
      <c r="H83" s="23">
        <f t="shared" si="43"/>
        <v>0.3</v>
      </c>
      <c r="I83" s="23">
        <f t="shared" si="43"/>
        <v>-0.6</v>
      </c>
      <c r="J83" s="23">
        <f t="shared" si="43"/>
        <v>1.4</v>
      </c>
      <c r="K83" s="23">
        <f t="shared" si="43"/>
        <v>2</v>
      </c>
      <c r="L83" s="23">
        <f t="shared" si="43"/>
        <v>1.7</v>
      </c>
      <c r="M83" s="23">
        <f t="shared" si="43"/>
        <v>0.2</v>
      </c>
      <c r="N83" s="23">
        <f t="shared" si="43"/>
        <v>-1.9</v>
      </c>
      <c r="O83" s="23">
        <f t="shared" si="43"/>
        <v>-1.1000000000000001</v>
      </c>
      <c r="P83" s="23">
        <f t="shared" si="43"/>
        <v>0.6</v>
      </c>
      <c r="Q83" s="23">
        <f t="shared" si="43"/>
        <v>0</v>
      </c>
      <c r="R83" s="23">
        <f t="shared" si="43"/>
        <v>-1.8</v>
      </c>
      <c r="S83" s="23">
        <f t="shared" si="43"/>
        <v>0.2</v>
      </c>
      <c r="T83" s="23">
        <f t="shared" si="43"/>
        <v>-0.5</v>
      </c>
      <c r="U83" s="23">
        <f t="shared" si="43"/>
        <v>1.5</v>
      </c>
      <c r="V83" s="23">
        <f t="shared" si="43"/>
        <v>0.6</v>
      </c>
      <c r="W83" s="23">
        <f t="shared" si="43"/>
        <v>-1</v>
      </c>
      <c r="X83" s="23">
        <f t="shared" si="43"/>
        <v>-2</v>
      </c>
      <c r="Y83" s="23">
        <f t="shared" si="43"/>
        <v>-3.4</v>
      </c>
      <c r="Z83" s="23">
        <f t="shared" si="43"/>
        <v>1.9</v>
      </c>
      <c r="AA83" s="23">
        <f t="shared" si="43"/>
        <v>0.5</v>
      </c>
      <c r="AB83" s="23">
        <f t="shared" si="43"/>
        <v>-1</v>
      </c>
      <c r="AC83" s="23">
        <f t="shared" si="43"/>
        <v>-0.4</v>
      </c>
      <c r="AD83" s="23">
        <f t="shared" si="43"/>
        <v>-2.2000000000000002</v>
      </c>
      <c r="AE83" s="23">
        <f t="shared" si="43"/>
        <v>-1</v>
      </c>
      <c r="AF83" s="23">
        <f t="shared" si="43"/>
        <v>1.3</v>
      </c>
      <c r="AG83" s="23">
        <f t="shared" si="43"/>
        <v>-0.1</v>
      </c>
      <c r="AH83" s="23">
        <f t="shared" si="43"/>
        <v>0</v>
      </c>
      <c r="AI83" s="23">
        <f t="shared" si="43"/>
        <v>-0.7</v>
      </c>
      <c r="AJ83" s="683">
        <f t="shared" si="43"/>
        <v>-1.7</v>
      </c>
      <c r="AK83" s="683">
        <f t="shared" si="43"/>
        <v>1.2</v>
      </c>
      <c r="AL83" s="683">
        <f t="shared" si="43"/>
        <v>0.1</v>
      </c>
      <c r="AM83" s="683">
        <f t="shared" si="43"/>
        <v>-2</v>
      </c>
      <c r="AN83" s="1375">
        <f t="shared" si="43"/>
        <v>-0.3</v>
      </c>
      <c r="AO83" s="1403"/>
      <c r="AP83" s="1"/>
    </row>
    <row r="84" spans="1:42">
      <c r="A84" s="1"/>
      <c r="B84" s="38" t="s">
        <v>248</v>
      </c>
      <c r="C84" s="44" t="s">
        <v>107</v>
      </c>
      <c r="D84" s="45" t="s">
        <v>543</v>
      </c>
      <c r="E84" s="42">
        <v>147.6</v>
      </c>
      <c r="F84" s="42">
        <v>147.4</v>
      </c>
      <c r="G84" s="42">
        <v>138</v>
      </c>
      <c r="H84" s="42">
        <v>117.8</v>
      </c>
      <c r="I84" s="42">
        <v>104.6</v>
      </c>
      <c r="J84" s="42">
        <v>102.4</v>
      </c>
      <c r="K84" s="42">
        <v>106.2</v>
      </c>
      <c r="L84" s="42">
        <v>113.8</v>
      </c>
      <c r="M84" s="42">
        <v>117.2</v>
      </c>
      <c r="N84" s="42">
        <v>106.9</v>
      </c>
      <c r="O84" s="42">
        <v>105.4</v>
      </c>
      <c r="P84" s="42">
        <v>111.4</v>
      </c>
      <c r="Q84" s="42">
        <v>107.3</v>
      </c>
      <c r="R84" s="42">
        <v>108.1</v>
      </c>
      <c r="S84" s="42">
        <v>114.5</v>
      </c>
      <c r="T84" s="42">
        <v>118.7</v>
      </c>
      <c r="U84" s="42">
        <v>119</v>
      </c>
      <c r="V84" s="42">
        <v>122.9</v>
      </c>
      <c r="W84" s="42">
        <v>124.9</v>
      </c>
      <c r="X84" s="42">
        <v>121.1</v>
      </c>
      <c r="Y84" s="42">
        <v>101.4</v>
      </c>
      <c r="Z84" s="42">
        <v>112.7</v>
      </c>
      <c r="AA84" s="42">
        <v>112.4</v>
      </c>
      <c r="AB84" s="42">
        <v>113.6</v>
      </c>
      <c r="AC84" s="42">
        <v>116.7</v>
      </c>
      <c r="AD84" s="42">
        <v>121.2</v>
      </c>
      <c r="AE84" s="42">
        <v>120</v>
      </c>
      <c r="AF84" s="42">
        <v>118</v>
      </c>
      <c r="AG84" s="42">
        <v>117.6</v>
      </c>
      <c r="AH84" s="42">
        <v>116.2</v>
      </c>
      <c r="AI84" s="42">
        <v>115.1</v>
      </c>
      <c r="AJ84" s="42">
        <v>100</v>
      </c>
      <c r="AK84" s="42">
        <v>107.4</v>
      </c>
      <c r="AL84" s="42">
        <v>113</v>
      </c>
      <c r="AM84" s="1374">
        <v>111.6</v>
      </c>
      <c r="AN84" s="683">
        <v>108.4</v>
      </c>
      <c r="AO84" s="91"/>
      <c r="AP84" s="299" t="s">
        <v>7</v>
      </c>
    </row>
    <row r="85" spans="1:42">
      <c r="A85" s="1"/>
      <c r="B85" s="38"/>
      <c r="C85" s="21" t="s">
        <v>108</v>
      </c>
      <c r="D85" s="41" t="s">
        <v>69</v>
      </c>
      <c r="E85" s="820" t="s">
        <v>9</v>
      </c>
      <c r="F85" s="23">
        <f t="shared" ref="F85:AN85" si="44">ROUND((F84-E84)/E84*100,1)</f>
        <v>-0.1</v>
      </c>
      <c r="G85" s="23">
        <f t="shared" si="44"/>
        <v>-6.4</v>
      </c>
      <c r="H85" s="23">
        <f t="shared" si="44"/>
        <v>-14.6</v>
      </c>
      <c r="I85" s="23">
        <f t="shared" si="44"/>
        <v>-11.2</v>
      </c>
      <c r="J85" s="23">
        <f t="shared" si="44"/>
        <v>-2.1</v>
      </c>
      <c r="K85" s="23">
        <f t="shared" si="44"/>
        <v>3.7</v>
      </c>
      <c r="L85" s="23">
        <f t="shared" si="44"/>
        <v>7.2</v>
      </c>
      <c r="M85" s="23">
        <f t="shared" si="44"/>
        <v>3</v>
      </c>
      <c r="N85" s="23">
        <f t="shared" si="44"/>
        <v>-8.8000000000000007</v>
      </c>
      <c r="O85" s="23">
        <f t="shared" si="44"/>
        <v>-1.4</v>
      </c>
      <c r="P85" s="23">
        <f t="shared" si="44"/>
        <v>5.7</v>
      </c>
      <c r="Q85" s="23">
        <f t="shared" si="44"/>
        <v>-3.7</v>
      </c>
      <c r="R85" s="23">
        <f t="shared" si="44"/>
        <v>0.7</v>
      </c>
      <c r="S85" s="23">
        <f t="shared" si="44"/>
        <v>5.9</v>
      </c>
      <c r="T85" s="23">
        <f t="shared" si="44"/>
        <v>3.7</v>
      </c>
      <c r="U85" s="23">
        <f t="shared" si="44"/>
        <v>0.3</v>
      </c>
      <c r="V85" s="23">
        <f t="shared" si="44"/>
        <v>3.3</v>
      </c>
      <c r="W85" s="23">
        <f t="shared" si="44"/>
        <v>1.6</v>
      </c>
      <c r="X85" s="23">
        <f t="shared" si="44"/>
        <v>-3</v>
      </c>
      <c r="Y85" s="23">
        <f t="shared" si="44"/>
        <v>-16.3</v>
      </c>
      <c r="Z85" s="23">
        <f t="shared" si="44"/>
        <v>11.1</v>
      </c>
      <c r="AA85" s="23">
        <f t="shared" si="44"/>
        <v>-0.3</v>
      </c>
      <c r="AB85" s="23">
        <f t="shared" si="44"/>
        <v>1.1000000000000001</v>
      </c>
      <c r="AC85" s="23">
        <f t="shared" si="44"/>
        <v>2.7</v>
      </c>
      <c r="AD85" s="23">
        <f t="shared" si="44"/>
        <v>3.9</v>
      </c>
      <c r="AE85" s="23">
        <f t="shared" si="44"/>
        <v>-1</v>
      </c>
      <c r="AF85" s="23">
        <f t="shared" si="44"/>
        <v>-1.7</v>
      </c>
      <c r="AG85" s="23">
        <f t="shared" si="44"/>
        <v>-0.3</v>
      </c>
      <c r="AH85" s="23">
        <f t="shared" si="44"/>
        <v>-1.2</v>
      </c>
      <c r="AI85" s="23">
        <f t="shared" si="44"/>
        <v>-0.9</v>
      </c>
      <c r="AJ85" s="683">
        <f t="shared" si="44"/>
        <v>-13.1</v>
      </c>
      <c r="AK85" s="446">
        <f t="shared" si="44"/>
        <v>7.4</v>
      </c>
      <c r="AL85" s="446">
        <f t="shared" si="44"/>
        <v>5.2</v>
      </c>
      <c r="AM85" s="446">
        <f t="shared" si="44"/>
        <v>-1.2</v>
      </c>
      <c r="AN85" s="446">
        <f t="shared" si="44"/>
        <v>-2.9</v>
      </c>
      <c r="AO85" s="83"/>
      <c r="AP85" s="1"/>
    </row>
    <row r="86" spans="1:42">
      <c r="A86" s="1"/>
      <c r="B86" s="38" t="s">
        <v>249</v>
      </c>
      <c r="C86" s="21" t="s">
        <v>109</v>
      </c>
      <c r="D86" s="45" t="s">
        <v>543</v>
      </c>
      <c r="E86" s="42">
        <v>77.599999999999994</v>
      </c>
      <c r="F86" s="42">
        <v>80.099999999999994</v>
      </c>
      <c r="G86" s="42">
        <v>82.7</v>
      </c>
      <c r="H86" s="42">
        <v>84.4</v>
      </c>
      <c r="I86" s="42">
        <v>85.4</v>
      </c>
      <c r="J86" s="42">
        <v>85.5</v>
      </c>
      <c r="K86" s="42">
        <v>85</v>
      </c>
      <c r="L86" s="42">
        <v>84.6</v>
      </c>
      <c r="M86" s="42">
        <v>85.2</v>
      </c>
      <c r="N86" s="42">
        <v>85.7</v>
      </c>
      <c r="O86" s="42">
        <v>85.2</v>
      </c>
      <c r="P86" s="42">
        <v>84.4</v>
      </c>
      <c r="Q86" s="42">
        <v>83.7</v>
      </c>
      <c r="R86" s="42">
        <v>82.6</v>
      </c>
      <c r="S86" s="42">
        <v>81.8</v>
      </c>
      <c r="T86" s="42">
        <v>82.2</v>
      </c>
      <c r="U86" s="42">
        <v>82.9</v>
      </c>
      <c r="V86" s="42">
        <v>83.7</v>
      </c>
      <c r="W86" s="42">
        <v>86</v>
      </c>
      <c r="X86" s="42">
        <v>88.8</v>
      </c>
      <c r="Y86" s="42">
        <v>89.9</v>
      </c>
      <c r="Z86" s="42">
        <v>90.1</v>
      </c>
      <c r="AA86" s="42">
        <v>90.6</v>
      </c>
      <c r="AB86" s="42">
        <v>90.8</v>
      </c>
      <c r="AC86" s="42">
        <v>91.2</v>
      </c>
      <c r="AD86" s="42">
        <v>92</v>
      </c>
      <c r="AE86" s="42">
        <v>93</v>
      </c>
      <c r="AF86" s="42">
        <v>93.9</v>
      </c>
      <c r="AG86" s="42">
        <v>95.9</v>
      </c>
      <c r="AH86" s="42">
        <v>97</v>
      </c>
      <c r="AI86" s="42">
        <v>98.9</v>
      </c>
      <c r="AJ86" s="42">
        <v>100</v>
      </c>
      <c r="AK86" s="23">
        <v>100.3</v>
      </c>
      <c r="AL86" s="23">
        <v>99.7</v>
      </c>
      <c r="AM86" s="683">
        <v>100.4</v>
      </c>
      <c r="AN86" s="683">
        <v>101.6</v>
      </c>
      <c r="AO86" s="91"/>
      <c r="AP86" s="299" t="s">
        <v>7</v>
      </c>
    </row>
    <row r="87" spans="1:42">
      <c r="A87" s="1"/>
      <c r="B87" s="38" t="s">
        <v>250</v>
      </c>
      <c r="C87" s="21"/>
      <c r="D87" s="41" t="s">
        <v>69</v>
      </c>
      <c r="E87" s="820" t="s">
        <v>9</v>
      </c>
      <c r="F87" s="29">
        <f t="shared" ref="F87:AN87" si="45">ROUND((F86-E86)/E86*100,1)</f>
        <v>3.2</v>
      </c>
      <c r="G87" s="29">
        <f t="shared" si="45"/>
        <v>3.2</v>
      </c>
      <c r="H87" s="29">
        <f t="shared" si="45"/>
        <v>2.1</v>
      </c>
      <c r="I87" s="29">
        <f t="shared" si="45"/>
        <v>1.2</v>
      </c>
      <c r="J87" s="29">
        <f t="shared" si="45"/>
        <v>0.1</v>
      </c>
      <c r="K87" s="29">
        <f t="shared" si="45"/>
        <v>-0.6</v>
      </c>
      <c r="L87" s="29">
        <f t="shared" si="45"/>
        <v>-0.5</v>
      </c>
      <c r="M87" s="29">
        <f t="shared" si="45"/>
        <v>0.7</v>
      </c>
      <c r="N87" s="29">
        <f t="shared" si="45"/>
        <v>0.6</v>
      </c>
      <c r="O87" s="29">
        <f t="shared" si="45"/>
        <v>-0.6</v>
      </c>
      <c r="P87" s="29">
        <f t="shared" si="45"/>
        <v>-0.9</v>
      </c>
      <c r="Q87" s="29">
        <f t="shared" si="45"/>
        <v>-0.8</v>
      </c>
      <c r="R87" s="29">
        <f t="shared" si="45"/>
        <v>-1.3</v>
      </c>
      <c r="S87" s="29">
        <f t="shared" si="45"/>
        <v>-1</v>
      </c>
      <c r="T87" s="29">
        <f t="shared" si="45"/>
        <v>0.5</v>
      </c>
      <c r="U87" s="29">
        <f t="shared" si="45"/>
        <v>0.9</v>
      </c>
      <c r="V87" s="29">
        <f t="shared" si="45"/>
        <v>1</v>
      </c>
      <c r="W87" s="29">
        <f t="shared" si="45"/>
        <v>2.7</v>
      </c>
      <c r="X87" s="29">
        <f t="shared" si="45"/>
        <v>3.3</v>
      </c>
      <c r="Y87" s="29">
        <f t="shared" si="45"/>
        <v>1.2</v>
      </c>
      <c r="Z87" s="29">
        <f t="shared" si="45"/>
        <v>0.2</v>
      </c>
      <c r="AA87" s="29">
        <f t="shared" si="45"/>
        <v>0.6</v>
      </c>
      <c r="AB87" s="29">
        <f t="shared" si="45"/>
        <v>0.2</v>
      </c>
      <c r="AC87" s="29">
        <f t="shared" si="45"/>
        <v>0.4</v>
      </c>
      <c r="AD87" s="29">
        <f t="shared" si="45"/>
        <v>0.9</v>
      </c>
      <c r="AE87" s="29">
        <f t="shared" si="45"/>
        <v>1.1000000000000001</v>
      </c>
      <c r="AF87" s="29">
        <f t="shared" si="45"/>
        <v>1</v>
      </c>
      <c r="AG87" s="29">
        <f t="shared" si="45"/>
        <v>2.1</v>
      </c>
      <c r="AH87" s="29">
        <f t="shared" si="45"/>
        <v>1.1000000000000001</v>
      </c>
      <c r="AI87" s="29">
        <f t="shared" si="45"/>
        <v>2</v>
      </c>
      <c r="AJ87" s="446">
        <f t="shared" si="45"/>
        <v>1.1000000000000001</v>
      </c>
      <c r="AK87" s="683">
        <f t="shared" si="45"/>
        <v>0.3</v>
      </c>
      <c r="AL87" s="683">
        <f t="shared" si="45"/>
        <v>-0.6</v>
      </c>
      <c r="AM87" s="446">
        <f t="shared" si="45"/>
        <v>0.7</v>
      </c>
      <c r="AN87" s="446">
        <f t="shared" si="45"/>
        <v>1.2</v>
      </c>
      <c r="AO87" s="83"/>
      <c r="AP87" s="1"/>
    </row>
    <row r="88" spans="1:42">
      <c r="A88" s="1"/>
      <c r="B88" s="38"/>
      <c r="C88" s="21" t="s">
        <v>110</v>
      </c>
      <c r="D88" s="41" t="s">
        <v>251</v>
      </c>
      <c r="E88" s="825">
        <v>1.85</v>
      </c>
      <c r="F88" s="655">
        <v>2.0699999999999998</v>
      </c>
      <c r="G88" s="655">
        <v>2.0499999999999998</v>
      </c>
      <c r="H88" s="655">
        <v>1.61</v>
      </c>
      <c r="I88" s="655">
        <v>1.2</v>
      </c>
      <c r="J88" s="655">
        <v>1.08</v>
      </c>
      <c r="K88" s="655">
        <v>1.06</v>
      </c>
      <c r="L88" s="655">
        <v>1.19</v>
      </c>
      <c r="M88" s="655">
        <v>1.2</v>
      </c>
      <c r="N88" s="655">
        <v>0.92</v>
      </c>
      <c r="O88" s="655">
        <v>0.87</v>
      </c>
      <c r="P88" s="655">
        <v>1.05</v>
      </c>
      <c r="Q88" s="655">
        <v>1.01</v>
      </c>
      <c r="R88" s="655">
        <v>0.93</v>
      </c>
      <c r="S88" s="656">
        <v>1.07</v>
      </c>
      <c r="T88" s="656">
        <v>1.29</v>
      </c>
      <c r="U88" s="656">
        <v>1.46</v>
      </c>
      <c r="V88" s="656">
        <v>1.56</v>
      </c>
      <c r="W88" s="656">
        <v>1.52</v>
      </c>
      <c r="X88" s="657">
        <v>1.25</v>
      </c>
      <c r="Y88" s="657">
        <v>0.79</v>
      </c>
      <c r="Z88" s="657">
        <v>0.89</v>
      </c>
      <c r="AA88" s="657">
        <v>1.05</v>
      </c>
      <c r="AB88" s="657">
        <v>1.28</v>
      </c>
      <c r="AC88" s="657">
        <v>1.46</v>
      </c>
      <c r="AD88" s="657">
        <v>1.66</v>
      </c>
      <c r="AE88" s="657">
        <v>1.8</v>
      </c>
      <c r="AF88" s="657">
        <v>2.04</v>
      </c>
      <c r="AG88" s="657">
        <v>2.2400000000000002</v>
      </c>
      <c r="AH88" s="657">
        <v>2.39</v>
      </c>
      <c r="AI88" s="657">
        <v>2.42</v>
      </c>
      <c r="AJ88" s="514">
        <v>1.95</v>
      </c>
      <c r="AK88" s="510">
        <v>2.02</v>
      </c>
      <c r="AL88" s="510">
        <v>2.2599999999999998</v>
      </c>
      <c r="AM88" s="510">
        <v>2.29</v>
      </c>
      <c r="AN88" s="510">
        <v>2.25</v>
      </c>
      <c r="AO88" s="816" t="s">
        <v>324</v>
      </c>
      <c r="AP88" s="1"/>
    </row>
    <row r="89" spans="1:42">
      <c r="A89" s="1"/>
      <c r="B89" s="38" t="s">
        <v>253</v>
      </c>
      <c r="C89" s="21" t="s">
        <v>114</v>
      </c>
      <c r="D89" s="41" t="s">
        <v>251</v>
      </c>
      <c r="E89" s="825">
        <v>1.25</v>
      </c>
      <c r="F89" s="582">
        <v>1.4</v>
      </c>
      <c r="G89" s="582">
        <v>1.4</v>
      </c>
      <c r="H89" s="582">
        <v>1.08</v>
      </c>
      <c r="I89" s="582">
        <v>0.76</v>
      </c>
      <c r="J89" s="582">
        <v>0.64</v>
      </c>
      <c r="K89" s="582">
        <v>0.63</v>
      </c>
      <c r="L89" s="582">
        <v>0.7</v>
      </c>
      <c r="M89" s="582">
        <v>0.72</v>
      </c>
      <c r="N89" s="582">
        <v>0.53</v>
      </c>
      <c r="O89" s="582">
        <v>0.48</v>
      </c>
      <c r="P89" s="582">
        <v>0.59</v>
      </c>
      <c r="Q89" s="582">
        <v>0.59</v>
      </c>
      <c r="R89" s="582">
        <v>0.54</v>
      </c>
      <c r="S89" s="583">
        <v>0.64</v>
      </c>
      <c r="T89" s="583">
        <v>0.83</v>
      </c>
      <c r="U89" s="583">
        <v>0.95</v>
      </c>
      <c r="V89" s="583">
        <v>1.06</v>
      </c>
      <c r="W89" s="583">
        <v>1.04</v>
      </c>
      <c r="X89" s="584">
        <v>0.88</v>
      </c>
      <c r="Y89" s="584">
        <v>0.47</v>
      </c>
      <c r="Z89" s="584">
        <v>0.52</v>
      </c>
      <c r="AA89" s="584">
        <v>0.65</v>
      </c>
      <c r="AB89" s="584">
        <v>0.8</v>
      </c>
      <c r="AC89" s="584">
        <v>0.93</v>
      </c>
      <c r="AD89" s="584">
        <v>1.0900000000000001</v>
      </c>
      <c r="AE89" s="584">
        <v>1.2</v>
      </c>
      <c r="AF89" s="584">
        <v>1.36</v>
      </c>
      <c r="AG89" s="584">
        <v>1.5</v>
      </c>
      <c r="AH89" s="584">
        <v>1.61</v>
      </c>
      <c r="AI89" s="584">
        <v>1.6</v>
      </c>
      <c r="AJ89" s="510">
        <v>1.18</v>
      </c>
      <c r="AK89" s="514">
        <v>1.1299999999999999</v>
      </c>
      <c r="AL89" s="514">
        <v>1.28</v>
      </c>
      <c r="AM89" s="510">
        <v>1.31</v>
      </c>
      <c r="AN89" s="510">
        <v>1.25</v>
      </c>
      <c r="AO89" s="817"/>
      <c r="AP89" s="1" t="s">
        <v>338</v>
      </c>
    </row>
    <row r="90" spans="1:42" ht="13.5" thickBot="1">
      <c r="A90" s="1"/>
      <c r="B90" s="38"/>
      <c r="C90" s="44" t="s">
        <v>187</v>
      </c>
      <c r="D90" s="65" t="s">
        <v>118</v>
      </c>
      <c r="E90" s="1036">
        <v>2.2999999999999998</v>
      </c>
      <c r="F90" s="473">
        <v>2.1</v>
      </c>
      <c r="G90" s="473">
        <v>2.1</v>
      </c>
      <c r="H90" s="473">
        <v>2.2000000000000002</v>
      </c>
      <c r="I90" s="473">
        <v>2.5</v>
      </c>
      <c r="J90" s="473">
        <v>2.9</v>
      </c>
      <c r="K90" s="473">
        <v>3.2</v>
      </c>
      <c r="L90" s="473">
        <v>3.4</v>
      </c>
      <c r="M90" s="1037">
        <v>3.4</v>
      </c>
      <c r="N90" s="1037">
        <v>4.0999999999999996</v>
      </c>
      <c r="O90" s="1037">
        <v>4.7</v>
      </c>
      <c r="P90" s="1037">
        <v>4.7</v>
      </c>
      <c r="Q90" s="1037">
        <v>5</v>
      </c>
      <c r="R90" s="1037">
        <v>5.4</v>
      </c>
      <c r="S90" s="473">
        <v>5.3</v>
      </c>
      <c r="T90" s="473">
        <v>4.7</v>
      </c>
      <c r="U90" s="473">
        <v>4.4000000000000004</v>
      </c>
      <c r="V90" s="473">
        <v>4.0999999999999996</v>
      </c>
      <c r="W90" s="473">
        <v>3.9</v>
      </c>
      <c r="X90" s="528">
        <v>4</v>
      </c>
      <c r="Y90" s="528">
        <v>5.0999999999999996</v>
      </c>
      <c r="Z90" s="528">
        <v>5.0999999999999996</v>
      </c>
      <c r="AA90" s="528">
        <v>4.5999999999999996</v>
      </c>
      <c r="AB90" s="528">
        <v>4.3</v>
      </c>
      <c r="AC90" s="1038">
        <v>4</v>
      </c>
      <c r="AD90" s="1038">
        <v>3.6</v>
      </c>
      <c r="AE90" s="1038">
        <v>3.4</v>
      </c>
      <c r="AF90" s="1038">
        <v>3.1</v>
      </c>
      <c r="AG90" s="1038">
        <v>2.8</v>
      </c>
      <c r="AH90" s="1038">
        <v>2.4</v>
      </c>
      <c r="AI90" s="1038">
        <v>2.4</v>
      </c>
      <c r="AJ90" s="413">
        <v>2.8</v>
      </c>
      <c r="AK90" s="648">
        <v>2.8</v>
      </c>
      <c r="AL90" s="648">
        <v>2.6</v>
      </c>
      <c r="AM90" s="1376">
        <v>2.6</v>
      </c>
      <c r="AN90" s="413">
        <v>2.5</v>
      </c>
      <c r="AO90" s="1039" t="s">
        <v>188</v>
      </c>
      <c r="AP90" s="1"/>
    </row>
    <row r="91" spans="1:42">
      <c r="A91" s="1"/>
      <c r="B91" s="812"/>
      <c r="C91" s="1040" t="s">
        <v>440</v>
      </c>
      <c r="D91" s="813" t="s">
        <v>530</v>
      </c>
      <c r="E91" s="1041"/>
      <c r="F91" s="1042"/>
      <c r="G91" s="1042"/>
      <c r="H91" s="1042"/>
      <c r="I91" s="1042"/>
      <c r="J91" s="1042"/>
      <c r="K91" s="1042"/>
      <c r="L91" s="1042"/>
      <c r="M91" s="1042"/>
      <c r="N91" s="1042"/>
      <c r="O91" s="1042"/>
      <c r="P91" s="1042"/>
      <c r="Q91" s="1042"/>
      <c r="R91" s="1042"/>
      <c r="S91" s="1042"/>
      <c r="T91" s="1043"/>
      <c r="U91" s="1043"/>
      <c r="V91" s="1043"/>
      <c r="W91" s="1043"/>
      <c r="X91" s="1043"/>
      <c r="Y91" s="1043"/>
      <c r="Z91" s="1043"/>
      <c r="AA91" s="1043"/>
      <c r="AB91" s="1044">
        <v>100</v>
      </c>
      <c r="AC91" s="1045">
        <v>102.87122083333334</v>
      </c>
      <c r="AD91" s="1045">
        <v>101.77303000000001</v>
      </c>
      <c r="AE91" s="1045">
        <v>101.34519166666666</v>
      </c>
      <c r="AF91" s="1045">
        <v>100.57742</v>
      </c>
      <c r="AG91" s="1045">
        <v>101.7816325</v>
      </c>
      <c r="AH91" s="1045">
        <v>102.26316916666667</v>
      </c>
      <c r="AI91" s="1045">
        <v>101.32632333333332</v>
      </c>
      <c r="AJ91" s="1046">
        <v>95.347561666666664</v>
      </c>
      <c r="AK91" s="1046">
        <v>96.334573333333353</v>
      </c>
      <c r="AL91" s="1046">
        <v>99.010369166666692</v>
      </c>
      <c r="AM91" s="413">
        <v>99.291701111111095</v>
      </c>
      <c r="AN91" s="1396">
        <v>99.824913333333328</v>
      </c>
      <c r="AO91" s="1047" t="s">
        <v>532</v>
      </c>
      <c r="AP91" s="1"/>
    </row>
    <row r="92" spans="1:42">
      <c r="A92" s="1"/>
      <c r="B92" s="38"/>
      <c r="C92" s="28"/>
      <c r="D92" s="41" t="s">
        <v>69</v>
      </c>
      <c r="E92" s="826"/>
      <c r="F92" s="480"/>
      <c r="G92" s="480"/>
      <c r="H92" s="480"/>
      <c r="I92" s="480"/>
      <c r="J92" s="480"/>
      <c r="K92" s="480"/>
      <c r="L92" s="480"/>
      <c r="M92" s="480"/>
      <c r="N92" s="480"/>
      <c r="O92" s="480"/>
      <c r="P92" s="480"/>
      <c r="Q92" s="480"/>
      <c r="R92" s="480"/>
      <c r="S92" s="480"/>
      <c r="T92" s="481"/>
      <c r="U92" s="481"/>
      <c r="V92" s="481"/>
      <c r="W92" s="481"/>
      <c r="X92" s="481"/>
      <c r="Y92" s="481"/>
      <c r="Z92" s="481"/>
      <c r="AA92" s="481"/>
      <c r="AB92" s="472"/>
      <c r="AC92" s="18">
        <f t="shared" ref="AC92:AN92" si="46">ROUND((AC91-AB91)/AB91*100,1)</f>
        <v>2.9</v>
      </c>
      <c r="AD92" s="18">
        <f t="shared" si="46"/>
        <v>-1.1000000000000001</v>
      </c>
      <c r="AE92" s="18">
        <f t="shared" si="46"/>
        <v>-0.4</v>
      </c>
      <c r="AF92" s="18">
        <f t="shared" si="46"/>
        <v>-0.8</v>
      </c>
      <c r="AG92" s="18">
        <f t="shared" si="46"/>
        <v>1.2</v>
      </c>
      <c r="AH92" s="18">
        <f t="shared" si="46"/>
        <v>0.5</v>
      </c>
      <c r="AI92" s="18">
        <f t="shared" si="46"/>
        <v>-0.9</v>
      </c>
      <c r="AJ92" s="441">
        <f t="shared" si="46"/>
        <v>-5.9</v>
      </c>
      <c r="AK92" s="653">
        <f t="shared" si="46"/>
        <v>1</v>
      </c>
      <c r="AL92" s="653">
        <f t="shared" si="46"/>
        <v>2.8</v>
      </c>
      <c r="AM92" s="441">
        <f t="shared" si="46"/>
        <v>0.3</v>
      </c>
      <c r="AN92" s="1397">
        <f t="shared" si="46"/>
        <v>0.5</v>
      </c>
      <c r="AO92" s="524"/>
      <c r="AP92" s="1"/>
    </row>
    <row r="93" spans="1:42">
      <c r="A93" s="1"/>
      <c r="B93" s="38"/>
      <c r="C93" s="44" t="s">
        <v>268</v>
      </c>
      <c r="D93" s="53" t="s">
        <v>269</v>
      </c>
      <c r="E93" s="827">
        <v>166.2612</v>
      </c>
      <c r="F93" s="35">
        <v>170.71090000000001</v>
      </c>
      <c r="G93" s="35">
        <v>137.01259999999999</v>
      </c>
      <c r="H93" s="35">
        <v>140.25899999999999</v>
      </c>
      <c r="I93" s="35">
        <v>148.5684</v>
      </c>
      <c r="J93" s="35">
        <v>157.02520000000001</v>
      </c>
      <c r="K93" s="35">
        <v>147.03299999999999</v>
      </c>
      <c r="L93" s="35">
        <v>164.32660000000001</v>
      </c>
      <c r="M93" s="90">
        <v>138.70140000000001</v>
      </c>
      <c r="N93" s="90">
        <v>119.8295</v>
      </c>
      <c r="O93" s="90">
        <v>121.4601</v>
      </c>
      <c r="P93" s="90">
        <v>122.9843</v>
      </c>
      <c r="Q93" s="90">
        <v>117.3858</v>
      </c>
      <c r="R93" s="90">
        <v>115.1016</v>
      </c>
      <c r="S93" s="35">
        <v>116.00830000000001</v>
      </c>
      <c r="T93" s="35">
        <v>118.9049</v>
      </c>
      <c r="U93" s="35">
        <v>123.61750000000001</v>
      </c>
      <c r="V93" s="35">
        <v>129.03909999999999</v>
      </c>
      <c r="W93" s="35">
        <v>106.0741</v>
      </c>
      <c r="X93" s="35">
        <v>109.3519</v>
      </c>
      <c r="Y93" s="35">
        <v>78.840999999999994</v>
      </c>
      <c r="Z93" s="35">
        <v>81.312600000000003</v>
      </c>
      <c r="AA93" s="35">
        <v>83.411699999999996</v>
      </c>
      <c r="AB93" s="35">
        <v>88.279700000000005</v>
      </c>
      <c r="AC93" s="126">
        <v>98.002499999999998</v>
      </c>
      <c r="AD93" s="126">
        <v>89.226100000000002</v>
      </c>
      <c r="AE93" s="126">
        <v>90.929900000000004</v>
      </c>
      <c r="AF93" s="126">
        <v>96.723699999999994</v>
      </c>
      <c r="AG93" s="126">
        <v>96.464100000000002</v>
      </c>
      <c r="AH93" s="126">
        <v>94.236999999999995</v>
      </c>
      <c r="AI93" s="126">
        <v>90.512299999999996</v>
      </c>
      <c r="AJ93" s="452">
        <v>81.534000000000006</v>
      </c>
      <c r="AK93" s="512">
        <v>85.648399999999995</v>
      </c>
      <c r="AL93" s="512">
        <v>85.9529</v>
      </c>
      <c r="AM93" s="452">
        <v>81.962299999999999</v>
      </c>
      <c r="AN93" s="452">
        <v>79.209800000000001</v>
      </c>
      <c r="AO93" s="522" t="s">
        <v>325</v>
      </c>
      <c r="AP93" s="1"/>
    </row>
    <row r="94" spans="1:42">
      <c r="A94" s="1"/>
      <c r="B94" s="38" t="s">
        <v>266</v>
      </c>
      <c r="C94" s="28"/>
      <c r="D94" s="41" t="s">
        <v>69</v>
      </c>
      <c r="E94" s="828" t="s">
        <v>9</v>
      </c>
      <c r="F94" s="18">
        <f t="shared" ref="F94:AN94" si="47">ROUND((F93-E93)/E93*100,1)</f>
        <v>2.7</v>
      </c>
      <c r="G94" s="18">
        <f t="shared" si="47"/>
        <v>-19.7</v>
      </c>
      <c r="H94" s="18">
        <f t="shared" si="47"/>
        <v>2.4</v>
      </c>
      <c r="I94" s="18">
        <f t="shared" si="47"/>
        <v>5.9</v>
      </c>
      <c r="J94" s="18">
        <f t="shared" si="47"/>
        <v>5.7</v>
      </c>
      <c r="K94" s="18">
        <f t="shared" si="47"/>
        <v>-6.4</v>
      </c>
      <c r="L94" s="18">
        <f t="shared" si="47"/>
        <v>11.8</v>
      </c>
      <c r="M94" s="18">
        <f t="shared" si="47"/>
        <v>-15.6</v>
      </c>
      <c r="N94" s="18">
        <f t="shared" si="47"/>
        <v>-13.6</v>
      </c>
      <c r="O94" s="18">
        <f t="shared" si="47"/>
        <v>1.4</v>
      </c>
      <c r="P94" s="18">
        <f t="shared" si="47"/>
        <v>1.3</v>
      </c>
      <c r="Q94" s="18">
        <f t="shared" si="47"/>
        <v>-4.5999999999999996</v>
      </c>
      <c r="R94" s="18">
        <f t="shared" si="47"/>
        <v>-1.9</v>
      </c>
      <c r="S94" s="18">
        <f t="shared" si="47"/>
        <v>0.8</v>
      </c>
      <c r="T94" s="18">
        <f t="shared" si="47"/>
        <v>2.5</v>
      </c>
      <c r="U94" s="18">
        <f t="shared" si="47"/>
        <v>4</v>
      </c>
      <c r="V94" s="18">
        <f t="shared" si="47"/>
        <v>4.4000000000000004</v>
      </c>
      <c r="W94" s="18">
        <f t="shared" si="47"/>
        <v>-17.8</v>
      </c>
      <c r="X94" s="18">
        <f t="shared" si="47"/>
        <v>3.1</v>
      </c>
      <c r="Y94" s="18">
        <f t="shared" si="47"/>
        <v>-27.9</v>
      </c>
      <c r="Z94" s="18">
        <f t="shared" si="47"/>
        <v>3.1</v>
      </c>
      <c r="AA94" s="18">
        <f t="shared" si="47"/>
        <v>2.6</v>
      </c>
      <c r="AB94" s="18">
        <f t="shared" si="47"/>
        <v>5.8</v>
      </c>
      <c r="AC94" s="18">
        <f t="shared" si="47"/>
        <v>11</v>
      </c>
      <c r="AD94" s="18">
        <f t="shared" si="47"/>
        <v>-9</v>
      </c>
      <c r="AE94" s="18">
        <f t="shared" si="47"/>
        <v>1.9</v>
      </c>
      <c r="AF94" s="18">
        <f t="shared" si="47"/>
        <v>6.4</v>
      </c>
      <c r="AG94" s="18">
        <f t="shared" si="47"/>
        <v>-0.3</v>
      </c>
      <c r="AH94" s="18">
        <f t="shared" si="47"/>
        <v>-2.2999999999999998</v>
      </c>
      <c r="AI94" s="18">
        <f t="shared" si="47"/>
        <v>-4</v>
      </c>
      <c r="AJ94" s="441">
        <f t="shared" si="47"/>
        <v>-9.9</v>
      </c>
      <c r="AK94" s="441">
        <f t="shared" si="47"/>
        <v>5</v>
      </c>
      <c r="AL94" s="441">
        <f t="shared" si="47"/>
        <v>0.4</v>
      </c>
      <c r="AM94" s="441">
        <f t="shared" si="47"/>
        <v>-4.5999999999999996</v>
      </c>
      <c r="AN94" s="441">
        <f t="shared" si="47"/>
        <v>-3.4</v>
      </c>
      <c r="AO94" s="83"/>
      <c r="AP94" s="1"/>
    </row>
    <row r="95" spans="1:42">
      <c r="A95" s="1"/>
      <c r="B95" s="38" t="s">
        <v>271</v>
      </c>
      <c r="C95" s="21" t="s">
        <v>272</v>
      </c>
      <c r="D95" s="54" t="s">
        <v>326</v>
      </c>
      <c r="E95" s="829">
        <v>269.210058</v>
      </c>
      <c r="F95" s="34">
        <v>283.42098099999998</v>
      </c>
      <c r="G95" s="34">
        <v>252.25974500000001</v>
      </c>
      <c r="H95" s="34">
        <v>246.601113</v>
      </c>
      <c r="I95" s="34">
        <v>230.65418099999999</v>
      </c>
      <c r="J95" s="34">
        <v>238.065617</v>
      </c>
      <c r="K95" s="34">
        <v>228.14518799999999</v>
      </c>
      <c r="L95" s="34">
        <v>259.79276800000002</v>
      </c>
      <c r="M95" s="93">
        <v>227.96626199999997</v>
      </c>
      <c r="N95" s="93">
        <v>195.99659</v>
      </c>
      <c r="O95" s="93">
        <v>194.27765699999998</v>
      </c>
      <c r="P95" s="93">
        <v>200.25865899999999</v>
      </c>
      <c r="Q95" s="93">
        <v>181.09319299999999</v>
      </c>
      <c r="R95" s="93">
        <v>172.344269</v>
      </c>
      <c r="S95" s="34">
        <v>173.09634599999998</v>
      </c>
      <c r="T95" s="35">
        <v>181.50475599999999</v>
      </c>
      <c r="U95" s="35">
        <v>186.05811800000001</v>
      </c>
      <c r="V95" s="35">
        <v>188.87453499999998</v>
      </c>
      <c r="W95" s="35">
        <v>160.99071699999999</v>
      </c>
      <c r="X95" s="35">
        <v>157.41098199999999</v>
      </c>
      <c r="Y95" s="35">
        <v>115.485828</v>
      </c>
      <c r="Z95" s="94">
        <v>121.45510899999999</v>
      </c>
      <c r="AA95" s="94">
        <v>126.50857000000001</v>
      </c>
      <c r="AB95" s="94">
        <v>132.60853</v>
      </c>
      <c r="AC95" s="94">
        <v>147.85275899999999</v>
      </c>
      <c r="AD95" s="35">
        <v>134.02133499999999</v>
      </c>
      <c r="AE95" s="35">
        <v>129.443907</v>
      </c>
      <c r="AF95" s="35">
        <v>132.96209199999998</v>
      </c>
      <c r="AG95" s="35">
        <v>134.67895300000001</v>
      </c>
      <c r="AH95" s="34">
        <v>131.14925199999999</v>
      </c>
      <c r="AI95" s="126">
        <v>127.55503300000001</v>
      </c>
      <c r="AJ95" s="452">
        <v>113.743649</v>
      </c>
      <c r="AK95" s="452">
        <v>122.23889</v>
      </c>
      <c r="AL95" s="452">
        <v>119.466373</v>
      </c>
      <c r="AM95" s="452">
        <v>111.213656</v>
      </c>
      <c r="AN95" s="452">
        <v>102.739329</v>
      </c>
      <c r="AO95" s="83" t="s">
        <v>13</v>
      </c>
      <c r="AP95" s="1"/>
    </row>
    <row r="96" spans="1:42">
      <c r="A96" s="1"/>
      <c r="B96" s="38"/>
      <c r="C96" s="28"/>
      <c r="D96" s="41" t="s">
        <v>69</v>
      </c>
      <c r="E96" s="828" t="s">
        <v>9</v>
      </c>
      <c r="F96" s="18">
        <f t="shared" ref="F96:AN96" si="48">ROUND((F95-E95)/E95*100,1)</f>
        <v>5.3</v>
      </c>
      <c r="G96" s="18">
        <f t="shared" si="48"/>
        <v>-11</v>
      </c>
      <c r="H96" s="18">
        <f t="shared" si="48"/>
        <v>-2.2000000000000002</v>
      </c>
      <c r="I96" s="18">
        <f t="shared" si="48"/>
        <v>-6.5</v>
      </c>
      <c r="J96" s="18">
        <f t="shared" si="48"/>
        <v>3.2</v>
      </c>
      <c r="K96" s="18">
        <f t="shared" si="48"/>
        <v>-4.2</v>
      </c>
      <c r="L96" s="18">
        <f t="shared" si="48"/>
        <v>13.9</v>
      </c>
      <c r="M96" s="18">
        <f t="shared" si="48"/>
        <v>-12.3</v>
      </c>
      <c r="N96" s="18">
        <f t="shared" si="48"/>
        <v>-14</v>
      </c>
      <c r="O96" s="18">
        <f t="shared" si="48"/>
        <v>-0.9</v>
      </c>
      <c r="P96" s="18">
        <f t="shared" si="48"/>
        <v>3.1</v>
      </c>
      <c r="Q96" s="18">
        <f t="shared" si="48"/>
        <v>-9.6</v>
      </c>
      <c r="R96" s="18">
        <f t="shared" si="48"/>
        <v>-4.8</v>
      </c>
      <c r="S96" s="18">
        <f t="shared" si="48"/>
        <v>0.4</v>
      </c>
      <c r="T96" s="18">
        <f t="shared" si="48"/>
        <v>4.9000000000000004</v>
      </c>
      <c r="U96" s="18">
        <f t="shared" si="48"/>
        <v>2.5</v>
      </c>
      <c r="V96" s="18">
        <f t="shared" si="48"/>
        <v>1.5</v>
      </c>
      <c r="W96" s="18">
        <f t="shared" si="48"/>
        <v>-14.8</v>
      </c>
      <c r="X96" s="18">
        <f t="shared" si="48"/>
        <v>-2.2000000000000002</v>
      </c>
      <c r="Y96" s="18">
        <f t="shared" si="48"/>
        <v>-26.6</v>
      </c>
      <c r="Z96" s="18">
        <f t="shared" si="48"/>
        <v>5.2</v>
      </c>
      <c r="AA96" s="18">
        <f t="shared" si="48"/>
        <v>4.2</v>
      </c>
      <c r="AB96" s="18">
        <f t="shared" si="48"/>
        <v>4.8</v>
      </c>
      <c r="AC96" s="18">
        <f t="shared" si="48"/>
        <v>11.5</v>
      </c>
      <c r="AD96" s="18">
        <f t="shared" si="48"/>
        <v>-9.4</v>
      </c>
      <c r="AE96" s="18">
        <f t="shared" si="48"/>
        <v>-3.4</v>
      </c>
      <c r="AF96" s="18">
        <f t="shared" si="48"/>
        <v>2.7</v>
      </c>
      <c r="AG96" s="18">
        <f t="shared" si="48"/>
        <v>1.3</v>
      </c>
      <c r="AH96" s="18">
        <f t="shared" si="48"/>
        <v>-2.6</v>
      </c>
      <c r="AI96" s="18">
        <f t="shared" si="48"/>
        <v>-2.7</v>
      </c>
      <c r="AJ96" s="441">
        <f t="shared" si="48"/>
        <v>-10.8</v>
      </c>
      <c r="AK96" s="653">
        <f t="shared" si="48"/>
        <v>7.5</v>
      </c>
      <c r="AL96" s="653">
        <f t="shared" si="48"/>
        <v>-2.2999999999999998</v>
      </c>
      <c r="AM96" s="441">
        <f t="shared" si="48"/>
        <v>-6.9</v>
      </c>
      <c r="AN96" s="441">
        <f t="shared" si="48"/>
        <v>-7.6</v>
      </c>
      <c r="AO96" s="88"/>
      <c r="AP96" s="1"/>
    </row>
    <row r="97" spans="1:43">
      <c r="A97" s="1"/>
      <c r="B97" s="38" t="s">
        <v>273</v>
      </c>
      <c r="C97" s="44" t="s">
        <v>144</v>
      </c>
      <c r="D97" s="45" t="s">
        <v>145</v>
      </c>
      <c r="E97" s="830">
        <v>5561.5940000000001</v>
      </c>
      <c r="F97" s="67">
        <v>5975.0889999999999</v>
      </c>
      <c r="G97" s="67">
        <v>5744.9489999999996</v>
      </c>
      <c r="H97" s="67">
        <v>5333.7839999999997</v>
      </c>
      <c r="I97" s="67">
        <v>4887.1760000000004</v>
      </c>
      <c r="J97" s="67">
        <v>4911.6509999999998</v>
      </c>
      <c r="K97" s="67">
        <v>5149.4139999999998</v>
      </c>
      <c r="L97" s="67">
        <v>5375.6049999999996</v>
      </c>
      <c r="M97" s="95">
        <v>5112.5039999999999</v>
      </c>
      <c r="N97" s="95">
        <v>4335.3180000000002</v>
      </c>
      <c r="O97" s="95">
        <v>3987.7310000000002</v>
      </c>
      <c r="P97" s="95">
        <v>4095.1170000000002</v>
      </c>
      <c r="Q97" s="95">
        <v>4059.0459999999998</v>
      </c>
      <c r="R97" s="95">
        <v>3966.0929999999998</v>
      </c>
      <c r="S97" s="67">
        <v>4027.3150000000001</v>
      </c>
      <c r="T97" s="66">
        <v>3962.232</v>
      </c>
      <c r="U97" s="66">
        <v>3928.3510000000001</v>
      </c>
      <c r="V97" s="66">
        <v>3715.8870000000002</v>
      </c>
      <c r="W97" s="66">
        <v>3433.8290000000002</v>
      </c>
      <c r="X97" s="66">
        <v>3212.3420000000001</v>
      </c>
      <c r="Y97" s="66">
        <v>2921.0839999999998</v>
      </c>
      <c r="Z97" s="66">
        <v>3229.7159999999999</v>
      </c>
      <c r="AA97" s="66">
        <v>2689.0740000000001</v>
      </c>
      <c r="AB97" s="66">
        <v>3390.2739999999999</v>
      </c>
      <c r="AC97" s="66">
        <v>3262.5219999999999</v>
      </c>
      <c r="AD97" s="66">
        <v>3290.098</v>
      </c>
      <c r="AE97" s="66">
        <v>3150.31</v>
      </c>
      <c r="AF97" s="66">
        <v>3244.7979999999998</v>
      </c>
      <c r="AG97" s="66">
        <v>3390.8240000000001</v>
      </c>
      <c r="AH97" s="66">
        <v>3347.9430000000002</v>
      </c>
      <c r="AI97" s="293">
        <v>3284.87</v>
      </c>
      <c r="AJ97" s="448">
        <v>2880.527</v>
      </c>
      <c r="AK97" s="511">
        <v>2795.8180000000002</v>
      </c>
      <c r="AL97" s="511">
        <v>2563.1840000000002</v>
      </c>
      <c r="AM97" s="448">
        <v>3034.1669999999999</v>
      </c>
      <c r="AN97" s="511">
        <v>2863.6260000000002</v>
      </c>
      <c r="AO97" s="55" t="s">
        <v>146</v>
      </c>
      <c r="AP97" s="1"/>
    </row>
    <row r="98" spans="1:43">
      <c r="A98" s="1"/>
      <c r="B98" s="38"/>
      <c r="C98" s="56" t="s">
        <v>148</v>
      </c>
      <c r="D98" s="41" t="s">
        <v>69</v>
      </c>
      <c r="E98" s="831" t="s">
        <v>9</v>
      </c>
      <c r="F98" s="989">
        <f t="shared" ref="F98:AN98" si="49">ROUND((F97-E97)/E97*100,1)</f>
        <v>7.4</v>
      </c>
      <c r="G98" s="989">
        <f t="shared" si="49"/>
        <v>-3.9</v>
      </c>
      <c r="H98" s="989">
        <f t="shared" si="49"/>
        <v>-7.2</v>
      </c>
      <c r="I98" s="989">
        <f t="shared" si="49"/>
        <v>-8.4</v>
      </c>
      <c r="J98" s="989">
        <f t="shared" si="49"/>
        <v>0.5</v>
      </c>
      <c r="K98" s="989">
        <f t="shared" si="49"/>
        <v>4.8</v>
      </c>
      <c r="L98" s="989">
        <f t="shared" si="49"/>
        <v>4.4000000000000004</v>
      </c>
      <c r="M98" s="989">
        <f t="shared" si="49"/>
        <v>-4.9000000000000004</v>
      </c>
      <c r="N98" s="989">
        <f t="shared" si="49"/>
        <v>-15.2</v>
      </c>
      <c r="O98" s="989">
        <f t="shared" si="49"/>
        <v>-8</v>
      </c>
      <c r="P98" s="989">
        <f t="shared" si="49"/>
        <v>2.7</v>
      </c>
      <c r="Q98" s="989">
        <f t="shared" si="49"/>
        <v>-0.9</v>
      </c>
      <c r="R98" s="989">
        <f t="shared" si="49"/>
        <v>-2.2999999999999998</v>
      </c>
      <c r="S98" s="989">
        <f t="shared" si="49"/>
        <v>1.5</v>
      </c>
      <c r="T98" s="989">
        <f t="shared" si="49"/>
        <v>-1.6</v>
      </c>
      <c r="U98" s="989">
        <f t="shared" si="49"/>
        <v>-0.9</v>
      </c>
      <c r="V98" s="989">
        <f t="shared" si="49"/>
        <v>-5.4</v>
      </c>
      <c r="W98" s="989">
        <f t="shared" si="49"/>
        <v>-7.6</v>
      </c>
      <c r="X98" s="989">
        <f t="shared" si="49"/>
        <v>-6.5</v>
      </c>
      <c r="Y98" s="989">
        <f t="shared" si="49"/>
        <v>-9.1</v>
      </c>
      <c r="Z98" s="989">
        <f t="shared" si="49"/>
        <v>10.6</v>
      </c>
      <c r="AA98" s="989">
        <f t="shared" si="49"/>
        <v>-16.7</v>
      </c>
      <c r="AB98" s="989">
        <f t="shared" si="49"/>
        <v>26.1</v>
      </c>
      <c r="AC98" s="989">
        <f t="shared" si="49"/>
        <v>-3.8</v>
      </c>
      <c r="AD98" s="989">
        <f t="shared" si="49"/>
        <v>0.8</v>
      </c>
      <c r="AE98" s="989">
        <f t="shared" si="49"/>
        <v>-4.2</v>
      </c>
      <c r="AF98" s="989">
        <f t="shared" si="49"/>
        <v>3</v>
      </c>
      <c r="AG98" s="989">
        <f t="shared" si="49"/>
        <v>4.5</v>
      </c>
      <c r="AH98" s="989">
        <f t="shared" si="49"/>
        <v>-1.3</v>
      </c>
      <c r="AI98" s="989">
        <f t="shared" si="49"/>
        <v>-1.9</v>
      </c>
      <c r="AJ98" s="653">
        <f t="shared" si="49"/>
        <v>-12.3</v>
      </c>
      <c r="AK98" s="441">
        <f t="shared" si="49"/>
        <v>-2.9</v>
      </c>
      <c r="AL98" s="441">
        <f t="shared" si="49"/>
        <v>-8.3000000000000007</v>
      </c>
      <c r="AM98" s="441">
        <f t="shared" si="49"/>
        <v>18.399999999999999</v>
      </c>
      <c r="AN98" s="441">
        <f t="shared" si="49"/>
        <v>-5.6</v>
      </c>
      <c r="AO98" s="57" t="s">
        <v>149</v>
      </c>
      <c r="AP98" s="1"/>
    </row>
    <row r="99" spans="1:43">
      <c r="A99" s="1"/>
      <c r="B99" s="38" t="s">
        <v>275</v>
      </c>
      <c r="C99" s="21" t="s">
        <v>647</v>
      </c>
      <c r="D99" s="96" t="s">
        <v>151</v>
      </c>
      <c r="E99" s="819">
        <f t="shared" ref="E99:AN99" si="50">E165/1000</f>
        <v>19376.277999999998</v>
      </c>
      <c r="F99" s="819">
        <f t="shared" si="50"/>
        <v>20941.933000000001</v>
      </c>
      <c r="G99" s="819">
        <f t="shared" si="50"/>
        <v>22164.196</v>
      </c>
      <c r="H99" s="819">
        <f t="shared" si="50"/>
        <v>22203.843000000001</v>
      </c>
      <c r="I99" s="819">
        <f t="shared" si="50"/>
        <v>21489.741999999998</v>
      </c>
      <c r="J99" s="819">
        <f t="shared" si="50"/>
        <v>21792.815999999999</v>
      </c>
      <c r="K99" s="819">
        <f t="shared" si="50"/>
        <v>22339.760999999999</v>
      </c>
      <c r="L99" s="819">
        <f t="shared" si="50"/>
        <v>22976.16</v>
      </c>
      <c r="M99" s="819">
        <f t="shared" si="50"/>
        <v>23412.935000000001</v>
      </c>
      <c r="N99" s="819">
        <f t="shared" si="50"/>
        <v>23248.455999999998</v>
      </c>
      <c r="O99" s="819">
        <f t="shared" si="50"/>
        <v>23124.402999999998</v>
      </c>
      <c r="P99" s="819">
        <f t="shared" si="50"/>
        <v>22633.879000000001</v>
      </c>
      <c r="Q99" s="819">
        <f t="shared" si="50"/>
        <v>22340.865000000002</v>
      </c>
      <c r="R99" s="819">
        <f t="shared" si="50"/>
        <v>22032.84</v>
      </c>
      <c r="S99" s="819">
        <f t="shared" si="50"/>
        <v>21759.254000000001</v>
      </c>
      <c r="T99" s="819">
        <f t="shared" si="50"/>
        <v>21467.233</v>
      </c>
      <c r="U99" s="819">
        <f t="shared" si="50"/>
        <v>21328.350999999999</v>
      </c>
      <c r="V99" s="819">
        <f t="shared" si="50"/>
        <v>21144.974999999999</v>
      </c>
      <c r="W99" s="819">
        <f t="shared" si="50"/>
        <v>21198.775000000001</v>
      </c>
      <c r="X99" s="819">
        <f t="shared" si="50"/>
        <v>20951.099999999999</v>
      </c>
      <c r="Y99" s="819">
        <f t="shared" si="50"/>
        <v>19775.776999999998</v>
      </c>
      <c r="Z99" s="819">
        <f t="shared" si="50"/>
        <v>19579.062999999998</v>
      </c>
      <c r="AA99" s="819">
        <f t="shared" si="50"/>
        <v>19593.278999999999</v>
      </c>
      <c r="AB99" s="819">
        <f t="shared" si="50"/>
        <v>19591.627</v>
      </c>
      <c r="AC99" s="819">
        <f t="shared" si="50"/>
        <v>19777.406999999999</v>
      </c>
      <c r="AD99" s="819">
        <f t="shared" si="50"/>
        <v>20197.310000000001</v>
      </c>
      <c r="AE99" s="819">
        <f t="shared" si="50"/>
        <v>20049.078000000001</v>
      </c>
      <c r="AF99" s="819">
        <f t="shared" si="50"/>
        <v>19597.852999999999</v>
      </c>
      <c r="AG99" s="819">
        <f t="shared" si="50"/>
        <v>19602.508000000002</v>
      </c>
      <c r="AH99" s="819">
        <f t="shared" si="50"/>
        <v>19604.355</v>
      </c>
      <c r="AI99" s="819">
        <f t="shared" si="50"/>
        <v>19396.177</v>
      </c>
      <c r="AJ99" s="819">
        <f t="shared" si="50"/>
        <v>19504.951000000001</v>
      </c>
      <c r="AK99" s="818">
        <f t="shared" si="50"/>
        <v>19907.135999999999</v>
      </c>
      <c r="AL99" s="818">
        <f t="shared" si="50"/>
        <v>20660.329000000002</v>
      </c>
      <c r="AM99" s="818">
        <f t="shared" si="50"/>
        <v>21604.941999999999</v>
      </c>
      <c r="AN99" s="818">
        <f t="shared" si="50"/>
        <v>22406.481</v>
      </c>
      <c r="AO99" s="525" t="s">
        <v>192</v>
      </c>
      <c r="AP99" s="1" t="s">
        <v>7</v>
      </c>
    </row>
    <row r="100" spans="1:43" ht="13.5" thickBot="1">
      <c r="A100" s="1"/>
      <c r="B100" s="92"/>
      <c r="C100" s="97"/>
      <c r="D100" s="1048" t="s">
        <v>69</v>
      </c>
      <c r="E100" s="1049" t="s">
        <v>9</v>
      </c>
      <c r="F100" s="98">
        <f t="shared" ref="F100:AN100" si="51">ROUND((F99-E99)/E99*100,1)</f>
        <v>8.1</v>
      </c>
      <c r="G100" s="98">
        <f t="shared" si="51"/>
        <v>5.8</v>
      </c>
      <c r="H100" s="98">
        <f t="shared" si="51"/>
        <v>0.2</v>
      </c>
      <c r="I100" s="98">
        <f t="shared" si="51"/>
        <v>-3.2</v>
      </c>
      <c r="J100" s="98">
        <f t="shared" si="51"/>
        <v>1.4</v>
      </c>
      <c r="K100" s="98">
        <f t="shared" si="51"/>
        <v>2.5</v>
      </c>
      <c r="L100" s="98">
        <f t="shared" si="51"/>
        <v>2.8</v>
      </c>
      <c r="M100" s="98">
        <f t="shared" si="51"/>
        <v>1.9</v>
      </c>
      <c r="N100" s="98">
        <f t="shared" si="51"/>
        <v>-0.7</v>
      </c>
      <c r="O100" s="98">
        <f t="shared" si="51"/>
        <v>-0.5</v>
      </c>
      <c r="P100" s="98">
        <f t="shared" si="51"/>
        <v>-2.1</v>
      </c>
      <c r="Q100" s="98">
        <f t="shared" si="51"/>
        <v>-1.3</v>
      </c>
      <c r="R100" s="98">
        <f t="shared" si="51"/>
        <v>-1.4</v>
      </c>
      <c r="S100" s="98">
        <f t="shared" si="51"/>
        <v>-1.2</v>
      </c>
      <c r="T100" s="98">
        <f t="shared" si="51"/>
        <v>-1.3</v>
      </c>
      <c r="U100" s="98">
        <f t="shared" si="51"/>
        <v>-0.6</v>
      </c>
      <c r="V100" s="98">
        <f t="shared" si="51"/>
        <v>-0.9</v>
      </c>
      <c r="W100" s="98">
        <f t="shared" si="51"/>
        <v>0.3</v>
      </c>
      <c r="X100" s="98">
        <f t="shared" si="51"/>
        <v>-1.2</v>
      </c>
      <c r="Y100" s="98">
        <f t="shared" si="51"/>
        <v>-5.6</v>
      </c>
      <c r="Z100" s="98">
        <f t="shared" si="51"/>
        <v>-1</v>
      </c>
      <c r="AA100" s="98">
        <f t="shared" si="51"/>
        <v>0.1</v>
      </c>
      <c r="AB100" s="98">
        <f t="shared" si="51"/>
        <v>0</v>
      </c>
      <c r="AC100" s="98">
        <f t="shared" si="51"/>
        <v>0.9</v>
      </c>
      <c r="AD100" s="98">
        <f t="shared" si="51"/>
        <v>2.1</v>
      </c>
      <c r="AE100" s="98">
        <f t="shared" si="51"/>
        <v>-0.7</v>
      </c>
      <c r="AF100" s="98">
        <f t="shared" si="51"/>
        <v>-2.2999999999999998</v>
      </c>
      <c r="AG100" s="98">
        <f t="shared" si="51"/>
        <v>0</v>
      </c>
      <c r="AH100" s="98">
        <f t="shared" si="51"/>
        <v>0</v>
      </c>
      <c r="AI100" s="98">
        <f t="shared" si="51"/>
        <v>-1.1000000000000001</v>
      </c>
      <c r="AJ100" s="453">
        <f t="shared" si="51"/>
        <v>0.6</v>
      </c>
      <c r="AK100" s="453">
        <f t="shared" si="51"/>
        <v>2.1</v>
      </c>
      <c r="AL100" s="453">
        <f t="shared" si="51"/>
        <v>3.8</v>
      </c>
      <c r="AM100" s="453">
        <f t="shared" si="51"/>
        <v>4.5999999999999996</v>
      </c>
      <c r="AN100" s="453">
        <f t="shared" si="51"/>
        <v>3.7</v>
      </c>
      <c r="AO100" s="1050" t="s">
        <v>13</v>
      </c>
      <c r="AP100" s="1"/>
      <c r="AQ100" s="4" t="s">
        <v>12</v>
      </c>
    </row>
    <row r="101" spans="1:43">
      <c r="A101" s="1"/>
      <c r="B101" s="38" t="s">
        <v>276</v>
      </c>
      <c r="C101" s="44" t="s">
        <v>277</v>
      </c>
      <c r="D101" s="45" t="s">
        <v>167</v>
      </c>
      <c r="E101" s="832">
        <v>378225.34626000002</v>
      </c>
      <c r="F101" s="58">
        <v>414569.39674</v>
      </c>
      <c r="G101" s="58">
        <v>423598.92973999999</v>
      </c>
      <c r="H101" s="58">
        <v>430122.81443999999</v>
      </c>
      <c r="I101" s="58">
        <v>402024.48725000001</v>
      </c>
      <c r="J101" s="58">
        <v>404975.52697000001</v>
      </c>
      <c r="K101" s="58">
        <v>415308.95121000003</v>
      </c>
      <c r="L101" s="59">
        <v>447313.11206000001</v>
      </c>
      <c r="M101" s="59">
        <v>509379.91859000002</v>
      </c>
      <c r="N101" s="59">
        <v>506450.03937999997</v>
      </c>
      <c r="O101" s="59">
        <v>475475.56241000001</v>
      </c>
      <c r="P101" s="262">
        <v>516541.97759999998</v>
      </c>
      <c r="Q101" s="59">
        <v>489792.44310999999</v>
      </c>
      <c r="R101" s="59">
        <v>521089.55735000002</v>
      </c>
      <c r="S101" s="62">
        <v>545483.50171999994</v>
      </c>
      <c r="T101" s="62">
        <v>611699.79093999998</v>
      </c>
      <c r="U101" s="62">
        <v>656565.44157000002</v>
      </c>
      <c r="V101" s="62">
        <v>752461.73392000003</v>
      </c>
      <c r="W101" s="62">
        <v>839314.37612000003</v>
      </c>
      <c r="X101" s="62">
        <v>810180.87607</v>
      </c>
      <c r="Y101" s="62">
        <v>541706.14087999996</v>
      </c>
      <c r="Z101" s="62">
        <v>673996.26696000004</v>
      </c>
      <c r="AA101" s="62">
        <v>655464.74948</v>
      </c>
      <c r="AB101" s="63">
        <v>637475.72215000005</v>
      </c>
      <c r="AC101" s="62">
        <v>697741.92949999997</v>
      </c>
      <c r="AD101" s="63">
        <v>730930.28310999996</v>
      </c>
      <c r="AE101" s="62">
        <v>756139.28862000001</v>
      </c>
      <c r="AF101" s="62">
        <v>700357.70383000001</v>
      </c>
      <c r="AG101" s="293">
        <v>782864.57047999999</v>
      </c>
      <c r="AH101" s="293">
        <v>814787.52674</v>
      </c>
      <c r="AI101" s="293">
        <v>769316.64914999995</v>
      </c>
      <c r="AJ101" s="448">
        <v>683991.21047000005</v>
      </c>
      <c r="AK101" s="448">
        <v>830914.2</v>
      </c>
      <c r="AL101" s="448">
        <v>981736.12</v>
      </c>
      <c r="AM101" s="992">
        <v>1008730.049</v>
      </c>
      <c r="AN101" s="992">
        <v>1070912.8500000001</v>
      </c>
      <c r="AO101" s="1011" t="s">
        <v>164</v>
      </c>
      <c r="AP101" s="1"/>
    </row>
    <row r="102" spans="1:43">
      <c r="A102" s="1"/>
      <c r="B102" s="38"/>
      <c r="C102" s="56"/>
      <c r="D102" s="41" t="s">
        <v>69</v>
      </c>
      <c r="E102" s="833" t="s">
        <v>9</v>
      </c>
      <c r="F102" s="51">
        <v>11.2</v>
      </c>
      <c r="G102" s="18">
        <f t="shared" ref="G102:AN102" si="52">ROUND((G101-F101)/F101*100,1)</f>
        <v>2.2000000000000002</v>
      </c>
      <c r="H102" s="18">
        <f t="shared" si="52"/>
        <v>1.5</v>
      </c>
      <c r="I102" s="18">
        <f t="shared" si="52"/>
        <v>-6.5</v>
      </c>
      <c r="J102" s="18">
        <f t="shared" si="52"/>
        <v>0.7</v>
      </c>
      <c r="K102" s="18">
        <f t="shared" si="52"/>
        <v>2.6</v>
      </c>
      <c r="L102" s="18">
        <f t="shared" si="52"/>
        <v>7.7</v>
      </c>
      <c r="M102" s="18">
        <f t="shared" si="52"/>
        <v>13.9</v>
      </c>
      <c r="N102" s="18">
        <f t="shared" si="52"/>
        <v>-0.6</v>
      </c>
      <c r="O102" s="18">
        <f t="shared" si="52"/>
        <v>-6.1</v>
      </c>
      <c r="P102" s="18">
        <f t="shared" si="52"/>
        <v>8.6</v>
      </c>
      <c r="Q102" s="18">
        <f t="shared" si="52"/>
        <v>-5.2</v>
      </c>
      <c r="R102" s="18">
        <f t="shared" si="52"/>
        <v>6.4</v>
      </c>
      <c r="S102" s="18">
        <f t="shared" si="52"/>
        <v>4.7</v>
      </c>
      <c r="T102" s="18">
        <f t="shared" si="52"/>
        <v>12.1</v>
      </c>
      <c r="U102" s="18">
        <f t="shared" si="52"/>
        <v>7.3</v>
      </c>
      <c r="V102" s="18">
        <f t="shared" si="52"/>
        <v>14.6</v>
      </c>
      <c r="W102" s="18">
        <f t="shared" si="52"/>
        <v>11.5</v>
      </c>
      <c r="X102" s="18">
        <f t="shared" si="52"/>
        <v>-3.5</v>
      </c>
      <c r="Y102" s="18">
        <f t="shared" si="52"/>
        <v>-33.1</v>
      </c>
      <c r="Z102" s="18">
        <f t="shared" si="52"/>
        <v>24.4</v>
      </c>
      <c r="AA102" s="18">
        <f t="shared" si="52"/>
        <v>-2.7</v>
      </c>
      <c r="AB102" s="18">
        <f t="shared" si="52"/>
        <v>-2.7</v>
      </c>
      <c r="AC102" s="18">
        <f t="shared" si="52"/>
        <v>9.5</v>
      </c>
      <c r="AD102" s="18">
        <f t="shared" si="52"/>
        <v>4.8</v>
      </c>
      <c r="AE102" s="18">
        <f t="shared" si="52"/>
        <v>3.4</v>
      </c>
      <c r="AF102" s="18">
        <f t="shared" si="52"/>
        <v>-7.4</v>
      </c>
      <c r="AG102" s="18">
        <f t="shared" si="52"/>
        <v>11.8</v>
      </c>
      <c r="AH102" s="18">
        <f t="shared" si="52"/>
        <v>4.0999999999999996</v>
      </c>
      <c r="AI102" s="18">
        <f t="shared" si="52"/>
        <v>-5.6</v>
      </c>
      <c r="AJ102" s="441">
        <f t="shared" si="52"/>
        <v>-11.1</v>
      </c>
      <c r="AK102" s="653">
        <f t="shared" si="52"/>
        <v>21.5</v>
      </c>
      <c r="AL102" s="441">
        <f t="shared" si="52"/>
        <v>18.2</v>
      </c>
      <c r="AM102" s="441">
        <f t="shared" si="52"/>
        <v>2.7</v>
      </c>
      <c r="AN102" s="441">
        <f t="shared" si="52"/>
        <v>6.2</v>
      </c>
      <c r="AO102" s="43" t="s">
        <v>13</v>
      </c>
      <c r="AP102" s="1"/>
    </row>
    <row r="103" spans="1:43">
      <c r="A103" s="1"/>
      <c r="B103" s="38" t="s">
        <v>278</v>
      </c>
      <c r="C103" s="44" t="s">
        <v>279</v>
      </c>
      <c r="D103" s="45" t="s">
        <v>167</v>
      </c>
      <c r="E103" s="832">
        <v>289785.72580999997</v>
      </c>
      <c r="F103" s="58">
        <v>338552.07637999998</v>
      </c>
      <c r="G103" s="58">
        <v>319001.53522000002</v>
      </c>
      <c r="H103" s="58">
        <v>295274.1936</v>
      </c>
      <c r="I103" s="58">
        <v>268263.57238999999</v>
      </c>
      <c r="J103" s="58">
        <v>281043.27343</v>
      </c>
      <c r="K103" s="58">
        <v>315487.53881</v>
      </c>
      <c r="L103" s="59">
        <v>379934.21106</v>
      </c>
      <c r="M103" s="59">
        <v>409561.82572999998</v>
      </c>
      <c r="N103" s="59">
        <v>366536.47182999999</v>
      </c>
      <c r="O103" s="59">
        <v>352680.08062999998</v>
      </c>
      <c r="P103" s="59">
        <v>409384.22967999999</v>
      </c>
      <c r="Q103" s="59">
        <v>424155.33001999999</v>
      </c>
      <c r="R103" s="59">
        <v>422275.05945</v>
      </c>
      <c r="S103" s="62">
        <v>443620.23352000001</v>
      </c>
      <c r="T103" s="62">
        <v>492166.36346000002</v>
      </c>
      <c r="U103" s="62">
        <v>569493.92180999997</v>
      </c>
      <c r="V103" s="62">
        <v>673442.93071999995</v>
      </c>
      <c r="W103" s="62">
        <v>731359.20426999999</v>
      </c>
      <c r="X103" s="62">
        <v>789547.49925999995</v>
      </c>
      <c r="Y103" s="62">
        <v>514993.77779000002</v>
      </c>
      <c r="Z103" s="62">
        <v>607649.56839999999</v>
      </c>
      <c r="AA103" s="62">
        <v>681111.87178000004</v>
      </c>
      <c r="AB103" s="63">
        <v>706886.31839999999</v>
      </c>
      <c r="AC103" s="62">
        <v>812425.45171000005</v>
      </c>
      <c r="AD103" s="63">
        <v>859091.12733000005</v>
      </c>
      <c r="AE103" s="52">
        <v>784055.35793000006</v>
      </c>
      <c r="AF103" s="52">
        <v>660419.73884999997</v>
      </c>
      <c r="AG103" s="293">
        <v>753792.31107000005</v>
      </c>
      <c r="AH103" s="293">
        <v>827033.04394999996</v>
      </c>
      <c r="AI103" s="293">
        <v>785995.09950999997</v>
      </c>
      <c r="AJ103" s="511">
        <v>680108.31579999998</v>
      </c>
      <c r="AK103" s="511">
        <v>858740.45</v>
      </c>
      <c r="AL103" s="992">
        <v>1185031.53</v>
      </c>
      <c r="AM103" s="992">
        <v>1103951.19</v>
      </c>
      <c r="AN103" s="992">
        <v>1124238.44</v>
      </c>
      <c r="AO103" s="43"/>
      <c r="AP103" s="1"/>
    </row>
    <row r="104" spans="1:43" ht="13.5" thickBot="1">
      <c r="A104" s="1"/>
      <c r="B104" s="38"/>
      <c r="C104" s="64"/>
      <c r="D104" s="48" t="s">
        <v>69</v>
      </c>
      <c r="E104" s="49" t="s">
        <v>9</v>
      </c>
      <c r="F104" s="32">
        <v>8.5</v>
      </c>
      <c r="G104" s="989">
        <f t="shared" ref="G104:AN104" si="53">ROUND((G103-F103)/F103*100,1)</f>
        <v>-5.8</v>
      </c>
      <c r="H104" s="989">
        <f t="shared" si="53"/>
        <v>-7.4</v>
      </c>
      <c r="I104" s="989">
        <f t="shared" si="53"/>
        <v>-9.1</v>
      </c>
      <c r="J104" s="989">
        <f t="shared" si="53"/>
        <v>4.8</v>
      </c>
      <c r="K104" s="989">
        <f t="shared" si="53"/>
        <v>12.3</v>
      </c>
      <c r="L104" s="989">
        <f t="shared" si="53"/>
        <v>20.399999999999999</v>
      </c>
      <c r="M104" s="989">
        <f t="shared" si="53"/>
        <v>7.8</v>
      </c>
      <c r="N104" s="989">
        <f t="shared" si="53"/>
        <v>-10.5</v>
      </c>
      <c r="O104" s="989">
        <f t="shared" si="53"/>
        <v>-3.8</v>
      </c>
      <c r="P104" s="989">
        <f t="shared" si="53"/>
        <v>16.100000000000001</v>
      </c>
      <c r="Q104" s="989">
        <f t="shared" si="53"/>
        <v>3.6</v>
      </c>
      <c r="R104" s="989">
        <f t="shared" si="53"/>
        <v>-0.4</v>
      </c>
      <c r="S104" s="989">
        <f t="shared" si="53"/>
        <v>5.0999999999999996</v>
      </c>
      <c r="T104" s="989">
        <f t="shared" si="53"/>
        <v>10.9</v>
      </c>
      <c r="U104" s="989">
        <f t="shared" si="53"/>
        <v>15.7</v>
      </c>
      <c r="V104" s="989">
        <f t="shared" si="53"/>
        <v>18.3</v>
      </c>
      <c r="W104" s="989">
        <f t="shared" si="53"/>
        <v>8.6</v>
      </c>
      <c r="X104" s="989">
        <f t="shared" si="53"/>
        <v>8</v>
      </c>
      <c r="Y104" s="989">
        <f t="shared" si="53"/>
        <v>-34.799999999999997</v>
      </c>
      <c r="Z104" s="989">
        <f t="shared" si="53"/>
        <v>18</v>
      </c>
      <c r="AA104" s="989">
        <f t="shared" si="53"/>
        <v>12.1</v>
      </c>
      <c r="AB104" s="989">
        <f t="shared" si="53"/>
        <v>3.8</v>
      </c>
      <c r="AC104" s="989">
        <f t="shared" si="53"/>
        <v>14.9</v>
      </c>
      <c r="AD104" s="989">
        <f t="shared" si="53"/>
        <v>5.7</v>
      </c>
      <c r="AE104" s="989">
        <f t="shared" si="53"/>
        <v>-8.6999999999999993</v>
      </c>
      <c r="AF104" s="989">
        <f t="shared" si="53"/>
        <v>-15.8</v>
      </c>
      <c r="AG104" s="989">
        <f t="shared" si="53"/>
        <v>14.1</v>
      </c>
      <c r="AH104" s="989">
        <f t="shared" si="53"/>
        <v>9.6999999999999993</v>
      </c>
      <c r="AI104" s="989">
        <f t="shared" si="53"/>
        <v>-5</v>
      </c>
      <c r="AJ104" s="653">
        <f t="shared" si="53"/>
        <v>-13.5</v>
      </c>
      <c r="AK104" s="653">
        <f t="shared" si="53"/>
        <v>26.3</v>
      </c>
      <c r="AL104" s="653">
        <f t="shared" si="53"/>
        <v>38</v>
      </c>
      <c r="AM104" s="453">
        <f t="shared" si="53"/>
        <v>-6.8</v>
      </c>
      <c r="AN104" s="453">
        <f t="shared" si="53"/>
        <v>1.8</v>
      </c>
      <c r="AO104" s="1012"/>
      <c r="AP104" s="1"/>
      <c r="AQ104" s="4">
        <v>110</v>
      </c>
    </row>
    <row r="105" spans="1:43">
      <c r="A105" s="1"/>
      <c r="B105" s="1027" t="s">
        <v>121</v>
      </c>
      <c r="C105" s="1028" t="s">
        <v>122</v>
      </c>
      <c r="D105" s="1029" t="s">
        <v>123</v>
      </c>
      <c r="E105" s="1030">
        <v>7234</v>
      </c>
      <c r="F105" s="1031">
        <v>6468</v>
      </c>
      <c r="G105" s="1031">
        <v>10723</v>
      </c>
      <c r="H105" s="1031">
        <v>14069</v>
      </c>
      <c r="I105" s="1031">
        <v>14564</v>
      </c>
      <c r="J105" s="1031">
        <v>14061</v>
      </c>
      <c r="K105" s="1031">
        <v>15108</v>
      </c>
      <c r="L105" s="1031">
        <v>14834</v>
      </c>
      <c r="M105" s="1031">
        <v>16464</v>
      </c>
      <c r="N105" s="1032">
        <v>18988</v>
      </c>
      <c r="O105" s="1032">
        <v>15352</v>
      </c>
      <c r="P105" s="1032">
        <v>18769</v>
      </c>
      <c r="Q105" s="1031">
        <v>19164</v>
      </c>
      <c r="R105" s="1031">
        <v>19087</v>
      </c>
      <c r="S105" s="1031">
        <v>16255</v>
      </c>
      <c r="T105" s="1031">
        <v>13679</v>
      </c>
      <c r="U105" s="1031">
        <v>12998</v>
      </c>
      <c r="V105" s="1031">
        <v>13245</v>
      </c>
      <c r="W105" s="1031">
        <v>14091</v>
      </c>
      <c r="X105" s="1031">
        <v>15646</v>
      </c>
      <c r="Y105" s="1031">
        <v>15480</v>
      </c>
      <c r="Z105" s="1031">
        <v>13321</v>
      </c>
      <c r="AA105" s="1031">
        <v>12734</v>
      </c>
      <c r="AB105" s="1033">
        <v>12124</v>
      </c>
      <c r="AC105" s="1033">
        <v>10855</v>
      </c>
      <c r="AD105" s="810">
        <v>9731</v>
      </c>
      <c r="AE105" s="810">
        <v>8812</v>
      </c>
      <c r="AF105" s="810">
        <v>8446</v>
      </c>
      <c r="AG105" s="810">
        <v>8405</v>
      </c>
      <c r="AH105" s="810">
        <v>8235</v>
      </c>
      <c r="AI105" s="810">
        <v>8383</v>
      </c>
      <c r="AJ105" s="1034">
        <v>7773</v>
      </c>
      <c r="AK105" s="1034">
        <v>6030</v>
      </c>
      <c r="AL105" s="1034">
        <v>6428</v>
      </c>
      <c r="AM105" s="448">
        <v>8690</v>
      </c>
      <c r="AN105" s="1034">
        <v>10006</v>
      </c>
      <c r="AO105" s="1035" t="s">
        <v>124</v>
      </c>
      <c r="AP105" s="1"/>
    </row>
    <row r="106" spans="1:43" ht="13.5" thickBot="1">
      <c r="A106" s="1"/>
      <c r="B106" s="1069" t="s">
        <v>126</v>
      </c>
      <c r="C106" s="99"/>
      <c r="D106" s="100" t="s">
        <v>69</v>
      </c>
      <c r="E106" s="834" t="s">
        <v>9</v>
      </c>
      <c r="F106" s="98">
        <f t="shared" ref="F106:AN106" si="54">ROUND((F105-E105)/E105*100,1)</f>
        <v>-10.6</v>
      </c>
      <c r="G106" s="98">
        <f t="shared" si="54"/>
        <v>65.8</v>
      </c>
      <c r="H106" s="98">
        <f t="shared" si="54"/>
        <v>31.2</v>
      </c>
      <c r="I106" s="98">
        <f t="shared" si="54"/>
        <v>3.5</v>
      </c>
      <c r="J106" s="98">
        <f t="shared" si="54"/>
        <v>-3.5</v>
      </c>
      <c r="K106" s="98">
        <f t="shared" si="54"/>
        <v>7.4</v>
      </c>
      <c r="L106" s="98">
        <f t="shared" si="54"/>
        <v>-1.8</v>
      </c>
      <c r="M106" s="98">
        <f t="shared" si="54"/>
        <v>11</v>
      </c>
      <c r="N106" s="98">
        <f t="shared" si="54"/>
        <v>15.3</v>
      </c>
      <c r="O106" s="98">
        <f t="shared" si="54"/>
        <v>-19.100000000000001</v>
      </c>
      <c r="P106" s="98">
        <f t="shared" si="54"/>
        <v>22.3</v>
      </c>
      <c r="Q106" s="98">
        <f t="shared" si="54"/>
        <v>2.1</v>
      </c>
      <c r="R106" s="98">
        <f t="shared" si="54"/>
        <v>-0.4</v>
      </c>
      <c r="S106" s="98">
        <f t="shared" si="54"/>
        <v>-14.8</v>
      </c>
      <c r="T106" s="98">
        <f t="shared" si="54"/>
        <v>-15.8</v>
      </c>
      <c r="U106" s="98">
        <f t="shared" si="54"/>
        <v>-5</v>
      </c>
      <c r="V106" s="98">
        <f t="shared" si="54"/>
        <v>1.9</v>
      </c>
      <c r="W106" s="98">
        <f t="shared" si="54"/>
        <v>6.4</v>
      </c>
      <c r="X106" s="98">
        <f t="shared" si="54"/>
        <v>11</v>
      </c>
      <c r="Y106" s="98">
        <f t="shared" si="54"/>
        <v>-1.1000000000000001</v>
      </c>
      <c r="Z106" s="98">
        <f t="shared" si="54"/>
        <v>-13.9</v>
      </c>
      <c r="AA106" s="98">
        <f t="shared" si="54"/>
        <v>-4.4000000000000004</v>
      </c>
      <c r="AB106" s="98">
        <f t="shared" si="54"/>
        <v>-4.8</v>
      </c>
      <c r="AC106" s="98">
        <f t="shared" si="54"/>
        <v>-10.5</v>
      </c>
      <c r="AD106" s="98">
        <f t="shared" si="54"/>
        <v>-10.4</v>
      </c>
      <c r="AE106" s="98">
        <f t="shared" si="54"/>
        <v>-9.4</v>
      </c>
      <c r="AF106" s="98">
        <f t="shared" si="54"/>
        <v>-4.2</v>
      </c>
      <c r="AG106" s="98">
        <f t="shared" si="54"/>
        <v>-0.5</v>
      </c>
      <c r="AH106" s="98">
        <f t="shared" si="54"/>
        <v>-2</v>
      </c>
      <c r="AI106" s="98">
        <f t="shared" si="54"/>
        <v>1.8</v>
      </c>
      <c r="AJ106" s="453">
        <f t="shared" si="54"/>
        <v>-7.3</v>
      </c>
      <c r="AK106" s="453">
        <f t="shared" si="54"/>
        <v>-22.4</v>
      </c>
      <c r="AL106" s="453">
        <f t="shared" si="54"/>
        <v>6.6</v>
      </c>
      <c r="AM106" s="453">
        <f t="shared" si="54"/>
        <v>35.200000000000003</v>
      </c>
      <c r="AN106" s="453">
        <f t="shared" si="54"/>
        <v>15.1</v>
      </c>
      <c r="AO106" s="526" t="s">
        <v>127</v>
      </c>
      <c r="AP106" s="1"/>
    </row>
    <row r="107" spans="1:43">
      <c r="B107" s="101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</row>
    <row r="108" spans="1:43">
      <c r="B108" s="101"/>
      <c r="E108" s="103"/>
      <c r="F108" s="103"/>
      <c r="G108" s="103"/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AI108" s="4"/>
      <c r="AJ108" s="4"/>
      <c r="AK108" s="4"/>
      <c r="AL108" s="4"/>
      <c r="AM108" s="4"/>
      <c r="AN108" s="4"/>
    </row>
    <row r="109" spans="1:43">
      <c r="B109" s="104" t="s">
        <v>327</v>
      </c>
      <c r="C109" s="324" t="s">
        <v>585</v>
      </c>
      <c r="D109" s="324" t="s">
        <v>466</v>
      </c>
      <c r="E109" s="591"/>
      <c r="F109" s="591"/>
      <c r="G109" s="591"/>
      <c r="H109" s="591"/>
      <c r="I109" s="591"/>
      <c r="J109" s="591"/>
      <c r="K109" s="591"/>
      <c r="L109" s="591"/>
      <c r="M109" s="591"/>
      <c r="N109" s="591"/>
      <c r="O109" s="591"/>
      <c r="P109" s="591"/>
      <c r="Q109" s="591"/>
      <c r="R109" s="591"/>
      <c r="S109" s="591"/>
      <c r="T109" s="324"/>
      <c r="U109" s="324"/>
      <c r="V109" s="1368">
        <v>20759498</v>
      </c>
      <c r="W109" s="1365">
        <v>21335063</v>
      </c>
      <c r="X109" s="1365">
        <v>20974175</v>
      </c>
      <c r="Y109" s="1365">
        <v>19501270</v>
      </c>
      <c r="Z109" s="1365">
        <v>20556384</v>
      </c>
      <c r="AA109" s="1365">
        <v>20028021</v>
      </c>
      <c r="AB109" s="1365">
        <v>19918740</v>
      </c>
      <c r="AC109" s="1365">
        <v>20575401</v>
      </c>
      <c r="AD109" s="1365">
        <v>20739112</v>
      </c>
      <c r="AE109" s="1365">
        <v>21731105</v>
      </c>
      <c r="AF109" s="1365">
        <v>21926254</v>
      </c>
      <c r="AG109" s="1365">
        <v>22228604</v>
      </c>
      <c r="AH109" s="1365">
        <v>22209424</v>
      </c>
      <c r="AI109" s="1365">
        <v>22420143</v>
      </c>
      <c r="AJ109" s="1365">
        <v>21940129</v>
      </c>
      <c r="AK109" s="1369">
        <v>22632376</v>
      </c>
      <c r="AL109" s="1369">
        <v>23462648</v>
      </c>
      <c r="AM109" s="1369">
        <v>24468071</v>
      </c>
      <c r="AN109" s="1369">
        <v>25074096</v>
      </c>
      <c r="AO109" s="4">
        <v>24854898</v>
      </c>
      <c r="AP109" s="936" t="s">
        <v>697</v>
      </c>
    </row>
    <row r="110" spans="1:43">
      <c r="C110" s="104" t="s">
        <v>8</v>
      </c>
      <c r="D110" s="104" t="s">
        <v>2</v>
      </c>
      <c r="E110" s="586">
        <f t="shared" ref="E110:P110" si="55">E111*$Q$110/$Q$111</f>
        <v>16895447.536256317</v>
      </c>
      <c r="F110" s="586">
        <f t="shared" si="55"/>
        <v>18680360.764224302</v>
      </c>
      <c r="G110" s="586">
        <f t="shared" si="55"/>
        <v>20006459.5940447</v>
      </c>
      <c r="H110" s="586">
        <f t="shared" si="55"/>
        <v>20459801.345620308</v>
      </c>
      <c r="I110" s="586">
        <f t="shared" si="55"/>
        <v>20982474.31556185</v>
      </c>
      <c r="J110" s="586">
        <f t="shared" si="55"/>
        <v>20867889.609232143</v>
      </c>
      <c r="K110" s="586">
        <f t="shared" si="55"/>
        <v>21697289.994481482</v>
      </c>
      <c r="L110" s="586">
        <f t="shared" si="55"/>
        <v>22602007.318417069</v>
      </c>
      <c r="M110" s="586">
        <f t="shared" si="55"/>
        <v>22499454.314972494</v>
      </c>
      <c r="N110" s="586">
        <f t="shared" si="55"/>
        <v>21763367.545596231</v>
      </c>
      <c r="O110" s="586">
        <f t="shared" si="55"/>
        <v>21086507.448643312</v>
      </c>
      <c r="P110" s="586">
        <f t="shared" si="55"/>
        <v>20977926.985864807</v>
      </c>
      <c r="Q110" s="586">
        <v>20262517.081697993</v>
      </c>
      <c r="R110" s="586">
        <v>20103660.106027171</v>
      </c>
      <c r="S110" s="586">
        <v>19799796.962055426</v>
      </c>
      <c r="T110" s="586">
        <v>19975603.350549541</v>
      </c>
      <c r="U110" s="586">
        <v>20009858.764908049</v>
      </c>
      <c r="V110" s="587">
        <v>20472596</v>
      </c>
      <c r="W110" s="587">
        <v>20696332</v>
      </c>
      <c r="X110" s="587">
        <v>20512755</v>
      </c>
      <c r="Y110" s="587">
        <v>18900198</v>
      </c>
      <c r="Z110" s="587">
        <v>19513067</v>
      </c>
      <c r="AA110" s="587">
        <v>19370575</v>
      </c>
      <c r="AB110" s="587">
        <v>19544328</v>
      </c>
      <c r="AC110" s="587">
        <v>19763932</v>
      </c>
      <c r="AD110" s="587">
        <v>20107125</v>
      </c>
      <c r="AE110" s="587">
        <v>20738229</v>
      </c>
      <c r="AF110" s="587">
        <v>20938889</v>
      </c>
      <c r="AG110" s="587">
        <v>21167495</v>
      </c>
      <c r="AH110" s="587">
        <v>21195859</v>
      </c>
      <c r="AI110" s="588">
        <v>21192727</v>
      </c>
      <c r="AJ110" s="588">
        <v>20743660</v>
      </c>
      <c r="AK110" s="588"/>
      <c r="AL110" s="588"/>
      <c r="AM110" s="588"/>
      <c r="AN110" s="588"/>
      <c r="AO110" s="4" t="s">
        <v>7</v>
      </c>
      <c r="AP110" s="129"/>
    </row>
    <row r="111" spans="1:43">
      <c r="B111" s="104"/>
      <c r="C111" s="589" t="s">
        <v>328</v>
      </c>
      <c r="D111" s="121"/>
      <c r="E111" s="590">
        <v>17102288.637654431</v>
      </c>
      <c r="F111" s="590">
        <v>18909053.516321857</v>
      </c>
      <c r="G111" s="590">
        <v>20251387</v>
      </c>
      <c r="H111" s="590">
        <v>20710278.75</v>
      </c>
      <c r="I111" s="590">
        <v>21239350.5</v>
      </c>
      <c r="J111" s="590">
        <v>21123363</v>
      </c>
      <c r="K111" s="590">
        <v>21962917.25</v>
      </c>
      <c r="L111" s="590">
        <v>22878710.5</v>
      </c>
      <c r="M111" s="590">
        <v>22774902</v>
      </c>
      <c r="N111" s="590">
        <v>22029803.75</v>
      </c>
      <c r="O111" s="590">
        <v>21344657.25</v>
      </c>
      <c r="P111" s="590">
        <v>21234747.5</v>
      </c>
      <c r="Q111" s="590">
        <v>20510579.25</v>
      </c>
      <c r="R111" s="590"/>
      <c r="S111" s="590"/>
      <c r="T111" s="590"/>
      <c r="U111" s="590"/>
      <c r="V111" s="590"/>
      <c r="W111" s="590"/>
      <c r="X111" s="590"/>
      <c r="Y111" s="590"/>
      <c r="Z111" s="590"/>
      <c r="AA111" s="590"/>
      <c r="AB111" s="590"/>
      <c r="AC111" s="590"/>
      <c r="AD111" s="590"/>
      <c r="AE111" s="590"/>
      <c r="AF111" s="590"/>
      <c r="AG111" s="590"/>
      <c r="AH111" s="590"/>
      <c r="AI111" s="590"/>
      <c r="AJ111" s="590"/>
      <c r="AK111" s="590"/>
      <c r="AL111" s="590"/>
      <c r="AM111" s="586"/>
      <c r="AN111" s="590"/>
    </row>
    <row r="112" spans="1:43">
      <c r="B112" s="104"/>
      <c r="C112" s="324" t="s">
        <v>585</v>
      </c>
      <c r="D112" s="324" t="s">
        <v>586</v>
      </c>
      <c r="E112" s="585"/>
      <c r="F112" s="585"/>
      <c r="G112" s="585"/>
      <c r="H112" s="585"/>
      <c r="I112" s="585"/>
      <c r="J112" s="585"/>
      <c r="K112" s="585"/>
      <c r="L112" s="585"/>
      <c r="M112" s="585"/>
      <c r="N112" s="585"/>
      <c r="O112" s="585"/>
      <c r="P112" s="585"/>
      <c r="Q112" s="585"/>
      <c r="R112" s="585"/>
      <c r="S112" s="585"/>
      <c r="T112" s="585"/>
      <c r="U112" s="585"/>
      <c r="V112" s="1368">
        <v>20165156</v>
      </c>
      <c r="W112" s="1365">
        <v>21043103</v>
      </c>
      <c r="X112" s="1365">
        <v>21190639</v>
      </c>
      <c r="Y112" s="1365">
        <v>19592775</v>
      </c>
      <c r="Z112" s="1365">
        <v>20689139</v>
      </c>
      <c r="AA112" s="1365">
        <v>20652151</v>
      </c>
      <c r="AB112" s="1365">
        <v>20666774</v>
      </c>
      <c r="AC112" s="1365">
        <v>21162509</v>
      </c>
      <c r="AD112" s="1365">
        <v>21093380</v>
      </c>
      <c r="AE112" s="1365">
        <v>21584216</v>
      </c>
      <c r="AF112" s="1365">
        <v>21895973</v>
      </c>
      <c r="AG112" s="1365">
        <v>22152130</v>
      </c>
      <c r="AH112" s="1365">
        <v>22222420</v>
      </c>
      <c r="AI112" s="1365">
        <v>22316625</v>
      </c>
      <c r="AJ112" s="1365">
        <v>21661901</v>
      </c>
      <c r="AK112" s="1369">
        <v>22290542</v>
      </c>
      <c r="AL112" s="1369">
        <v>22811848</v>
      </c>
      <c r="AM112" s="1369">
        <v>23202091</v>
      </c>
      <c r="AN112" s="1369">
        <v>23147959</v>
      </c>
      <c r="AO112" s="4">
        <v>23081430</v>
      </c>
      <c r="AP112" s="936" t="str">
        <f>AP109</f>
        <v>2025_4-6</v>
      </c>
    </row>
    <row r="113" spans="2:40">
      <c r="B113" s="104"/>
      <c r="C113" s="104" t="s">
        <v>8</v>
      </c>
      <c r="D113" s="104" t="s">
        <v>4</v>
      </c>
      <c r="E113" s="586">
        <f t="shared" ref="E113:P113" si="56">E114*$Q$113/$Q$114</f>
        <v>16871700.614679299</v>
      </c>
      <c r="F113" s="586">
        <f t="shared" si="56"/>
        <v>18279542.755440794</v>
      </c>
      <c r="G113" s="586">
        <f t="shared" si="56"/>
        <v>18987041.384741791</v>
      </c>
      <c r="H113" s="586">
        <f t="shared" si="56"/>
        <v>18995467.561257459</v>
      </c>
      <c r="I113" s="586">
        <f t="shared" si="56"/>
        <v>19244895.800435312</v>
      </c>
      <c r="J113" s="586">
        <f t="shared" si="56"/>
        <v>19067081.118764631</v>
      </c>
      <c r="K113" s="586">
        <f t="shared" si="56"/>
        <v>19890348.870758753</v>
      </c>
      <c r="L113" s="586">
        <f t="shared" si="56"/>
        <v>20579216.623195708</v>
      </c>
      <c r="M113" s="586">
        <f t="shared" si="56"/>
        <v>20309856.452264085</v>
      </c>
      <c r="N113" s="586">
        <f t="shared" si="56"/>
        <v>19568045.631728597</v>
      </c>
      <c r="O113" s="586">
        <f t="shared" si="56"/>
        <v>19091934.86170074</v>
      </c>
      <c r="P113" s="586">
        <f t="shared" si="56"/>
        <v>19230652.28306929</v>
      </c>
      <c r="Q113" s="586">
        <v>18952196.710399911</v>
      </c>
      <c r="R113" s="586">
        <v>18628023.397103507</v>
      </c>
      <c r="S113" s="586">
        <v>18514817.560954858</v>
      </c>
      <c r="T113" s="586">
        <v>18922023.41303179</v>
      </c>
      <c r="U113" s="586">
        <v>19129467.372280348</v>
      </c>
      <c r="V113" s="587">
        <v>19599018</v>
      </c>
      <c r="W113" s="587">
        <v>19893925</v>
      </c>
      <c r="X113" s="587">
        <v>19882513</v>
      </c>
      <c r="Y113" s="587">
        <v>18266255</v>
      </c>
      <c r="Z113" s="587">
        <v>19164045</v>
      </c>
      <c r="AA113" s="587">
        <v>19328885</v>
      </c>
      <c r="AB113" s="587">
        <v>19547515</v>
      </c>
      <c r="AC113" s="587">
        <v>19821347</v>
      </c>
      <c r="AD113" s="587">
        <v>19891022</v>
      </c>
      <c r="AE113" s="587">
        <v>20138382</v>
      </c>
      <c r="AF113" s="587">
        <v>20266876</v>
      </c>
      <c r="AG113" s="587">
        <v>20608221</v>
      </c>
      <c r="AH113" s="587">
        <v>20646616</v>
      </c>
      <c r="AI113" s="588">
        <v>20563742</v>
      </c>
      <c r="AJ113" s="588">
        <v>19982502</v>
      </c>
      <c r="AK113" s="588"/>
      <c r="AL113" s="588"/>
      <c r="AM113" s="588"/>
      <c r="AN113" s="588"/>
    </row>
    <row r="114" spans="2:40">
      <c r="B114" s="104"/>
      <c r="C114" s="589" t="s">
        <v>328</v>
      </c>
      <c r="D114" s="589"/>
      <c r="E114" s="590">
        <v>16979471.16897146</v>
      </c>
      <c r="F114" s="590">
        <v>18396306.115575764</v>
      </c>
      <c r="G114" s="590">
        <v>19108324</v>
      </c>
      <c r="H114" s="590">
        <v>19116804</v>
      </c>
      <c r="I114" s="590">
        <v>19367825.5</v>
      </c>
      <c r="J114" s="590">
        <v>19188875</v>
      </c>
      <c r="K114" s="590">
        <v>20017401.5</v>
      </c>
      <c r="L114" s="590">
        <v>20710669.5</v>
      </c>
      <c r="M114" s="590">
        <v>20439588.75</v>
      </c>
      <c r="N114" s="590">
        <v>19693039.5</v>
      </c>
      <c r="O114" s="590">
        <v>19213887.5</v>
      </c>
      <c r="P114" s="590">
        <v>19353491</v>
      </c>
      <c r="Q114" s="590">
        <v>19073256.75</v>
      </c>
      <c r="R114" s="590"/>
      <c r="S114" s="590"/>
      <c r="T114" s="590"/>
      <c r="U114" s="590"/>
      <c r="V114" s="590"/>
      <c r="W114" s="590"/>
      <c r="X114" s="590"/>
      <c r="Y114" s="590"/>
      <c r="Z114" s="590"/>
      <c r="AA114" s="590"/>
      <c r="AB114" s="590"/>
      <c r="AC114" s="590"/>
      <c r="AD114" s="590"/>
      <c r="AE114" s="590"/>
      <c r="AF114" s="590"/>
      <c r="AG114" s="590"/>
      <c r="AH114" s="590"/>
      <c r="AI114" s="590"/>
      <c r="AJ114" s="590"/>
      <c r="AK114" s="590"/>
      <c r="AL114" s="590"/>
      <c r="AM114" s="590"/>
      <c r="AN114" s="590"/>
    </row>
    <row r="115" spans="2:40">
      <c r="B115" s="104"/>
      <c r="C115" s="104"/>
      <c r="E115" s="105"/>
      <c r="F115" s="105"/>
      <c r="G115" s="103"/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5"/>
      <c r="V115" s="105"/>
      <c r="W115" s="105"/>
      <c r="X115" s="105"/>
      <c r="Y115" s="105"/>
      <c r="Z115" s="105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543"/>
      <c r="AN115" s="539"/>
    </row>
    <row r="116" spans="2:40">
      <c r="B116" s="104" t="s">
        <v>329</v>
      </c>
      <c r="C116" s="104"/>
      <c r="D116" s="104" t="s">
        <v>1</v>
      </c>
      <c r="E116" s="106">
        <v>2314449</v>
      </c>
      <c r="F116" s="105">
        <v>2336762</v>
      </c>
      <c r="G116" s="105">
        <v>2367820</v>
      </c>
      <c r="H116" s="105">
        <v>2390898</v>
      </c>
      <c r="I116" s="105">
        <v>2413913</v>
      </c>
      <c r="J116" s="105">
        <v>2399053</v>
      </c>
      <c r="K116" s="105">
        <v>2427907</v>
      </c>
      <c r="L116" s="105">
        <v>2404694</v>
      </c>
      <c r="M116" s="105">
        <v>2383697</v>
      </c>
      <c r="N116" s="105">
        <v>2333807</v>
      </c>
      <c r="O116" s="105">
        <v>2351641</v>
      </c>
      <c r="P116" s="105">
        <v>2409961</v>
      </c>
      <c r="Q116" s="105">
        <v>2416694</v>
      </c>
      <c r="R116" s="105">
        <v>2403535</v>
      </c>
      <c r="S116" s="105">
        <v>2390494</v>
      </c>
      <c r="T116" s="105">
        <v>2387644</v>
      </c>
      <c r="U116" s="105">
        <v>2436628</v>
      </c>
      <c r="V116" s="361">
        <v>2665684</v>
      </c>
      <c r="W116" s="361">
        <v>2690087</v>
      </c>
      <c r="X116" s="361">
        <v>2738717</v>
      </c>
      <c r="Y116" s="361">
        <v>2769157</v>
      </c>
      <c r="Z116" s="361">
        <v>2701442</v>
      </c>
      <c r="AA116" s="1381">
        <v>2713353</v>
      </c>
      <c r="AB116" s="1381">
        <v>2712054</v>
      </c>
      <c r="AC116" s="1381">
        <v>2728041</v>
      </c>
      <c r="AD116" s="1381">
        <v>2740527</v>
      </c>
      <c r="AE116" s="1381">
        <v>2673790</v>
      </c>
      <c r="AF116" s="1381">
        <v>2687431</v>
      </c>
      <c r="AG116" s="1381">
        <v>2673359</v>
      </c>
      <c r="AH116" s="1381">
        <v>2681006</v>
      </c>
      <c r="AI116" s="1381">
        <v>2706489</v>
      </c>
      <c r="AJ116" s="1381">
        <v>2732165</v>
      </c>
      <c r="AK116" s="1381">
        <v>2727780</v>
      </c>
      <c r="AL116" s="1381">
        <v>2725972</v>
      </c>
      <c r="AM116" s="603"/>
      <c r="AN116" s="603"/>
    </row>
    <row r="117" spans="2:40">
      <c r="B117" s="104" t="s">
        <v>642</v>
      </c>
      <c r="C117" s="104"/>
      <c r="D117" s="104" t="s">
        <v>1</v>
      </c>
      <c r="E117" s="106">
        <v>2514849</v>
      </c>
      <c r="F117" s="105">
        <v>2543402</v>
      </c>
      <c r="G117" s="105">
        <v>2572044</v>
      </c>
      <c r="H117" s="105">
        <v>2600686</v>
      </c>
      <c r="I117" s="105">
        <v>2629328</v>
      </c>
      <c r="J117" s="105">
        <v>2602382</v>
      </c>
      <c r="K117" s="105">
        <v>2604790</v>
      </c>
      <c r="L117" s="105">
        <v>2591403</v>
      </c>
      <c r="M117" s="105">
        <v>2571592</v>
      </c>
      <c r="N117" s="105">
        <v>2526149</v>
      </c>
      <c r="O117" s="105">
        <v>2543352</v>
      </c>
      <c r="P117" s="105">
        <v>2822541</v>
      </c>
      <c r="Q117" s="105">
        <v>2922674</v>
      </c>
      <c r="R117" s="105">
        <v>2908155</v>
      </c>
      <c r="S117" s="105">
        <v>2891973</v>
      </c>
      <c r="T117" s="105">
        <v>2884147</v>
      </c>
      <c r="U117" s="105">
        <v>2693638</v>
      </c>
      <c r="V117" s="361">
        <v>2410499</v>
      </c>
      <c r="W117" s="361">
        <v>2452857</v>
      </c>
      <c r="X117" s="361">
        <v>2491913</v>
      </c>
      <c r="Y117" s="361">
        <v>2520285</v>
      </c>
      <c r="Z117" s="361">
        <v>2473318</v>
      </c>
      <c r="AA117" s="1381">
        <v>2486982</v>
      </c>
      <c r="AB117" s="1381">
        <v>2482136</v>
      </c>
      <c r="AC117" s="1381">
        <v>2492213</v>
      </c>
      <c r="AD117" s="1381">
        <v>2501511</v>
      </c>
      <c r="AE117" s="1381">
        <v>2447191</v>
      </c>
      <c r="AF117" s="1381">
        <v>2453994</v>
      </c>
      <c r="AG117" s="1381">
        <v>2432716</v>
      </c>
      <c r="AH117" s="1381">
        <v>2434938</v>
      </c>
      <c r="AI117" s="1381">
        <v>2457714</v>
      </c>
      <c r="AJ117" s="1381">
        <v>2527784</v>
      </c>
      <c r="AK117" s="1381">
        <v>2522449</v>
      </c>
      <c r="AL117" s="1381">
        <v>2519030</v>
      </c>
      <c r="AM117" s="603"/>
      <c r="AN117" s="603"/>
    </row>
    <row r="118" spans="2:40">
      <c r="E118" s="108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  <c r="AC118" s="101"/>
      <c r="AD118" s="101"/>
      <c r="AE118" s="101"/>
      <c r="AF118" s="101"/>
      <c r="AG118" s="101"/>
      <c r="AH118" s="101"/>
      <c r="AM118" s="670"/>
    </row>
    <row r="119" spans="2:40">
      <c r="C119" s="114" t="s">
        <v>334</v>
      </c>
      <c r="D119" s="324" t="s">
        <v>598</v>
      </c>
      <c r="E119" s="681">
        <v>92.2</v>
      </c>
      <c r="F119" s="681">
        <v>96.5</v>
      </c>
      <c r="G119" s="681">
        <v>99.7</v>
      </c>
      <c r="H119" s="681">
        <v>101.6</v>
      </c>
      <c r="I119" s="681">
        <v>102.2</v>
      </c>
      <c r="J119" s="681">
        <v>104</v>
      </c>
      <c r="K119" s="681">
        <v>105.9</v>
      </c>
      <c r="L119" s="681">
        <v>107.6</v>
      </c>
      <c r="M119" s="681">
        <v>109.6</v>
      </c>
      <c r="N119" s="681">
        <v>108.2</v>
      </c>
      <c r="O119" s="681">
        <v>106.7</v>
      </c>
      <c r="P119" s="681">
        <v>106.4</v>
      </c>
      <c r="Q119" s="681">
        <v>105.4</v>
      </c>
      <c r="R119" s="681">
        <v>102.4</v>
      </c>
      <c r="S119" s="681">
        <v>102.3</v>
      </c>
      <c r="T119" s="681">
        <v>101.8</v>
      </c>
      <c r="U119" s="681">
        <v>102.9</v>
      </c>
      <c r="V119" s="681">
        <v>103.9</v>
      </c>
      <c r="W119" s="681">
        <v>103</v>
      </c>
      <c r="X119" s="681">
        <v>102.5</v>
      </c>
      <c r="Y119" s="681">
        <v>97.6</v>
      </c>
      <c r="Z119" s="681">
        <v>98.6</v>
      </c>
      <c r="AA119" s="681">
        <v>98.9</v>
      </c>
      <c r="AB119" s="681">
        <v>97.9</v>
      </c>
      <c r="AC119" s="681">
        <v>97.9</v>
      </c>
      <c r="AD119" s="681">
        <v>98.9</v>
      </c>
      <c r="AE119" s="681">
        <v>99</v>
      </c>
      <c r="AF119" s="681">
        <v>100.1</v>
      </c>
      <c r="AG119" s="986">
        <v>99.7</v>
      </c>
      <c r="AH119" s="986">
        <v>104.3</v>
      </c>
      <c r="AI119" s="986">
        <v>105.4</v>
      </c>
      <c r="AJ119" s="986">
        <v>100</v>
      </c>
      <c r="AK119" s="986">
        <v>102.5</v>
      </c>
      <c r="AL119" s="986">
        <v>102.1</v>
      </c>
      <c r="AM119" s="987">
        <v>103.8</v>
      </c>
      <c r="AN119" s="987">
        <v>102.3</v>
      </c>
    </row>
    <row r="120" spans="2:40">
      <c r="B120" s="109"/>
      <c r="C120" s="110"/>
      <c r="D120" s="111" t="s">
        <v>335</v>
      </c>
      <c r="E120" s="544">
        <f t="shared" ref="E120:Z120" si="57">E121*$AA$120/$AA121</f>
        <v>99.24291998793673</v>
      </c>
      <c r="F120" s="544">
        <f t="shared" si="57"/>
        <v>102.99437057167317</v>
      </c>
      <c r="G120" s="544">
        <f t="shared" si="57"/>
        <v>108.10998500404106</v>
      </c>
      <c r="H120" s="544">
        <f t="shared" si="57"/>
        <v>109.58782917339178</v>
      </c>
      <c r="I120" s="544">
        <f t="shared" si="57"/>
        <v>107.54158340044462</v>
      </c>
      <c r="J120" s="544">
        <f t="shared" si="57"/>
        <v>110.04255045626891</v>
      </c>
      <c r="K120" s="544">
        <f t="shared" si="57"/>
        <v>113.68032071928607</v>
      </c>
      <c r="L120" s="544">
        <f t="shared" si="57"/>
        <v>115.95392713367181</v>
      </c>
      <c r="M120" s="544">
        <f t="shared" si="57"/>
        <v>118.45489418949612</v>
      </c>
      <c r="N120" s="544">
        <f t="shared" si="57"/>
        <v>115.38552553007537</v>
      </c>
      <c r="O120" s="544">
        <f t="shared" si="57"/>
        <v>111.52039462561963</v>
      </c>
      <c r="P120" s="544">
        <f t="shared" si="57"/>
        <v>112.19355596138796</v>
      </c>
      <c r="Q120" s="544">
        <f t="shared" si="57"/>
        <v>112.26542308026785</v>
      </c>
      <c r="R120" s="544">
        <f t="shared" si="57"/>
        <v>106.63283763805551</v>
      </c>
      <c r="S120" s="544">
        <f t="shared" si="57"/>
        <v>106.09383424645624</v>
      </c>
      <c r="T120" s="544">
        <f t="shared" si="57"/>
        <v>106.86640577441516</v>
      </c>
      <c r="U120" s="544">
        <f t="shared" si="57"/>
        <v>107.81864509957389</v>
      </c>
      <c r="V120" s="544">
        <f t="shared" si="57"/>
        <v>109.18412035829205</v>
      </c>
      <c r="W120" s="544">
        <f t="shared" si="57"/>
        <v>111.420984433429</v>
      </c>
      <c r="X120" s="544">
        <f t="shared" si="57"/>
        <v>110.36094442995044</v>
      </c>
      <c r="Y120" s="544">
        <f t="shared" si="57"/>
        <v>103.89290373075922</v>
      </c>
      <c r="Z120" s="544">
        <f t="shared" si="57"/>
        <v>103.56950169579966</v>
      </c>
      <c r="AA120" s="544">
        <v>103.3</v>
      </c>
      <c r="AB120" s="544">
        <v>101.8</v>
      </c>
      <c r="AC120" s="544">
        <v>101.1</v>
      </c>
      <c r="AD120" s="544">
        <v>101</v>
      </c>
      <c r="AE120" s="544">
        <v>100</v>
      </c>
      <c r="AF120" s="544">
        <v>101.3</v>
      </c>
      <c r="AG120" s="544">
        <v>102.8</v>
      </c>
      <c r="AH120" s="544">
        <v>107.6</v>
      </c>
      <c r="AI120" s="544">
        <v>108.7</v>
      </c>
      <c r="AJ120" s="544">
        <v>103.1</v>
      </c>
      <c r="AK120" s="544"/>
      <c r="AL120" s="544"/>
      <c r="AM120" s="544"/>
      <c r="AN120" s="544"/>
    </row>
    <row r="121" spans="2:40">
      <c r="B121" s="109"/>
      <c r="C121" s="110"/>
      <c r="D121" s="111" t="s">
        <v>330</v>
      </c>
      <c r="E121" s="545">
        <f t="shared" ref="E121:N121" si="58">E122*$O$121/$O$122</f>
        <v>92.061498623853211</v>
      </c>
      <c r="F121" s="545">
        <f t="shared" si="58"/>
        <v>95.541486544342504</v>
      </c>
      <c r="G121" s="545">
        <f t="shared" si="58"/>
        <v>100.28692461773701</v>
      </c>
      <c r="H121" s="545">
        <f t="shared" si="58"/>
        <v>101.65782895005098</v>
      </c>
      <c r="I121" s="545">
        <f t="shared" si="58"/>
        <v>99.75965372069318</v>
      </c>
      <c r="J121" s="545">
        <f t="shared" si="58"/>
        <v>102.07964566768604</v>
      </c>
      <c r="K121" s="545">
        <f t="shared" si="58"/>
        <v>105.45417940876658</v>
      </c>
      <c r="L121" s="545">
        <f t="shared" si="58"/>
        <v>107.56326299694192</v>
      </c>
      <c r="M121" s="545">
        <f t="shared" si="58"/>
        <v>109.88325494393479</v>
      </c>
      <c r="N121" s="545">
        <f t="shared" si="58"/>
        <v>107.03599209989808</v>
      </c>
      <c r="O121" s="545">
        <f>O123*P121/P123</f>
        <v>103.45055000000001</v>
      </c>
      <c r="P121" s="545">
        <v>104.075</v>
      </c>
      <c r="Q121" s="545">
        <v>104.14166666666667</v>
      </c>
      <c r="R121" s="544">
        <v>98.916666666666671</v>
      </c>
      <c r="S121" s="544">
        <v>98.416666666666671</v>
      </c>
      <c r="T121" s="544">
        <v>99.133333333333326</v>
      </c>
      <c r="U121" s="544">
        <v>100.01666666666667</v>
      </c>
      <c r="V121" s="544">
        <v>101.28333333333335</v>
      </c>
      <c r="W121" s="544">
        <v>103.35833333333333</v>
      </c>
      <c r="X121" s="544">
        <v>102.375</v>
      </c>
      <c r="Y121" s="544">
        <v>96.375</v>
      </c>
      <c r="Z121" s="544">
        <v>96.075000000000003</v>
      </c>
      <c r="AA121" s="544">
        <v>95.824999999999989</v>
      </c>
      <c r="AB121" s="544"/>
      <c r="AC121" s="544"/>
      <c r="AD121" s="544"/>
      <c r="AE121" s="544"/>
      <c r="AF121" s="544"/>
      <c r="AG121" s="544"/>
      <c r="AH121" s="544"/>
      <c r="AI121" s="544"/>
      <c r="AJ121" s="544"/>
      <c r="AK121" s="544"/>
      <c r="AL121" s="544"/>
      <c r="AM121" s="544"/>
      <c r="AN121" s="544"/>
    </row>
    <row r="122" spans="2:40">
      <c r="B122" s="109"/>
      <c r="C122" s="110"/>
      <c r="D122" s="112"/>
      <c r="E122" s="546">
        <v>87.3</v>
      </c>
      <c r="F122" s="547">
        <v>90.6</v>
      </c>
      <c r="G122" s="547">
        <v>95.1</v>
      </c>
      <c r="H122" s="547">
        <v>96.4</v>
      </c>
      <c r="I122" s="547">
        <v>94.6</v>
      </c>
      <c r="J122" s="547">
        <v>96.8</v>
      </c>
      <c r="K122" s="547">
        <v>100</v>
      </c>
      <c r="L122" s="545">
        <v>102</v>
      </c>
      <c r="M122" s="545">
        <v>104.2</v>
      </c>
      <c r="N122" s="545">
        <v>101.5</v>
      </c>
      <c r="O122" s="545">
        <v>98.1</v>
      </c>
      <c r="P122" s="545"/>
      <c r="Q122" s="545"/>
      <c r="R122" s="545"/>
      <c r="S122" s="544"/>
      <c r="T122" s="544"/>
      <c r="U122" s="544"/>
      <c r="V122" s="544"/>
      <c r="W122" s="544"/>
      <c r="X122" s="544"/>
      <c r="Y122" s="544"/>
      <c r="Z122" s="544"/>
      <c r="AA122" s="544"/>
      <c r="AB122" s="544"/>
      <c r="AC122" s="544"/>
      <c r="AD122" s="544"/>
      <c r="AE122" s="544"/>
      <c r="AF122" s="544"/>
      <c r="AG122" s="544"/>
      <c r="AH122" s="544"/>
      <c r="AI122" s="544"/>
      <c r="AJ122" s="544"/>
      <c r="AK122" s="544"/>
      <c r="AL122" s="544"/>
      <c r="AM122" s="544"/>
      <c r="AN122" s="544"/>
    </row>
    <row r="123" spans="2:40">
      <c r="B123" s="109"/>
      <c r="C123" s="110"/>
      <c r="D123" s="117" t="s">
        <v>14</v>
      </c>
      <c r="E123" s="546"/>
      <c r="F123" s="547"/>
      <c r="G123" s="547"/>
      <c r="H123" s="547"/>
      <c r="I123" s="547"/>
      <c r="J123" s="547"/>
      <c r="K123" s="547"/>
      <c r="L123" s="545"/>
      <c r="M123" s="545"/>
      <c r="N123" s="545">
        <v>103</v>
      </c>
      <c r="O123" s="545">
        <v>99.4</v>
      </c>
      <c r="P123" s="545">
        <v>100</v>
      </c>
      <c r="Q123" s="545"/>
      <c r="R123" s="545"/>
      <c r="S123" s="544"/>
      <c r="T123" s="544"/>
      <c r="U123" s="544"/>
      <c r="V123" s="544"/>
      <c r="W123" s="544"/>
      <c r="X123" s="544"/>
      <c r="Y123" s="544"/>
      <c r="Z123" s="544"/>
      <c r="AA123" s="544"/>
      <c r="AB123" s="544"/>
      <c r="AC123" s="544"/>
      <c r="AD123" s="544"/>
      <c r="AE123" s="544"/>
      <c r="AF123" s="544"/>
      <c r="AG123" s="544"/>
      <c r="AH123" s="544"/>
      <c r="AI123" s="544"/>
      <c r="AJ123" s="544"/>
      <c r="AK123" s="544"/>
      <c r="AL123" s="678"/>
      <c r="AM123" s="678"/>
      <c r="AN123" s="544"/>
    </row>
    <row r="124" spans="2:40">
      <c r="B124" s="109"/>
      <c r="C124" s="114" t="s">
        <v>209</v>
      </c>
      <c r="D124" s="324" t="s">
        <v>598</v>
      </c>
      <c r="E124" s="681">
        <v>106</v>
      </c>
      <c r="F124" s="681">
        <v>107.6</v>
      </c>
      <c r="G124" s="681">
        <v>107.6</v>
      </c>
      <c r="H124" s="681">
        <v>107.9</v>
      </c>
      <c r="I124" s="681">
        <v>107.2</v>
      </c>
      <c r="J124" s="681">
        <v>108.7</v>
      </c>
      <c r="K124" s="681">
        <v>110.9</v>
      </c>
      <c r="L124" s="681">
        <v>112.8</v>
      </c>
      <c r="M124" s="681">
        <v>113</v>
      </c>
      <c r="N124" s="681">
        <v>110.9</v>
      </c>
      <c r="O124" s="681">
        <v>109.7</v>
      </c>
      <c r="P124" s="681">
        <v>110.4</v>
      </c>
      <c r="Q124" s="681">
        <v>110.4</v>
      </c>
      <c r="R124" s="681">
        <v>108.4</v>
      </c>
      <c r="S124" s="681">
        <v>108.6</v>
      </c>
      <c r="T124" s="681">
        <v>108.1</v>
      </c>
      <c r="U124" s="681">
        <v>109.7</v>
      </c>
      <c r="V124" s="681">
        <v>110.4</v>
      </c>
      <c r="W124" s="681">
        <v>109.3</v>
      </c>
      <c r="X124" s="681">
        <v>107.1</v>
      </c>
      <c r="Y124" s="681">
        <v>103.5</v>
      </c>
      <c r="Z124" s="681">
        <v>105.5</v>
      </c>
      <c r="AA124" s="681">
        <v>106</v>
      </c>
      <c r="AB124" s="681">
        <v>104.9</v>
      </c>
      <c r="AC124" s="681">
        <v>104.5</v>
      </c>
      <c r="AD124" s="681">
        <v>102.2</v>
      </c>
      <c r="AE124" s="681">
        <v>101.2</v>
      </c>
      <c r="AF124" s="681">
        <v>102.5</v>
      </c>
      <c r="AG124" s="986">
        <v>102.2</v>
      </c>
      <c r="AH124" s="986">
        <v>105.8</v>
      </c>
      <c r="AI124" s="986">
        <v>106.3</v>
      </c>
      <c r="AJ124" s="986">
        <v>100</v>
      </c>
      <c r="AK124" s="986">
        <v>103.2</v>
      </c>
      <c r="AL124" s="986">
        <v>100.4</v>
      </c>
      <c r="AM124" s="987">
        <v>98.1</v>
      </c>
      <c r="AN124" s="987">
        <v>93.6</v>
      </c>
    </row>
    <row r="125" spans="2:40">
      <c r="B125" s="109"/>
      <c r="C125" s="110"/>
      <c r="D125" s="111" t="s">
        <v>335</v>
      </c>
      <c r="E125" s="544">
        <f t="shared" ref="E125:Z125" si="59">E126*$AA$125/$AA$126</f>
        <v>105.60883636174452</v>
      </c>
      <c r="F125" s="544">
        <f t="shared" si="59"/>
        <v>109.23438888357632</v>
      </c>
      <c r="G125" s="544">
        <f t="shared" si="59"/>
        <v>112.7429880982522</v>
      </c>
      <c r="H125" s="544">
        <f t="shared" si="59"/>
        <v>114.73119431990187</v>
      </c>
      <c r="I125" s="544">
        <f t="shared" si="59"/>
        <v>116.25158731292811</v>
      </c>
      <c r="J125" s="544">
        <f t="shared" si="59"/>
        <v>117.18721377017499</v>
      </c>
      <c r="K125" s="544">
        <f t="shared" si="59"/>
        <v>116.95330715586327</v>
      </c>
      <c r="L125" s="544">
        <f t="shared" si="59"/>
        <v>117.30416707733085</v>
      </c>
      <c r="M125" s="544">
        <f t="shared" si="59"/>
        <v>117.53807369164259</v>
      </c>
      <c r="N125" s="544">
        <f t="shared" si="59"/>
        <v>113.44470794118739</v>
      </c>
      <c r="O125" s="544">
        <f t="shared" si="59"/>
        <v>110.5208752622908</v>
      </c>
      <c r="P125" s="544">
        <f t="shared" si="59"/>
        <v>113.70460417931152</v>
      </c>
      <c r="Q125" s="544">
        <f t="shared" si="59"/>
        <v>114.33961675192921</v>
      </c>
      <c r="R125" s="544">
        <f t="shared" si="59"/>
        <v>109.56768403711087</v>
      </c>
      <c r="S125" s="544">
        <f t="shared" si="59"/>
        <v>109.12877828838984</v>
      </c>
      <c r="T125" s="544">
        <f t="shared" si="59"/>
        <v>110.03460504638861</v>
      </c>
      <c r="U125" s="544">
        <f t="shared" si="59"/>
        <v>112.08905748721058</v>
      </c>
      <c r="V125" s="544">
        <f t="shared" si="59"/>
        <v>112.99488424520942</v>
      </c>
      <c r="W125" s="544">
        <f t="shared" si="59"/>
        <v>115.33882771178357</v>
      </c>
      <c r="X125" s="544">
        <f t="shared" si="59"/>
        <v>112.90150004335383</v>
      </c>
      <c r="Y125" s="544">
        <f t="shared" si="59"/>
        <v>107.88676840371106</v>
      </c>
      <c r="Z125" s="544">
        <f t="shared" si="59"/>
        <v>108.08287522760773</v>
      </c>
      <c r="AA125" s="544">
        <v>107.7</v>
      </c>
      <c r="AB125" s="544">
        <v>106.3</v>
      </c>
      <c r="AC125" s="544">
        <v>105.3</v>
      </c>
      <c r="AD125" s="544">
        <v>102.1</v>
      </c>
      <c r="AE125" s="544">
        <v>100</v>
      </c>
      <c r="AF125" s="544">
        <v>101</v>
      </c>
      <c r="AG125" s="544">
        <v>102.3</v>
      </c>
      <c r="AH125" s="544">
        <v>106.1</v>
      </c>
      <c r="AI125" s="544">
        <v>106.5</v>
      </c>
      <c r="AJ125" s="544">
        <v>100.2</v>
      </c>
      <c r="AK125" s="544"/>
      <c r="AL125" s="544"/>
      <c r="AM125" s="544"/>
      <c r="AN125" s="544"/>
    </row>
    <row r="126" spans="2:40">
      <c r="B126" s="109"/>
      <c r="C126" s="110"/>
      <c r="D126" s="111" t="s">
        <v>330</v>
      </c>
      <c r="E126" s="545">
        <f t="shared" ref="E126:N126" si="60">E127*$O$126/$O$127</f>
        <v>94.242239999999981</v>
      </c>
      <c r="F126" s="545">
        <f t="shared" si="60"/>
        <v>97.477577142857143</v>
      </c>
      <c r="G126" s="545">
        <f t="shared" si="60"/>
        <v>100.60854857142857</v>
      </c>
      <c r="H126" s="545">
        <f t="shared" si="60"/>
        <v>102.3827657142857</v>
      </c>
      <c r="I126" s="545">
        <f t="shared" si="60"/>
        <v>103.73952</v>
      </c>
      <c r="J126" s="545">
        <f t="shared" si="60"/>
        <v>104.5744457142857</v>
      </c>
      <c r="K126" s="545">
        <f t="shared" si="60"/>
        <v>104.36571428571428</v>
      </c>
      <c r="L126" s="545">
        <f t="shared" si="60"/>
        <v>104.67881142857141</v>
      </c>
      <c r="M126" s="545">
        <f t="shared" si="60"/>
        <v>104.88754285714285</v>
      </c>
      <c r="N126" s="545">
        <f t="shared" si="60"/>
        <v>101.23474285714285</v>
      </c>
      <c r="O126" s="545">
        <f>O129*P126/P129</f>
        <v>98.625599999999991</v>
      </c>
      <c r="P126" s="545">
        <v>101.46666666666665</v>
      </c>
      <c r="Q126" s="545">
        <v>102.03333333333332</v>
      </c>
      <c r="R126" s="545">
        <v>97.774999999999991</v>
      </c>
      <c r="S126" s="544">
        <v>97.38333333333334</v>
      </c>
      <c r="T126" s="544">
        <v>98.191666666666663</v>
      </c>
      <c r="U126" s="544">
        <v>100.02499999999999</v>
      </c>
      <c r="V126" s="544">
        <v>100.83333333333336</v>
      </c>
      <c r="W126" s="544">
        <v>102.92500000000001</v>
      </c>
      <c r="X126" s="544">
        <v>100.74999999999999</v>
      </c>
      <c r="Y126" s="544">
        <v>96.274999999999991</v>
      </c>
      <c r="Z126" s="544">
        <v>96.45</v>
      </c>
      <c r="AA126" s="544">
        <v>96.108333333333348</v>
      </c>
      <c r="AB126" s="544"/>
      <c r="AC126" s="544"/>
      <c r="AD126" s="544"/>
      <c r="AE126" s="544"/>
      <c r="AF126" s="544"/>
      <c r="AG126" s="544"/>
      <c r="AH126" s="544"/>
      <c r="AI126" s="544"/>
      <c r="AJ126" s="544"/>
      <c r="AK126" s="544"/>
      <c r="AL126" s="544"/>
      <c r="AM126" s="544"/>
      <c r="AN126" s="544"/>
    </row>
    <row r="127" spans="2:40">
      <c r="C127" s="110"/>
      <c r="D127" s="112"/>
      <c r="E127" s="546">
        <v>90.3</v>
      </c>
      <c r="F127" s="547">
        <v>93.4</v>
      </c>
      <c r="G127" s="547">
        <v>96.4</v>
      </c>
      <c r="H127" s="547">
        <v>98.1</v>
      </c>
      <c r="I127" s="547">
        <v>99.4</v>
      </c>
      <c r="J127" s="547">
        <v>100.2</v>
      </c>
      <c r="K127" s="547">
        <v>100</v>
      </c>
      <c r="L127" s="545">
        <v>100.3</v>
      </c>
      <c r="M127" s="545">
        <v>100.5</v>
      </c>
      <c r="N127" s="545">
        <v>97</v>
      </c>
      <c r="O127" s="545">
        <v>94.5</v>
      </c>
      <c r="P127" s="545"/>
      <c r="Q127" s="545"/>
      <c r="R127" s="545"/>
      <c r="S127" s="544"/>
      <c r="T127" s="544"/>
      <c r="U127" s="544"/>
      <c r="V127" s="544"/>
      <c r="W127" s="544"/>
      <c r="X127" s="544"/>
      <c r="Y127" s="544"/>
      <c r="Z127" s="544"/>
      <c r="AA127" s="544"/>
      <c r="AB127" s="544"/>
      <c r="AC127" s="544"/>
      <c r="AD127" s="544"/>
      <c r="AE127" s="544"/>
      <c r="AF127" s="544"/>
      <c r="AG127" s="544"/>
      <c r="AH127" s="544"/>
      <c r="AI127" s="544"/>
      <c r="AJ127" s="544"/>
      <c r="AK127" s="544"/>
      <c r="AL127" s="544"/>
      <c r="AM127" s="544"/>
      <c r="AN127" s="544"/>
    </row>
    <row r="128" spans="2:40">
      <c r="C128" s="110"/>
      <c r="D128" s="112"/>
      <c r="E128" s="546"/>
      <c r="F128" s="547"/>
      <c r="G128" s="547"/>
      <c r="H128" s="547"/>
      <c r="I128" s="547"/>
      <c r="J128" s="547"/>
      <c r="K128" s="547"/>
      <c r="L128" s="545"/>
      <c r="M128" s="545"/>
      <c r="N128" s="545"/>
      <c r="O128" s="545"/>
      <c r="P128" s="545"/>
      <c r="Q128" s="545"/>
      <c r="R128" s="545"/>
      <c r="S128" s="544"/>
      <c r="T128" s="544"/>
      <c r="U128" s="544"/>
      <c r="V128" s="544"/>
      <c r="W128" s="544"/>
      <c r="X128" s="544"/>
      <c r="Y128" s="544"/>
      <c r="Z128" s="544"/>
      <c r="AA128" s="544"/>
      <c r="AB128" s="544"/>
      <c r="AC128" s="544"/>
      <c r="AD128" s="544"/>
      <c r="AE128" s="544"/>
      <c r="AF128" s="544"/>
      <c r="AG128" s="544"/>
      <c r="AH128" s="544"/>
      <c r="AI128" s="544"/>
      <c r="AJ128" s="544"/>
      <c r="AK128" s="544"/>
      <c r="AL128" s="544"/>
      <c r="AM128" s="544"/>
      <c r="AN128" s="544"/>
    </row>
    <row r="129" spans="2:47">
      <c r="C129" s="115"/>
      <c r="D129" s="113" t="s">
        <v>14</v>
      </c>
      <c r="E129" s="675"/>
      <c r="F129" s="676"/>
      <c r="G129" s="676"/>
      <c r="H129" s="676"/>
      <c r="I129" s="676"/>
      <c r="J129" s="676"/>
      <c r="K129" s="676"/>
      <c r="L129" s="677"/>
      <c r="M129" s="677"/>
      <c r="N129" s="677">
        <v>99.8</v>
      </c>
      <c r="O129" s="677">
        <v>97.2</v>
      </c>
      <c r="P129" s="677">
        <v>100</v>
      </c>
      <c r="Q129" s="677"/>
      <c r="R129" s="677"/>
      <c r="S129" s="678"/>
      <c r="T129" s="678"/>
      <c r="U129" s="678"/>
      <c r="V129" s="678"/>
      <c r="W129" s="678"/>
      <c r="X129" s="678"/>
      <c r="Y129" s="678"/>
      <c r="Z129" s="678"/>
      <c r="AA129" s="678"/>
      <c r="AB129" s="678"/>
      <c r="AC129" s="678"/>
      <c r="AD129" s="678"/>
      <c r="AE129" s="678"/>
      <c r="AF129" s="678"/>
      <c r="AG129" s="678"/>
      <c r="AH129" s="678"/>
      <c r="AI129" s="678"/>
      <c r="AJ129" s="678"/>
      <c r="AK129" s="678"/>
      <c r="AL129" s="544"/>
      <c r="AM129" s="544"/>
      <c r="AN129" s="544"/>
    </row>
    <row r="130" spans="2:47" ht="24">
      <c r="C130" s="116" t="s">
        <v>211</v>
      </c>
      <c r="D130" s="4" t="s">
        <v>598</v>
      </c>
      <c r="E130" s="682">
        <v>147.6</v>
      </c>
      <c r="F130" s="682">
        <v>147.4</v>
      </c>
      <c r="G130" s="682">
        <v>138</v>
      </c>
      <c r="H130" s="682">
        <v>117.8</v>
      </c>
      <c r="I130" s="682">
        <v>104.6</v>
      </c>
      <c r="J130" s="682">
        <v>102.4</v>
      </c>
      <c r="K130" s="682">
        <v>106.2</v>
      </c>
      <c r="L130" s="682">
        <v>113.8</v>
      </c>
      <c r="M130" s="682">
        <v>117.2</v>
      </c>
      <c r="N130" s="682">
        <v>106.9</v>
      </c>
      <c r="O130" s="682">
        <v>105.4</v>
      </c>
      <c r="P130" s="682">
        <v>111.4</v>
      </c>
      <c r="Q130" s="682">
        <v>107.3</v>
      </c>
      <c r="R130" s="682">
        <v>108.1</v>
      </c>
      <c r="S130" s="682">
        <v>114.5</v>
      </c>
      <c r="T130" s="682">
        <v>118.7</v>
      </c>
      <c r="U130" s="682">
        <v>119</v>
      </c>
      <c r="V130" s="682">
        <v>122.9</v>
      </c>
      <c r="W130" s="682">
        <v>124.9</v>
      </c>
      <c r="X130" s="682">
        <v>121.1</v>
      </c>
      <c r="Y130" s="682">
        <v>101.4</v>
      </c>
      <c r="Z130" s="682">
        <v>112.7</v>
      </c>
      <c r="AA130" s="682">
        <v>112.4</v>
      </c>
      <c r="AB130" s="682">
        <v>113.6</v>
      </c>
      <c r="AC130" s="682">
        <v>116.7</v>
      </c>
      <c r="AD130" s="682">
        <v>121.2</v>
      </c>
      <c r="AE130" s="682">
        <v>120</v>
      </c>
      <c r="AF130" s="682">
        <v>118</v>
      </c>
      <c r="AG130" s="987">
        <v>111.8</v>
      </c>
      <c r="AH130" s="987">
        <v>124.3</v>
      </c>
      <c r="AI130" s="987">
        <v>116.4</v>
      </c>
      <c r="AJ130" s="987">
        <v>100</v>
      </c>
      <c r="AK130" s="986">
        <v>105.2</v>
      </c>
      <c r="AL130" s="986">
        <v>105.3</v>
      </c>
      <c r="AM130" s="986">
        <v>101</v>
      </c>
      <c r="AN130" s="987">
        <v>101.2</v>
      </c>
    </row>
    <row r="131" spans="2:47">
      <c r="C131" s="116"/>
      <c r="D131" s="111" t="s">
        <v>335</v>
      </c>
      <c r="E131" s="546">
        <f>ROUND(F131*E134/F134,1)</f>
        <v>157.5</v>
      </c>
      <c r="F131" s="544">
        <f t="shared" ref="F131:Z131" si="61">F132*$AA$131/$AA$132</f>
        <v>152.92956706963881</v>
      </c>
      <c r="G131" s="544">
        <f t="shared" si="61"/>
        <v>145.1401178120621</v>
      </c>
      <c r="H131" s="544">
        <f t="shared" si="61"/>
        <v>126.40599934447256</v>
      </c>
      <c r="I131" s="544">
        <f t="shared" si="61"/>
        <v>103.62925531282423</v>
      </c>
      <c r="J131" s="544">
        <f t="shared" si="61"/>
        <v>97.81181852552011</v>
      </c>
      <c r="K131" s="544">
        <f t="shared" si="61"/>
        <v>99.09362663119731</v>
      </c>
      <c r="L131" s="544">
        <f t="shared" si="61"/>
        <v>109.24949085310109</v>
      </c>
      <c r="M131" s="544">
        <f t="shared" si="61"/>
        <v>110.92570145283278</v>
      </c>
      <c r="N131" s="544">
        <f t="shared" si="61"/>
        <v>98.797824760656411</v>
      </c>
      <c r="O131" s="544">
        <f t="shared" si="61"/>
        <v>96.825812290383823</v>
      </c>
      <c r="P131" s="544">
        <f t="shared" si="61"/>
        <v>100.38995262009122</v>
      </c>
      <c r="Q131" s="544">
        <f t="shared" si="61"/>
        <v>94.74673043138786</v>
      </c>
      <c r="R131" s="544">
        <f t="shared" si="61"/>
        <v>88.311477058305101</v>
      </c>
      <c r="S131" s="544">
        <f t="shared" si="61"/>
        <v>91.776613489965044</v>
      </c>
      <c r="T131" s="544">
        <f t="shared" si="61"/>
        <v>98.607882455237501</v>
      </c>
      <c r="U131" s="544">
        <f t="shared" si="61"/>
        <v>102.37003058103976</v>
      </c>
      <c r="V131" s="544">
        <f t="shared" si="61"/>
        <v>108.23394495412845</v>
      </c>
      <c r="W131" s="544">
        <f t="shared" si="61"/>
        <v>109.92354740061162</v>
      </c>
      <c r="X131" s="544">
        <f t="shared" si="61"/>
        <v>104.5565749235474</v>
      </c>
      <c r="Y131" s="544">
        <f t="shared" si="61"/>
        <v>94.717125382263006</v>
      </c>
      <c r="Z131" s="544">
        <f t="shared" si="61"/>
        <v>99.686544342507645</v>
      </c>
      <c r="AA131" s="544">
        <v>97.5</v>
      </c>
      <c r="AB131" s="544">
        <v>94</v>
      </c>
      <c r="AC131" s="544">
        <v>96.5</v>
      </c>
      <c r="AD131" s="544">
        <v>102.3</v>
      </c>
      <c r="AE131" s="544">
        <v>100</v>
      </c>
      <c r="AF131" s="544">
        <v>96.3</v>
      </c>
      <c r="AG131" s="544">
        <v>94.4</v>
      </c>
      <c r="AH131" s="544">
        <v>105</v>
      </c>
      <c r="AI131" s="544">
        <v>98.3</v>
      </c>
      <c r="AJ131" s="544">
        <v>84.5</v>
      </c>
      <c r="AK131" s="544"/>
      <c r="AL131" s="544"/>
      <c r="AM131" s="544"/>
      <c r="AN131" s="544"/>
    </row>
    <row r="132" spans="2:47">
      <c r="C132" s="116"/>
      <c r="D132" s="112"/>
      <c r="E132" s="546"/>
      <c r="F132" s="545">
        <f t="shared" ref="F132:N132" si="62">F133*$O$132/$O$133</f>
        <v>153.87067209775967</v>
      </c>
      <c r="G132" s="545">
        <f t="shared" si="62"/>
        <v>146.03328776782863</v>
      </c>
      <c r="H132" s="545">
        <f t="shared" si="62"/>
        <v>127.18388241736162</v>
      </c>
      <c r="I132" s="545">
        <f t="shared" si="62"/>
        <v>104.26697380705698</v>
      </c>
      <c r="J132" s="545">
        <f t="shared" si="62"/>
        <v>98.413737408754073</v>
      </c>
      <c r="K132" s="545">
        <f t="shared" si="62"/>
        <v>99.703433564312348</v>
      </c>
      <c r="L132" s="545">
        <f t="shared" si="62"/>
        <v>109.92179541219708</v>
      </c>
      <c r="M132" s="545">
        <f t="shared" si="62"/>
        <v>111.60832115408098</v>
      </c>
      <c r="N132" s="545">
        <f t="shared" si="62"/>
        <v>99.405811374568145</v>
      </c>
      <c r="O132" s="544">
        <f t="shared" ref="O132:T132" si="63">O134*$U$132/$U$134</f>
        <v>97.42166344294003</v>
      </c>
      <c r="P132" s="544">
        <f t="shared" si="63"/>
        <v>101.00773694390716</v>
      </c>
      <c r="Q132" s="544">
        <f t="shared" si="63"/>
        <v>95.329787234042556</v>
      </c>
      <c r="R132" s="544">
        <f t="shared" si="63"/>
        <v>88.854932301740817</v>
      </c>
      <c r="S132" s="544">
        <f t="shared" si="63"/>
        <v>92.341392649903284</v>
      </c>
      <c r="T132" s="544">
        <f t="shared" si="63"/>
        <v>99.214700193423582</v>
      </c>
      <c r="U132" s="544">
        <v>103</v>
      </c>
      <c r="V132" s="544">
        <v>108.9</v>
      </c>
      <c r="W132" s="544">
        <v>110.6</v>
      </c>
      <c r="X132" s="544">
        <v>105.2</v>
      </c>
      <c r="Y132" s="544">
        <v>95.3</v>
      </c>
      <c r="Z132" s="544">
        <v>100.3</v>
      </c>
      <c r="AA132" s="544">
        <v>98.1</v>
      </c>
      <c r="AB132" s="544"/>
      <c r="AC132" s="544"/>
      <c r="AD132" s="544"/>
      <c r="AE132" s="544"/>
      <c r="AF132" s="544"/>
      <c r="AG132" s="544"/>
      <c r="AH132" s="544"/>
      <c r="AI132" s="544"/>
      <c r="AJ132" s="544"/>
      <c r="AK132" s="544"/>
      <c r="AL132" s="544"/>
      <c r="AM132" s="544"/>
      <c r="AN132" s="544"/>
    </row>
    <row r="133" spans="2:47">
      <c r="C133" s="40"/>
      <c r="D133" s="117" t="s">
        <v>14</v>
      </c>
      <c r="E133" s="546"/>
      <c r="F133" s="547">
        <v>155.1</v>
      </c>
      <c r="G133" s="547">
        <v>147.19999999999999</v>
      </c>
      <c r="H133" s="547">
        <v>128.19999999999999</v>
      </c>
      <c r="I133" s="547">
        <v>105.1</v>
      </c>
      <c r="J133" s="547">
        <v>99.2</v>
      </c>
      <c r="K133" s="547">
        <v>100.5</v>
      </c>
      <c r="L133" s="545">
        <v>110.8</v>
      </c>
      <c r="M133" s="545">
        <v>112.5</v>
      </c>
      <c r="N133" s="545">
        <v>100.2</v>
      </c>
      <c r="O133" s="545">
        <v>98.2</v>
      </c>
      <c r="P133" s="545">
        <v>100</v>
      </c>
      <c r="Q133" s="545"/>
      <c r="R133" s="545"/>
      <c r="S133" s="544"/>
      <c r="T133" s="544"/>
      <c r="U133" s="544"/>
      <c r="V133" s="544"/>
      <c r="W133" s="544"/>
      <c r="X133" s="544"/>
      <c r="Y133" s="544"/>
      <c r="Z133" s="544"/>
      <c r="AA133" s="544"/>
      <c r="AB133" s="544"/>
      <c r="AC133" s="544"/>
      <c r="AD133" s="544"/>
      <c r="AE133" s="544"/>
      <c r="AF133" s="544"/>
      <c r="AG133" s="544"/>
      <c r="AH133" s="544"/>
      <c r="AI133" s="544"/>
      <c r="AJ133" s="544"/>
      <c r="AK133" s="544"/>
      <c r="AL133" s="544"/>
      <c r="AM133" s="544"/>
      <c r="AN133" s="544"/>
    </row>
    <row r="134" spans="2:47">
      <c r="C134" s="40"/>
      <c r="D134" s="40"/>
      <c r="E134" s="679">
        <v>158.9</v>
      </c>
      <c r="F134" s="544">
        <v>154.30000000000001</v>
      </c>
      <c r="G134" s="544"/>
      <c r="H134" s="544"/>
      <c r="I134" s="544"/>
      <c r="J134" s="544"/>
      <c r="K134" s="544"/>
      <c r="L134" s="544"/>
      <c r="M134" s="544"/>
      <c r="N134" s="544"/>
      <c r="O134" s="544">
        <v>97.8</v>
      </c>
      <c r="P134" s="544">
        <v>101.4</v>
      </c>
      <c r="Q134" s="544">
        <v>95.7</v>
      </c>
      <c r="R134" s="544">
        <v>89.2</v>
      </c>
      <c r="S134" s="544">
        <v>92.7</v>
      </c>
      <c r="T134" s="544">
        <v>99.6</v>
      </c>
      <c r="U134" s="544">
        <v>103.4</v>
      </c>
      <c r="V134" s="544"/>
      <c r="W134" s="544"/>
      <c r="X134" s="544"/>
      <c r="Y134" s="544"/>
      <c r="Z134" s="544"/>
      <c r="AA134" s="544"/>
      <c r="AB134" s="544"/>
      <c r="AC134" s="544"/>
      <c r="AD134" s="544"/>
      <c r="AE134" s="544"/>
      <c r="AF134" s="544"/>
      <c r="AG134" s="544"/>
      <c r="AH134" s="544"/>
      <c r="AI134" s="544"/>
      <c r="AJ134" s="544"/>
      <c r="AK134" s="544"/>
      <c r="AL134" s="544"/>
      <c r="AM134" s="544"/>
      <c r="AN134" s="544"/>
    </row>
    <row r="135" spans="2:47">
      <c r="C135" s="40"/>
      <c r="D135" s="40" t="s">
        <v>336</v>
      </c>
      <c r="E135" s="679"/>
      <c r="F135" s="544"/>
      <c r="G135" s="544"/>
      <c r="H135" s="544"/>
      <c r="I135" s="544"/>
      <c r="J135" s="544"/>
      <c r="K135" s="544"/>
      <c r="L135" s="544"/>
      <c r="M135" s="544"/>
      <c r="N135" s="544"/>
      <c r="O135" s="544"/>
      <c r="P135" s="544"/>
      <c r="Q135" s="544">
        <v>96.50833333333334</v>
      </c>
      <c r="R135" s="544">
        <v>85.2</v>
      </c>
      <c r="S135" s="544">
        <v>89.241666666666674</v>
      </c>
      <c r="T135" s="544">
        <v>96.141666666666666</v>
      </c>
      <c r="U135" s="544">
        <v>100.00833333333333</v>
      </c>
      <c r="V135" s="544">
        <v>103.70833333333336</v>
      </c>
      <c r="W135" s="544">
        <v>108.0333333333333</v>
      </c>
      <c r="X135" s="544">
        <v>107.7</v>
      </c>
      <c r="Y135" s="544">
        <v>94.27500000000002</v>
      </c>
      <c r="Z135" s="544">
        <v>104.22500000000001</v>
      </c>
      <c r="AA135" s="544"/>
      <c r="AB135" s="544"/>
      <c r="AC135" s="544"/>
      <c r="AD135" s="544"/>
      <c r="AE135" s="544"/>
      <c r="AF135" s="544"/>
      <c r="AG135" s="544"/>
      <c r="AH135" s="544"/>
      <c r="AI135" s="544"/>
      <c r="AJ135" s="544"/>
      <c r="AK135" s="678"/>
      <c r="AL135" s="678"/>
      <c r="AM135" s="678"/>
      <c r="AN135" s="544"/>
    </row>
    <row r="136" spans="2:47">
      <c r="C136" s="118" t="s">
        <v>212</v>
      </c>
      <c r="D136" s="324" t="s">
        <v>598</v>
      </c>
      <c r="E136" s="681">
        <v>80</v>
      </c>
      <c r="F136" s="681">
        <v>82.6</v>
      </c>
      <c r="G136" s="681">
        <v>85.2</v>
      </c>
      <c r="H136" s="681">
        <v>87.1</v>
      </c>
      <c r="I136" s="681">
        <v>88.1</v>
      </c>
      <c r="J136" s="681">
        <v>88.2</v>
      </c>
      <c r="K136" s="681">
        <v>87.7</v>
      </c>
      <c r="L136" s="681">
        <v>87.3</v>
      </c>
      <c r="M136" s="681">
        <v>87.9</v>
      </c>
      <c r="N136" s="681">
        <v>88.4</v>
      </c>
      <c r="O136" s="681">
        <v>87.9</v>
      </c>
      <c r="P136" s="681">
        <v>87.1</v>
      </c>
      <c r="Q136" s="681">
        <v>86.3</v>
      </c>
      <c r="R136" s="681">
        <v>85.2</v>
      </c>
      <c r="S136" s="681">
        <v>84.4</v>
      </c>
      <c r="T136" s="681">
        <v>84.8</v>
      </c>
      <c r="U136" s="681">
        <v>85.5</v>
      </c>
      <c r="V136" s="681">
        <v>86.4</v>
      </c>
      <c r="W136" s="681">
        <v>88.8</v>
      </c>
      <c r="X136" s="681">
        <v>91.6</v>
      </c>
      <c r="Y136" s="681">
        <v>92.7</v>
      </c>
      <c r="Z136" s="681">
        <v>93</v>
      </c>
      <c r="AA136" s="681">
        <v>93.5</v>
      </c>
      <c r="AB136" s="681">
        <v>93.7</v>
      </c>
      <c r="AC136" s="681">
        <v>94.1</v>
      </c>
      <c r="AD136" s="681">
        <v>94.9</v>
      </c>
      <c r="AE136" s="681">
        <v>95.9</v>
      </c>
      <c r="AF136" s="681">
        <v>96.7</v>
      </c>
      <c r="AG136" s="986">
        <v>99.3</v>
      </c>
      <c r="AH136" s="986">
        <v>99.2</v>
      </c>
      <c r="AI136" s="986">
        <v>99.5</v>
      </c>
      <c r="AJ136" s="986">
        <v>100</v>
      </c>
      <c r="AK136" s="986">
        <v>98.9</v>
      </c>
      <c r="AL136" s="987">
        <v>99.4</v>
      </c>
      <c r="AM136" s="987">
        <v>99</v>
      </c>
      <c r="AN136" s="987">
        <v>98.9</v>
      </c>
    </row>
    <row r="137" spans="2:47">
      <c r="D137" s="111" t="s">
        <v>335</v>
      </c>
      <c r="E137" s="544">
        <f>ROUND(F137*E141/F141,1)</f>
        <v>109</v>
      </c>
      <c r="F137" s="544">
        <f t="shared" ref="F137:O137" si="64">F138*$P$137/$P$138</f>
        <v>110.32307578266055</v>
      </c>
      <c r="G137" s="544">
        <f t="shared" si="64"/>
        <v>113.32639405058408</v>
      </c>
      <c r="H137" s="544">
        <f t="shared" si="64"/>
        <v>115.19236102177919</v>
      </c>
      <c r="I137" s="544">
        <f t="shared" si="64"/>
        <v>114.5792575883865</v>
      </c>
      <c r="J137" s="544">
        <f t="shared" si="64"/>
        <v>111.70922267554832</v>
      </c>
      <c r="K137" s="544">
        <f t="shared" si="64"/>
        <v>108.80364553468731</v>
      </c>
      <c r="L137" s="544">
        <f t="shared" si="64"/>
        <v>106.20906288902553</v>
      </c>
      <c r="M137" s="544">
        <f t="shared" si="64"/>
        <v>105.72924281071819</v>
      </c>
      <c r="N137" s="544">
        <f t="shared" si="64"/>
        <v>105.06282603529135</v>
      </c>
      <c r="O137" s="544">
        <f t="shared" si="64"/>
        <v>104.77848821110926</v>
      </c>
      <c r="P137" s="544">
        <f t="shared" ref="P137:Z137" si="65">P138*$AA$137/$AA$138</f>
        <v>104.82291599613775</v>
      </c>
      <c r="Q137" s="544">
        <f t="shared" si="65"/>
        <v>102.22748632121018</v>
      </c>
      <c r="R137" s="544">
        <f t="shared" si="65"/>
        <v>100.72700354039269</v>
      </c>
      <c r="S137" s="544">
        <f t="shared" si="65"/>
        <v>97.977470228516268</v>
      </c>
      <c r="T137" s="544">
        <f t="shared" si="65"/>
        <v>97.89636305117476</v>
      </c>
      <c r="U137" s="544">
        <f t="shared" si="65"/>
        <v>97.336723527518501</v>
      </c>
      <c r="V137" s="544">
        <f t="shared" si="65"/>
        <v>97.231284196974556</v>
      </c>
      <c r="W137" s="544">
        <f t="shared" si="65"/>
        <v>98.853427743804318</v>
      </c>
      <c r="X137" s="544">
        <f t="shared" si="65"/>
        <v>100.37824267782426</v>
      </c>
      <c r="Y137" s="544">
        <f t="shared" si="65"/>
        <v>100.70267138719022</v>
      </c>
      <c r="Z137" s="544">
        <f t="shared" si="65"/>
        <v>100.28902478274864</v>
      </c>
      <c r="AA137" s="544">
        <v>100.8</v>
      </c>
      <c r="AB137" s="544">
        <v>100</v>
      </c>
      <c r="AC137" s="544">
        <v>99.6</v>
      </c>
      <c r="AD137" s="544">
        <v>99.6</v>
      </c>
      <c r="AE137" s="544">
        <v>100</v>
      </c>
      <c r="AF137" s="544">
        <v>100.4</v>
      </c>
      <c r="AG137" s="544">
        <v>100.1</v>
      </c>
      <c r="AH137" s="544">
        <v>100</v>
      </c>
      <c r="AI137" s="544">
        <v>100.3</v>
      </c>
      <c r="AJ137" s="544">
        <v>100.8</v>
      </c>
      <c r="AK137" s="544"/>
      <c r="AL137" s="544"/>
      <c r="AM137" s="544"/>
      <c r="AN137" s="544"/>
    </row>
    <row r="138" spans="2:47">
      <c r="D138" s="120" t="s">
        <v>330</v>
      </c>
      <c r="E138" s="544"/>
      <c r="F138" s="544">
        <f t="shared" ref="F138:O138" si="66">F139*$P$138/$P$139</f>
        <v>113.35112316690686</v>
      </c>
      <c r="G138" s="544">
        <f t="shared" si="66"/>
        <v>116.43687378146984</v>
      </c>
      <c r="H138" s="544">
        <f t="shared" si="66"/>
        <v>118.35405611596164</v>
      </c>
      <c r="I138" s="544">
        <f t="shared" si="66"/>
        <v>117.72412477748574</v>
      </c>
      <c r="J138" s="544">
        <f t="shared" si="66"/>
        <v>114.77531575824361</v>
      </c>
      <c r="K138" s="544">
        <f t="shared" si="66"/>
        <v>111.78998898024918</v>
      </c>
      <c r="L138" s="544">
        <f t="shared" si="66"/>
        <v>109.12419259133677</v>
      </c>
      <c r="M138" s="544">
        <f t="shared" si="66"/>
        <v>108.6312028481817</v>
      </c>
      <c r="N138" s="544">
        <f t="shared" si="66"/>
        <v>107.94649487157747</v>
      </c>
      <c r="O138" s="544">
        <f t="shared" si="66"/>
        <v>107.6543528015597</v>
      </c>
      <c r="P138" s="544">
        <v>107.7</v>
      </c>
      <c r="Q138" s="544">
        <v>105.03333333333335</v>
      </c>
      <c r="R138" s="544">
        <v>103.49166666666669</v>
      </c>
      <c r="S138" s="544">
        <v>100.66666666666667</v>
      </c>
      <c r="T138" s="544">
        <v>100.58333333333333</v>
      </c>
      <c r="U138" s="544">
        <v>100.00833333333333</v>
      </c>
      <c r="V138" s="544">
        <v>99.899999999999991</v>
      </c>
      <c r="W138" s="544">
        <v>101.56666666666666</v>
      </c>
      <c r="X138" s="544">
        <v>103.13333333333333</v>
      </c>
      <c r="Y138" s="544">
        <v>103.46666666666668</v>
      </c>
      <c r="Z138" s="544">
        <v>103.04166666666667</v>
      </c>
      <c r="AA138" s="544">
        <v>103.56666666666666</v>
      </c>
      <c r="AB138" s="544"/>
      <c r="AC138" s="544"/>
      <c r="AD138" s="544"/>
      <c r="AE138" s="544"/>
      <c r="AF138" s="544"/>
      <c r="AG138" s="544"/>
      <c r="AH138" s="544"/>
      <c r="AI138" s="544"/>
      <c r="AJ138" s="544"/>
      <c r="AK138" s="544"/>
      <c r="AL138" s="544"/>
      <c r="AM138" s="544"/>
      <c r="AN138" s="544"/>
    </row>
    <row r="139" spans="2:47">
      <c r="E139" s="679"/>
      <c r="F139" s="544">
        <v>95.507692307692338</v>
      </c>
      <c r="G139" s="544">
        <v>98.107692307692318</v>
      </c>
      <c r="H139" s="544">
        <v>99.723076923076917</v>
      </c>
      <c r="I139" s="544">
        <v>99.192307692307679</v>
      </c>
      <c r="J139" s="544">
        <v>96.707692307692326</v>
      </c>
      <c r="K139" s="544">
        <v>94.192307692307693</v>
      </c>
      <c r="L139" s="544">
        <v>91.946153846153848</v>
      </c>
      <c r="M139" s="544">
        <v>91.530769230769224</v>
      </c>
      <c r="N139" s="544">
        <v>90.953846153846143</v>
      </c>
      <c r="O139" s="544">
        <v>90.707692307692312</v>
      </c>
      <c r="P139" s="544">
        <v>90.746153846153874</v>
      </c>
      <c r="Q139" s="544">
        <v>88.55384615384618</v>
      </c>
      <c r="R139" s="544">
        <v>87.238461538461536</v>
      </c>
      <c r="S139" s="544">
        <v>84.83846153846153</v>
      </c>
      <c r="T139" s="544">
        <v>85.061538461538461</v>
      </c>
      <c r="U139" s="544">
        <v>85.184615384615398</v>
      </c>
      <c r="V139" s="544">
        <v>85.192307692307693</v>
      </c>
      <c r="W139" s="544">
        <v>87.83846153846153</v>
      </c>
      <c r="X139" s="544"/>
      <c r="Y139" s="544"/>
      <c r="Z139" s="544"/>
      <c r="AA139" s="544"/>
      <c r="AB139" s="544"/>
      <c r="AC139" s="544"/>
      <c r="AD139" s="544"/>
      <c r="AE139" s="544"/>
      <c r="AF139" s="544"/>
      <c r="AG139" s="544"/>
      <c r="AH139" s="544"/>
      <c r="AI139" s="544"/>
      <c r="AJ139" s="544"/>
      <c r="AK139" s="544"/>
      <c r="AL139" s="544"/>
      <c r="AM139" s="544"/>
      <c r="AN139" s="544"/>
    </row>
    <row r="140" spans="2:47">
      <c r="C140" s="121"/>
      <c r="D140" s="121" t="s">
        <v>14</v>
      </c>
      <c r="E140" s="680"/>
      <c r="F140" s="678"/>
      <c r="G140" s="678"/>
      <c r="H140" s="678"/>
      <c r="I140" s="678"/>
      <c r="J140" s="678"/>
      <c r="K140" s="678"/>
      <c r="L140" s="678"/>
      <c r="M140" s="678"/>
      <c r="N140" s="678">
        <v>101.4</v>
      </c>
      <c r="O140" s="678">
        <v>99.7</v>
      </c>
      <c r="P140" s="678">
        <v>100</v>
      </c>
      <c r="Q140" s="678"/>
      <c r="R140" s="678"/>
      <c r="S140" s="678"/>
      <c r="T140" s="678"/>
      <c r="U140" s="678"/>
      <c r="V140" s="678"/>
      <c r="W140" s="678"/>
      <c r="X140" s="678"/>
      <c r="Y140" s="678"/>
      <c r="Z140" s="678"/>
      <c r="AA140" s="678"/>
      <c r="AB140" s="678"/>
      <c r="AC140" s="678"/>
      <c r="AD140" s="678"/>
      <c r="AE140" s="678"/>
      <c r="AF140" s="678"/>
      <c r="AG140" s="678"/>
      <c r="AH140" s="678"/>
      <c r="AI140" s="678"/>
      <c r="AJ140" s="678"/>
      <c r="AK140" s="678"/>
      <c r="AL140" s="678"/>
      <c r="AM140" s="544"/>
      <c r="AN140" s="544"/>
    </row>
    <row r="141" spans="2:47">
      <c r="D141" s="101" t="s">
        <v>331</v>
      </c>
      <c r="E141" s="555">
        <v>825269</v>
      </c>
      <c r="F141" s="555">
        <v>835039</v>
      </c>
      <c r="G141" s="101"/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101"/>
      <c r="AG141" s="101"/>
      <c r="AH141" s="101"/>
      <c r="AM141" s="592"/>
    </row>
    <row r="142" spans="2:47">
      <c r="C142" s="408" t="s">
        <v>599</v>
      </c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3"/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  <c r="AK142" s="123"/>
      <c r="AL142" s="123"/>
      <c r="AM142" s="1062"/>
      <c r="AN142" s="123"/>
      <c r="AO142" s="124"/>
      <c r="AP142" s="124"/>
      <c r="AQ142" s="124"/>
      <c r="AR142" s="124"/>
      <c r="AS142" s="124"/>
      <c r="AT142" s="124"/>
      <c r="AU142" s="124"/>
    </row>
    <row r="143" spans="2:47">
      <c r="B143" s="471"/>
      <c r="C143" s="642" t="s">
        <v>334</v>
      </c>
      <c r="D143" s="119" t="s">
        <v>598</v>
      </c>
      <c r="E143" s="649">
        <v>92.2</v>
      </c>
      <c r="F143" s="649">
        <v>96.5</v>
      </c>
      <c r="G143" s="649">
        <v>99.7</v>
      </c>
      <c r="H143" s="649">
        <v>101.6</v>
      </c>
      <c r="I143" s="649">
        <v>102.2</v>
      </c>
      <c r="J143" s="649">
        <v>104</v>
      </c>
      <c r="K143" s="649">
        <v>105.9</v>
      </c>
      <c r="L143" s="649">
        <v>107.6</v>
      </c>
      <c r="M143" s="649">
        <v>109.6</v>
      </c>
      <c r="N143" s="649">
        <v>108.2</v>
      </c>
      <c r="O143" s="649">
        <v>106.7</v>
      </c>
      <c r="P143" s="649">
        <v>106.4</v>
      </c>
      <c r="Q143" s="649">
        <v>105.4</v>
      </c>
      <c r="R143" s="649">
        <v>102.4</v>
      </c>
      <c r="S143" s="649">
        <v>102.3</v>
      </c>
      <c r="T143" s="649">
        <v>101.8</v>
      </c>
      <c r="U143" s="649">
        <v>102.9</v>
      </c>
      <c r="V143" s="649">
        <v>103.9</v>
      </c>
      <c r="W143" s="649">
        <v>103</v>
      </c>
      <c r="X143" s="649">
        <v>102.5</v>
      </c>
      <c r="Y143" s="649">
        <v>97.6</v>
      </c>
      <c r="Z143" s="649">
        <v>98.6</v>
      </c>
      <c r="AA143" s="649">
        <v>98.9</v>
      </c>
      <c r="AB143" s="649">
        <v>97.9</v>
      </c>
      <c r="AC143" s="649">
        <v>97.9</v>
      </c>
      <c r="AD143" s="649">
        <v>98.9</v>
      </c>
      <c r="AE143" s="649">
        <v>99</v>
      </c>
      <c r="AF143" s="649">
        <v>100.1</v>
      </c>
      <c r="AG143" s="649">
        <v>100.7</v>
      </c>
      <c r="AH143" s="649">
        <v>101.9</v>
      </c>
      <c r="AI143" s="649">
        <v>101.7</v>
      </c>
      <c r="AJ143" s="649">
        <v>100</v>
      </c>
      <c r="AK143" s="649">
        <v>100.9</v>
      </c>
      <c r="AL143" s="649">
        <v>104</v>
      </c>
      <c r="AM143" s="736">
        <v>105.9</v>
      </c>
      <c r="AN143" s="1074">
        <v>108.9</v>
      </c>
      <c r="AO143" s="124"/>
      <c r="AP143" s="124"/>
      <c r="AQ143" s="124"/>
      <c r="AR143" s="124"/>
      <c r="AS143" s="124"/>
      <c r="AT143" s="124"/>
      <c r="AU143" s="124"/>
    </row>
    <row r="144" spans="2:47">
      <c r="B144" s="470"/>
      <c r="C144" s="643"/>
      <c r="D144" s="111" t="s">
        <v>335</v>
      </c>
      <c r="E144" s="413">
        <v>93.1</v>
      </c>
      <c r="F144" s="413">
        <v>97.4</v>
      </c>
      <c r="G144" s="413">
        <v>100.8</v>
      </c>
      <c r="H144" s="413">
        <v>102.6</v>
      </c>
      <c r="I144" s="413">
        <v>103.2</v>
      </c>
      <c r="J144" s="413">
        <v>105</v>
      </c>
      <c r="K144" s="413">
        <v>106.9</v>
      </c>
      <c r="L144" s="413">
        <v>108.7</v>
      </c>
      <c r="M144" s="413">
        <v>110.8</v>
      </c>
      <c r="N144" s="413">
        <v>109.3</v>
      </c>
      <c r="O144" s="413">
        <v>107.8</v>
      </c>
      <c r="P144" s="413">
        <v>107.5</v>
      </c>
      <c r="Q144" s="413">
        <v>106.5</v>
      </c>
      <c r="R144" s="413">
        <v>103.4</v>
      </c>
      <c r="S144" s="413">
        <v>103.3</v>
      </c>
      <c r="T144" s="413">
        <v>102.8</v>
      </c>
      <c r="U144" s="413">
        <v>103.9</v>
      </c>
      <c r="V144" s="413">
        <v>105</v>
      </c>
      <c r="W144" s="413">
        <v>104.1</v>
      </c>
      <c r="X144" s="413">
        <v>103.6</v>
      </c>
      <c r="Y144" s="413">
        <v>98.6</v>
      </c>
      <c r="Z144" s="413">
        <v>99.6</v>
      </c>
      <c r="AA144" s="413">
        <v>99.9</v>
      </c>
      <c r="AB144" s="413">
        <v>98.9</v>
      </c>
      <c r="AC144" s="413">
        <v>98.9</v>
      </c>
      <c r="AD144" s="413">
        <v>100</v>
      </c>
      <c r="AE144" s="413">
        <v>100</v>
      </c>
      <c r="AF144" s="413">
        <v>101.2</v>
      </c>
      <c r="AG144" s="413">
        <v>101.7</v>
      </c>
      <c r="AH144" s="413">
        <v>102.9</v>
      </c>
      <c r="AI144" s="413">
        <v>102.7</v>
      </c>
      <c r="AJ144" s="413">
        <v>101</v>
      </c>
      <c r="AK144" s="413">
        <v>102</v>
      </c>
      <c r="AL144" s="413"/>
      <c r="AM144" s="413"/>
      <c r="AN144" s="413"/>
      <c r="AO144" s="125" t="s">
        <v>536</v>
      </c>
    </row>
    <row r="145" spans="2:42">
      <c r="B145" s="470"/>
      <c r="C145" s="643"/>
      <c r="D145" s="111" t="s">
        <v>15</v>
      </c>
      <c r="E145" s="413">
        <v>94</v>
      </c>
      <c r="F145" s="413">
        <v>98.5</v>
      </c>
      <c r="G145" s="413">
        <v>101.8</v>
      </c>
      <c r="H145" s="413">
        <v>103.7</v>
      </c>
      <c r="I145" s="413">
        <v>104.3</v>
      </c>
      <c r="J145" s="413">
        <v>106.2</v>
      </c>
      <c r="K145" s="413">
        <v>108.1</v>
      </c>
      <c r="L145" s="413">
        <v>109.8</v>
      </c>
      <c r="M145" s="413">
        <v>111.9</v>
      </c>
      <c r="N145" s="413">
        <v>110.5</v>
      </c>
      <c r="O145" s="413">
        <v>109</v>
      </c>
      <c r="P145" s="413">
        <v>108.7</v>
      </c>
      <c r="Q145" s="413">
        <v>107.6</v>
      </c>
      <c r="R145" s="413">
        <v>104.5</v>
      </c>
      <c r="S145" s="413">
        <v>104.4</v>
      </c>
      <c r="T145" s="413">
        <v>103.6</v>
      </c>
      <c r="U145" s="413">
        <v>104.6</v>
      </c>
      <c r="V145" s="413">
        <v>105.7</v>
      </c>
      <c r="W145" s="413">
        <v>104.8</v>
      </c>
      <c r="X145" s="413">
        <v>104.2</v>
      </c>
      <c r="Y145" s="413">
        <v>99</v>
      </c>
      <c r="Z145" s="413">
        <v>100</v>
      </c>
      <c r="AA145" s="413">
        <v>100.2</v>
      </c>
      <c r="AB145" s="413">
        <v>99.3</v>
      </c>
      <c r="AC145" s="413">
        <v>99</v>
      </c>
      <c r="AD145" s="413">
        <v>99.9</v>
      </c>
      <c r="AE145" s="413"/>
      <c r="AF145" s="413"/>
      <c r="AG145" s="413"/>
      <c r="AH145" s="413"/>
      <c r="AI145" s="413"/>
      <c r="AJ145" s="413"/>
      <c r="AK145" s="413"/>
      <c r="AL145" s="413"/>
      <c r="AM145" s="413"/>
      <c r="AN145" s="413"/>
    </row>
    <row r="146" spans="2:42">
      <c r="B146" s="470"/>
      <c r="C146" s="643"/>
      <c r="D146" s="111" t="s">
        <v>330</v>
      </c>
      <c r="E146" s="413">
        <v>89.9</v>
      </c>
      <c r="F146" s="413">
        <v>94.1</v>
      </c>
      <c r="G146" s="413">
        <v>97.3</v>
      </c>
      <c r="H146" s="413">
        <v>99.1</v>
      </c>
      <c r="I146" s="413">
        <v>99.7</v>
      </c>
      <c r="J146" s="413">
        <v>101.4</v>
      </c>
      <c r="K146" s="413">
        <v>103.3</v>
      </c>
      <c r="L146" s="413">
        <v>104.9</v>
      </c>
      <c r="M146" s="413">
        <v>107</v>
      </c>
      <c r="N146" s="413">
        <v>105.6</v>
      </c>
      <c r="O146" s="413">
        <v>104.1</v>
      </c>
      <c r="P146" s="413">
        <v>103.9</v>
      </c>
      <c r="Q146" s="413">
        <v>102.9</v>
      </c>
      <c r="R146" s="413">
        <v>99.9</v>
      </c>
      <c r="S146" s="413">
        <v>99.8</v>
      </c>
      <c r="T146" s="413">
        <v>99</v>
      </c>
      <c r="U146" s="413">
        <v>100</v>
      </c>
      <c r="V146" s="413">
        <v>101</v>
      </c>
      <c r="W146" s="413">
        <v>100.1</v>
      </c>
      <c r="X146" s="413">
        <v>99.6</v>
      </c>
      <c r="Y146" s="413">
        <v>94.8</v>
      </c>
      <c r="Z146" s="413"/>
      <c r="AA146" s="413"/>
      <c r="AB146" s="413"/>
      <c r="AC146" s="413"/>
      <c r="AD146" s="413"/>
      <c r="AE146" s="413"/>
      <c r="AF146" s="413"/>
      <c r="AG146" s="413"/>
      <c r="AH146" s="413"/>
      <c r="AI146" s="413"/>
      <c r="AJ146" s="413"/>
      <c r="AK146" s="413"/>
      <c r="AL146" s="652"/>
      <c r="AM146" s="652"/>
      <c r="AN146" s="413"/>
    </row>
    <row r="147" spans="2:42">
      <c r="B147" s="470"/>
      <c r="C147" s="642" t="s">
        <v>209</v>
      </c>
      <c r="D147" s="119" t="s">
        <v>598</v>
      </c>
      <c r="E147" s="648">
        <v>106</v>
      </c>
      <c r="F147" s="648">
        <v>107.6</v>
      </c>
      <c r="G147" s="648">
        <v>107.6</v>
      </c>
      <c r="H147" s="648">
        <v>107.9</v>
      </c>
      <c r="I147" s="648">
        <v>107.2</v>
      </c>
      <c r="J147" s="648">
        <v>108.7</v>
      </c>
      <c r="K147" s="648">
        <v>110.9</v>
      </c>
      <c r="L147" s="648">
        <v>112.8</v>
      </c>
      <c r="M147" s="648">
        <v>113</v>
      </c>
      <c r="N147" s="648">
        <v>110.9</v>
      </c>
      <c r="O147" s="648">
        <v>109.7</v>
      </c>
      <c r="P147" s="648">
        <v>110.4</v>
      </c>
      <c r="Q147" s="648">
        <v>110.4</v>
      </c>
      <c r="R147" s="648">
        <v>108.4</v>
      </c>
      <c r="S147" s="648">
        <v>108.6</v>
      </c>
      <c r="T147" s="648">
        <v>108.1</v>
      </c>
      <c r="U147" s="648">
        <v>109.7</v>
      </c>
      <c r="V147" s="648">
        <v>110.4</v>
      </c>
      <c r="W147" s="648">
        <v>109.3</v>
      </c>
      <c r="X147" s="648">
        <v>107.1</v>
      </c>
      <c r="Y147" s="648">
        <v>103.5</v>
      </c>
      <c r="Z147" s="648">
        <v>105.5</v>
      </c>
      <c r="AA147" s="648">
        <v>106</v>
      </c>
      <c r="AB147" s="648">
        <v>104.9</v>
      </c>
      <c r="AC147" s="648">
        <v>104.5</v>
      </c>
      <c r="AD147" s="648">
        <v>102.2</v>
      </c>
      <c r="AE147" s="648">
        <v>101.2</v>
      </c>
      <c r="AF147" s="648">
        <v>102.5</v>
      </c>
      <c r="AG147" s="648">
        <v>102.4</v>
      </c>
      <c r="AH147" s="648">
        <v>102.4</v>
      </c>
      <c r="AI147" s="648">
        <v>101.7</v>
      </c>
      <c r="AJ147" s="648">
        <v>100</v>
      </c>
      <c r="AK147" s="648">
        <v>101.2</v>
      </c>
      <c r="AL147" s="413">
        <v>101.3</v>
      </c>
      <c r="AM147" s="1061"/>
      <c r="AN147" s="1061"/>
    </row>
    <row r="148" spans="2:42">
      <c r="B148" s="470"/>
      <c r="C148" s="643"/>
      <c r="D148" s="111" t="s">
        <v>335</v>
      </c>
      <c r="E148" s="413">
        <v>104.6</v>
      </c>
      <c r="F148" s="413">
        <v>106.1</v>
      </c>
      <c r="G148" s="413">
        <v>106.3</v>
      </c>
      <c r="H148" s="413">
        <v>106.5</v>
      </c>
      <c r="I148" s="413">
        <v>106</v>
      </c>
      <c r="J148" s="413">
        <v>107.3</v>
      </c>
      <c r="K148" s="413">
        <v>109.5</v>
      </c>
      <c r="L148" s="413">
        <v>111.4</v>
      </c>
      <c r="M148" s="413">
        <v>111.7</v>
      </c>
      <c r="N148" s="413">
        <v>109.5</v>
      </c>
      <c r="O148" s="413">
        <v>108.3</v>
      </c>
      <c r="P148" s="413">
        <v>109</v>
      </c>
      <c r="Q148" s="413">
        <v>109</v>
      </c>
      <c r="R148" s="413">
        <v>107</v>
      </c>
      <c r="S148" s="413">
        <v>107.3</v>
      </c>
      <c r="T148" s="413">
        <v>106.7</v>
      </c>
      <c r="U148" s="413">
        <v>108.3</v>
      </c>
      <c r="V148" s="413">
        <v>109.1</v>
      </c>
      <c r="W148" s="413">
        <v>108.1</v>
      </c>
      <c r="X148" s="413">
        <v>105.8</v>
      </c>
      <c r="Y148" s="413">
        <v>102.3</v>
      </c>
      <c r="Z148" s="413">
        <v>104.2</v>
      </c>
      <c r="AA148" s="413">
        <v>104.7</v>
      </c>
      <c r="AB148" s="650">
        <v>103.7</v>
      </c>
      <c r="AC148" s="650">
        <v>103.1</v>
      </c>
      <c r="AD148" s="650">
        <v>101</v>
      </c>
      <c r="AE148" s="650">
        <v>100</v>
      </c>
      <c r="AF148" s="650">
        <v>101.3</v>
      </c>
      <c r="AG148" s="650">
        <v>101.2</v>
      </c>
      <c r="AH148" s="650">
        <v>101.2</v>
      </c>
      <c r="AI148" s="650">
        <v>100.4</v>
      </c>
      <c r="AJ148" s="650">
        <v>98.7</v>
      </c>
      <c r="AK148" s="650">
        <v>99.4</v>
      </c>
      <c r="AL148" s="650"/>
      <c r="AM148" s="650"/>
      <c r="AN148" s="650"/>
      <c r="AO148" s="125" t="s">
        <v>536</v>
      </c>
    </row>
    <row r="149" spans="2:42">
      <c r="B149" s="470"/>
      <c r="C149" s="643"/>
      <c r="D149" s="111" t="s">
        <v>15</v>
      </c>
      <c r="E149" s="650">
        <v>101.1</v>
      </c>
      <c r="F149" s="650">
        <v>102.7</v>
      </c>
      <c r="G149" s="650">
        <v>102.7</v>
      </c>
      <c r="H149" s="650">
        <v>103</v>
      </c>
      <c r="I149" s="650">
        <v>102.5</v>
      </c>
      <c r="J149" s="650">
        <v>103.7</v>
      </c>
      <c r="K149" s="650">
        <v>105.9</v>
      </c>
      <c r="L149" s="650">
        <v>107.5</v>
      </c>
      <c r="M149" s="650">
        <v>107.9</v>
      </c>
      <c r="N149" s="650">
        <v>105.8</v>
      </c>
      <c r="O149" s="650">
        <v>104.8</v>
      </c>
      <c r="P149" s="650">
        <v>105.4</v>
      </c>
      <c r="Q149" s="650">
        <v>105.4</v>
      </c>
      <c r="R149" s="650">
        <v>103.5</v>
      </c>
      <c r="S149" s="650">
        <v>103.7</v>
      </c>
      <c r="T149" s="650">
        <v>102.9</v>
      </c>
      <c r="U149" s="650">
        <v>104.3</v>
      </c>
      <c r="V149" s="650">
        <v>105.1</v>
      </c>
      <c r="W149" s="650">
        <v>104.1</v>
      </c>
      <c r="X149" s="650">
        <v>101.9</v>
      </c>
      <c r="Y149" s="650">
        <v>98.2</v>
      </c>
      <c r="Z149" s="650">
        <v>100</v>
      </c>
      <c r="AA149" s="650">
        <v>100.5</v>
      </c>
      <c r="AB149" s="650">
        <v>99.6</v>
      </c>
      <c r="AC149" s="650">
        <v>98.8</v>
      </c>
      <c r="AD149" s="650">
        <v>96.4</v>
      </c>
      <c r="AE149" s="650"/>
      <c r="AF149" s="650"/>
      <c r="AG149" s="650"/>
      <c r="AH149" s="650"/>
      <c r="AI149" s="650"/>
      <c r="AJ149" s="650"/>
      <c r="AK149" s="650"/>
      <c r="AL149" s="650"/>
      <c r="AM149" s="650"/>
      <c r="AN149" s="650"/>
    </row>
    <row r="150" spans="2:42">
      <c r="B150" s="635" t="s">
        <v>210</v>
      </c>
      <c r="C150" s="647"/>
      <c r="D150" s="127" t="s">
        <v>330</v>
      </c>
      <c r="E150" s="651">
        <v>96.9</v>
      </c>
      <c r="F150" s="651">
        <v>98.3</v>
      </c>
      <c r="G150" s="651">
        <v>98.5</v>
      </c>
      <c r="H150" s="651">
        <v>98.7</v>
      </c>
      <c r="I150" s="651">
        <v>98.2</v>
      </c>
      <c r="J150" s="651">
        <v>99.4</v>
      </c>
      <c r="K150" s="651">
        <v>101.5</v>
      </c>
      <c r="L150" s="651">
        <v>103</v>
      </c>
      <c r="M150" s="651">
        <v>103.5</v>
      </c>
      <c r="N150" s="651">
        <v>101.4</v>
      </c>
      <c r="O150" s="651">
        <v>100.4</v>
      </c>
      <c r="P150" s="651">
        <v>101.1</v>
      </c>
      <c r="Q150" s="651">
        <v>101.1</v>
      </c>
      <c r="R150" s="651">
        <v>99.2</v>
      </c>
      <c r="S150" s="651">
        <v>99.4</v>
      </c>
      <c r="T150" s="651">
        <v>98.6</v>
      </c>
      <c r="U150" s="651">
        <v>100</v>
      </c>
      <c r="V150" s="651">
        <v>100.7</v>
      </c>
      <c r="W150" s="651">
        <v>99.7</v>
      </c>
      <c r="X150" s="651">
        <v>97.6</v>
      </c>
      <c r="Y150" s="651">
        <v>94.3</v>
      </c>
      <c r="Z150" s="651"/>
      <c r="AA150" s="651"/>
      <c r="AB150" s="652"/>
      <c r="AC150" s="652"/>
      <c r="AD150" s="652"/>
      <c r="AE150" s="652"/>
      <c r="AF150" s="652"/>
      <c r="AG150" s="652"/>
      <c r="AH150" s="652"/>
      <c r="AI150" s="652"/>
      <c r="AJ150" s="652"/>
      <c r="AK150" s="652"/>
      <c r="AL150" s="413"/>
      <c r="AM150" s="413"/>
      <c r="AN150" s="413"/>
    </row>
    <row r="151" spans="2:42">
      <c r="B151" s="635"/>
      <c r="C151" s="643" t="s">
        <v>211</v>
      </c>
      <c r="D151" s="111" t="s">
        <v>598</v>
      </c>
      <c r="E151" s="650">
        <v>147.6</v>
      </c>
      <c r="F151" s="650">
        <v>147.4</v>
      </c>
      <c r="G151" s="650">
        <v>138</v>
      </c>
      <c r="H151" s="650">
        <v>117.8</v>
      </c>
      <c r="I151" s="650">
        <v>104.6</v>
      </c>
      <c r="J151" s="650">
        <v>102.4</v>
      </c>
      <c r="K151" s="650">
        <v>106.2</v>
      </c>
      <c r="L151" s="650">
        <v>113.8</v>
      </c>
      <c r="M151" s="650">
        <v>117.2</v>
      </c>
      <c r="N151" s="650">
        <v>106.9</v>
      </c>
      <c r="O151" s="650">
        <v>105.4</v>
      </c>
      <c r="P151" s="650">
        <v>111.4</v>
      </c>
      <c r="Q151" s="650">
        <v>107.3</v>
      </c>
      <c r="R151" s="650">
        <v>108.1</v>
      </c>
      <c r="S151" s="650">
        <v>114.5</v>
      </c>
      <c r="T151" s="650">
        <v>118.7</v>
      </c>
      <c r="U151" s="650">
        <v>119</v>
      </c>
      <c r="V151" s="650">
        <v>122.9</v>
      </c>
      <c r="W151" s="650">
        <v>124.9</v>
      </c>
      <c r="X151" s="650">
        <v>121.1</v>
      </c>
      <c r="Y151" s="650">
        <v>101.4</v>
      </c>
      <c r="Z151" s="650">
        <v>112.7</v>
      </c>
      <c r="AA151" s="650">
        <v>112.4</v>
      </c>
      <c r="AB151" s="413">
        <v>113.6</v>
      </c>
      <c r="AC151" s="413">
        <v>116.7</v>
      </c>
      <c r="AD151" s="413">
        <v>121.2</v>
      </c>
      <c r="AE151" s="413">
        <v>120</v>
      </c>
      <c r="AF151" s="413">
        <v>118</v>
      </c>
      <c r="AG151" s="413">
        <v>117.6</v>
      </c>
      <c r="AH151" s="413">
        <v>116.2</v>
      </c>
      <c r="AI151" s="413">
        <v>115.1</v>
      </c>
      <c r="AJ151" s="413">
        <v>100</v>
      </c>
      <c r="AK151" s="413">
        <v>107.4</v>
      </c>
      <c r="AL151" s="648">
        <v>113</v>
      </c>
      <c r="AM151" s="1058"/>
      <c r="AN151" s="1061"/>
    </row>
    <row r="152" spans="2:42">
      <c r="B152" s="470"/>
      <c r="C152" s="644"/>
      <c r="D152" s="111" t="s">
        <v>335</v>
      </c>
      <c r="E152" s="413">
        <v>123.6</v>
      </c>
      <c r="F152" s="413">
        <v>123.4</v>
      </c>
      <c r="G152" s="413">
        <v>115.5</v>
      </c>
      <c r="H152" s="413">
        <v>98.6</v>
      </c>
      <c r="I152" s="413">
        <v>87.5</v>
      </c>
      <c r="J152" s="413">
        <v>85.7</v>
      </c>
      <c r="K152" s="413">
        <v>88.9</v>
      </c>
      <c r="L152" s="413">
        <v>95.2</v>
      </c>
      <c r="M152" s="413">
        <v>98.1</v>
      </c>
      <c r="N152" s="413">
        <v>89.5</v>
      </c>
      <c r="O152" s="413">
        <v>88.3</v>
      </c>
      <c r="P152" s="413">
        <v>93.2</v>
      </c>
      <c r="Q152" s="413">
        <v>89.8</v>
      </c>
      <c r="R152" s="413">
        <v>90.5</v>
      </c>
      <c r="S152" s="413">
        <v>95.8</v>
      </c>
      <c r="T152" s="413">
        <v>99.4</v>
      </c>
      <c r="U152" s="413">
        <v>99.6</v>
      </c>
      <c r="V152" s="413">
        <v>102.9</v>
      </c>
      <c r="W152" s="413">
        <v>104.6</v>
      </c>
      <c r="X152" s="413">
        <v>101.4</v>
      </c>
      <c r="Y152" s="413">
        <v>84.7</v>
      </c>
      <c r="Z152" s="413">
        <v>94.1</v>
      </c>
      <c r="AA152" s="413">
        <v>93.8</v>
      </c>
      <c r="AB152" s="413">
        <v>94.7</v>
      </c>
      <c r="AC152" s="413">
        <v>97.3</v>
      </c>
      <c r="AD152" s="413">
        <v>101</v>
      </c>
      <c r="AE152" s="413">
        <v>100</v>
      </c>
      <c r="AF152" s="413">
        <v>98.3</v>
      </c>
      <c r="AG152" s="413">
        <v>98.2</v>
      </c>
      <c r="AH152" s="413">
        <v>97.1</v>
      </c>
      <c r="AI152" s="413">
        <v>96.1</v>
      </c>
      <c r="AJ152" s="413">
        <v>83.5</v>
      </c>
      <c r="AK152" s="413">
        <v>89.7</v>
      </c>
      <c r="AL152" s="413"/>
      <c r="AM152" s="413"/>
      <c r="AN152" s="413"/>
      <c r="AO152" s="125" t="s">
        <v>536</v>
      </c>
    </row>
    <row r="153" spans="2:42">
      <c r="B153" s="470"/>
      <c r="C153" s="644"/>
      <c r="D153" s="111" t="s">
        <v>15</v>
      </c>
      <c r="E153" s="530">
        <v>130.5</v>
      </c>
      <c r="F153" s="413">
        <v>130.4</v>
      </c>
      <c r="G153" s="413">
        <v>122</v>
      </c>
      <c r="H153" s="413">
        <v>104.2</v>
      </c>
      <c r="I153" s="413">
        <v>92.5</v>
      </c>
      <c r="J153" s="413">
        <v>90.5</v>
      </c>
      <c r="K153" s="413">
        <v>94</v>
      </c>
      <c r="L153" s="413">
        <v>100.6</v>
      </c>
      <c r="M153" s="413">
        <v>103.7</v>
      </c>
      <c r="N153" s="413">
        <v>94.6</v>
      </c>
      <c r="O153" s="413">
        <v>93.3</v>
      </c>
      <c r="P153" s="413">
        <v>98.5</v>
      </c>
      <c r="Q153" s="413">
        <v>94.8</v>
      </c>
      <c r="R153" s="413">
        <v>95.7</v>
      </c>
      <c r="S153" s="413">
        <v>101.2</v>
      </c>
      <c r="T153" s="413">
        <v>104.4</v>
      </c>
      <c r="U153" s="413">
        <v>104.8</v>
      </c>
      <c r="V153" s="413">
        <v>108.2</v>
      </c>
      <c r="W153" s="413">
        <v>110.7</v>
      </c>
      <c r="X153" s="413">
        <v>107.6</v>
      </c>
      <c r="Y153" s="413">
        <v>89.9</v>
      </c>
      <c r="Z153" s="413">
        <v>100</v>
      </c>
      <c r="AA153" s="413">
        <v>99.5</v>
      </c>
      <c r="AB153" s="413">
        <v>100.9</v>
      </c>
      <c r="AC153" s="413">
        <v>103.3</v>
      </c>
      <c r="AD153" s="413">
        <v>106.8</v>
      </c>
      <c r="AE153" s="413"/>
      <c r="AF153" s="413"/>
      <c r="AG153" s="413"/>
      <c r="AH153" s="413"/>
      <c r="AI153" s="413"/>
      <c r="AJ153" s="413"/>
      <c r="AK153" s="413"/>
      <c r="AL153" s="413"/>
      <c r="AM153" s="413"/>
      <c r="AN153" s="413"/>
    </row>
    <row r="154" spans="2:42">
      <c r="B154" s="470"/>
      <c r="C154" s="644"/>
      <c r="D154" s="111" t="s">
        <v>330</v>
      </c>
      <c r="E154" s="530">
        <v>124.6</v>
      </c>
      <c r="F154" s="413">
        <v>124.5</v>
      </c>
      <c r="G154" s="413">
        <v>116.5</v>
      </c>
      <c r="H154" s="413">
        <v>99.5</v>
      </c>
      <c r="I154" s="413">
        <v>88.3</v>
      </c>
      <c r="J154" s="413">
        <v>86.4</v>
      </c>
      <c r="K154" s="413">
        <v>89.7</v>
      </c>
      <c r="L154" s="413">
        <v>96.1</v>
      </c>
      <c r="M154" s="413">
        <v>99</v>
      </c>
      <c r="N154" s="413">
        <v>90.3</v>
      </c>
      <c r="O154" s="413">
        <v>89</v>
      </c>
      <c r="P154" s="413">
        <v>94.1</v>
      </c>
      <c r="Q154" s="413">
        <v>90.5</v>
      </c>
      <c r="R154" s="413">
        <v>91.3</v>
      </c>
      <c r="S154" s="413">
        <v>96.6</v>
      </c>
      <c r="T154" s="413">
        <v>99.7</v>
      </c>
      <c r="U154" s="413">
        <v>100</v>
      </c>
      <c r="V154" s="413">
        <v>103.3</v>
      </c>
      <c r="W154" s="413">
        <v>105.7</v>
      </c>
      <c r="X154" s="413">
        <v>102.7</v>
      </c>
      <c r="Y154" s="413">
        <v>85.6</v>
      </c>
      <c r="Z154" s="413"/>
      <c r="AA154" s="413"/>
      <c r="AB154" s="413"/>
      <c r="AC154" s="413"/>
      <c r="AD154" s="413"/>
      <c r="AE154" s="413"/>
      <c r="AF154" s="413"/>
      <c r="AG154" s="413"/>
      <c r="AH154" s="413"/>
      <c r="AI154" s="413"/>
      <c r="AJ154" s="413"/>
      <c r="AK154" s="413"/>
      <c r="AL154" s="652"/>
      <c r="AM154" s="652"/>
      <c r="AN154" s="413"/>
      <c r="AO154" s="125" t="s">
        <v>7</v>
      </c>
    </row>
    <row r="155" spans="2:42">
      <c r="B155" s="470"/>
      <c r="C155" s="642" t="s">
        <v>212</v>
      </c>
      <c r="D155" s="119" t="s">
        <v>598</v>
      </c>
      <c r="E155" s="469">
        <v>80</v>
      </c>
      <c r="F155" s="648">
        <v>82.6</v>
      </c>
      <c r="G155" s="648">
        <v>85.2</v>
      </c>
      <c r="H155" s="648">
        <v>87.1</v>
      </c>
      <c r="I155" s="648">
        <v>88.1</v>
      </c>
      <c r="J155" s="648">
        <v>88.2</v>
      </c>
      <c r="K155" s="648">
        <v>87.7</v>
      </c>
      <c r="L155" s="648">
        <v>87.3</v>
      </c>
      <c r="M155" s="648">
        <v>87.9</v>
      </c>
      <c r="N155" s="648">
        <v>88.4</v>
      </c>
      <c r="O155" s="648">
        <v>87.9</v>
      </c>
      <c r="P155" s="648">
        <v>87.1</v>
      </c>
      <c r="Q155" s="648">
        <v>86.3</v>
      </c>
      <c r="R155" s="648">
        <v>85.2</v>
      </c>
      <c r="S155" s="648">
        <v>84.4</v>
      </c>
      <c r="T155" s="648">
        <v>84.8</v>
      </c>
      <c r="U155" s="648">
        <v>85.5</v>
      </c>
      <c r="V155" s="648">
        <v>86.4</v>
      </c>
      <c r="W155" s="648">
        <v>88.8</v>
      </c>
      <c r="X155" s="648">
        <v>91.6</v>
      </c>
      <c r="Y155" s="648">
        <v>92.7</v>
      </c>
      <c r="Z155" s="648">
        <v>93</v>
      </c>
      <c r="AA155" s="648">
        <v>93.5</v>
      </c>
      <c r="AB155" s="648">
        <v>93.7</v>
      </c>
      <c r="AC155" s="648">
        <v>94.1</v>
      </c>
      <c r="AD155" s="648">
        <v>94.9</v>
      </c>
      <c r="AE155" s="648">
        <v>95.9</v>
      </c>
      <c r="AF155" s="648">
        <v>96.7</v>
      </c>
      <c r="AG155" s="648">
        <v>98.1</v>
      </c>
      <c r="AH155" s="648">
        <v>98.5</v>
      </c>
      <c r="AI155" s="648">
        <v>99.7</v>
      </c>
      <c r="AJ155" s="648">
        <v>100</v>
      </c>
      <c r="AK155" s="648">
        <v>99.8</v>
      </c>
      <c r="AL155" s="648">
        <v>99</v>
      </c>
      <c r="AM155" s="1058"/>
      <c r="AN155" s="1061"/>
      <c r="AO155" s="125"/>
    </row>
    <row r="156" spans="2:42">
      <c r="B156" s="470"/>
      <c r="C156" s="645"/>
      <c r="D156" s="111" t="s">
        <v>335</v>
      </c>
      <c r="E156" s="413">
        <v>83.5</v>
      </c>
      <c r="F156" s="413">
        <v>86.1</v>
      </c>
      <c r="G156" s="413">
        <v>88.9</v>
      </c>
      <c r="H156" s="413">
        <v>90.9</v>
      </c>
      <c r="I156" s="413">
        <v>91.9</v>
      </c>
      <c r="J156" s="413">
        <v>92</v>
      </c>
      <c r="K156" s="413">
        <v>91.5</v>
      </c>
      <c r="L156" s="413">
        <v>91.1</v>
      </c>
      <c r="M156" s="413">
        <v>91.7</v>
      </c>
      <c r="N156" s="413">
        <v>92.2</v>
      </c>
      <c r="O156" s="413">
        <v>91.7</v>
      </c>
      <c r="P156" s="413">
        <v>90.9</v>
      </c>
      <c r="Q156" s="413">
        <v>90</v>
      </c>
      <c r="R156" s="413">
        <v>88.9</v>
      </c>
      <c r="S156" s="413">
        <v>88</v>
      </c>
      <c r="T156" s="413">
        <v>88.5</v>
      </c>
      <c r="U156" s="413">
        <v>89.2</v>
      </c>
      <c r="V156" s="413">
        <v>90.1</v>
      </c>
      <c r="W156" s="413">
        <v>92.6</v>
      </c>
      <c r="X156" s="413">
        <v>95.5</v>
      </c>
      <c r="Y156" s="413">
        <v>96.7</v>
      </c>
      <c r="Z156" s="413">
        <v>96.9</v>
      </c>
      <c r="AA156" s="413">
        <v>97.5</v>
      </c>
      <c r="AB156" s="650">
        <v>97.8</v>
      </c>
      <c r="AC156" s="650">
        <v>98.2</v>
      </c>
      <c r="AD156" s="650">
        <v>99</v>
      </c>
      <c r="AE156" s="650">
        <v>100</v>
      </c>
      <c r="AF156" s="650">
        <v>100.9</v>
      </c>
      <c r="AG156" s="650">
        <v>102.3</v>
      </c>
      <c r="AH156" s="650">
        <v>102.7</v>
      </c>
      <c r="AI156" s="650">
        <v>104</v>
      </c>
      <c r="AJ156" s="650">
        <v>104.3</v>
      </c>
      <c r="AK156" s="650">
        <v>104.1</v>
      </c>
      <c r="AL156" s="650"/>
      <c r="AM156" s="650"/>
      <c r="AN156" s="650"/>
      <c r="AO156" s="125" t="s">
        <v>536</v>
      </c>
    </row>
    <row r="157" spans="2:42">
      <c r="B157" s="470"/>
      <c r="C157" s="645"/>
      <c r="D157" s="111" t="s">
        <v>15</v>
      </c>
      <c r="E157" s="650">
        <v>86.8</v>
      </c>
      <c r="F157" s="650">
        <v>89.5</v>
      </c>
      <c r="G157" s="650">
        <v>92.4</v>
      </c>
      <c r="H157" s="650">
        <v>94.4</v>
      </c>
      <c r="I157" s="650">
        <v>95.5</v>
      </c>
      <c r="J157" s="650">
        <v>95.5</v>
      </c>
      <c r="K157" s="650">
        <v>95</v>
      </c>
      <c r="L157" s="650">
        <v>94.6</v>
      </c>
      <c r="M157" s="650">
        <v>95.2</v>
      </c>
      <c r="N157" s="650">
        <v>95.7</v>
      </c>
      <c r="O157" s="650">
        <v>95.2</v>
      </c>
      <c r="P157" s="650">
        <v>94.4</v>
      </c>
      <c r="Q157" s="650">
        <v>93.5</v>
      </c>
      <c r="R157" s="650">
        <v>92.3</v>
      </c>
      <c r="S157" s="650">
        <v>91.4</v>
      </c>
      <c r="T157" s="650">
        <v>91.9</v>
      </c>
      <c r="U157" s="650">
        <v>92.6</v>
      </c>
      <c r="V157" s="650">
        <v>93.6</v>
      </c>
      <c r="W157" s="650">
        <v>96.1</v>
      </c>
      <c r="X157" s="650">
        <v>99.3</v>
      </c>
      <c r="Y157" s="650">
        <v>100.2</v>
      </c>
      <c r="Z157" s="650">
        <v>100</v>
      </c>
      <c r="AA157" s="650">
        <v>100</v>
      </c>
      <c r="AB157" s="650">
        <v>99.7</v>
      </c>
      <c r="AC157" s="650">
        <v>99.5</v>
      </c>
      <c r="AD157" s="650">
        <v>99.9</v>
      </c>
      <c r="AE157" s="650"/>
      <c r="AF157" s="650"/>
      <c r="AG157" s="650"/>
      <c r="AH157" s="650"/>
      <c r="AI157" s="650"/>
      <c r="AJ157" s="650"/>
      <c r="AK157" s="650"/>
      <c r="AL157" s="650"/>
      <c r="AM157" s="650"/>
      <c r="AN157" s="650"/>
    </row>
    <row r="158" spans="2:42">
      <c r="B158" s="636"/>
      <c r="C158" s="646"/>
      <c r="D158" s="127" t="s">
        <v>330</v>
      </c>
      <c r="E158" s="651">
        <v>93.6</v>
      </c>
      <c r="F158" s="651">
        <v>96.6</v>
      </c>
      <c r="G158" s="651">
        <v>99.7</v>
      </c>
      <c r="H158" s="651">
        <v>101.9</v>
      </c>
      <c r="I158" s="651">
        <v>103</v>
      </c>
      <c r="J158" s="651">
        <v>103.1</v>
      </c>
      <c r="K158" s="651">
        <v>102.5</v>
      </c>
      <c r="L158" s="651">
        <v>102.1</v>
      </c>
      <c r="M158" s="651">
        <v>102.8</v>
      </c>
      <c r="N158" s="651">
        <v>103.3</v>
      </c>
      <c r="O158" s="651">
        <v>102.7</v>
      </c>
      <c r="P158" s="651">
        <v>101.9</v>
      </c>
      <c r="Q158" s="651">
        <v>101</v>
      </c>
      <c r="R158" s="651">
        <v>99.6</v>
      </c>
      <c r="S158" s="651">
        <v>98.7</v>
      </c>
      <c r="T158" s="651">
        <v>99.2</v>
      </c>
      <c r="U158" s="651">
        <v>100</v>
      </c>
      <c r="V158" s="651">
        <v>100.9</v>
      </c>
      <c r="W158" s="651">
        <v>102.4</v>
      </c>
      <c r="X158" s="651">
        <v>104.1</v>
      </c>
      <c r="Y158" s="651">
        <v>103.7</v>
      </c>
      <c r="Z158" s="651"/>
      <c r="AA158" s="651"/>
      <c r="AB158" s="652"/>
      <c r="AC158" s="652"/>
      <c r="AD158" s="652"/>
      <c r="AE158" s="652"/>
      <c r="AF158" s="652"/>
      <c r="AG158" s="652"/>
      <c r="AH158" s="652"/>
      <c r="AI158" s="652"/>
      <c r="AJ158" s="652"/>
      <c r="AK158" s="652"/>
      <c r="AL158" s="652"/>
      <c r="AM158" s="652"/>
      <c r="AN158" s="413"/>
    </row>
    <row r="159" spans="2:42">
      <c r="D159" s="111"/>
      <c r="E159" s="650"/>
      <c r="F159" s="650"/>
      <c r="G159" s="650"/>
      <c r="H159" s="650"/>
      <c r="I159" s="650"/>
      <c r="J159" s="650"/>
      <c r="K159" s="650"/>
      <c r="L159" s="650"/>
      <c r="M159" s="650"/>
      <c r="N159" s="650"/>
      <c r="O159" s="650"/>
      <c r="P159" s="650"/>
      <c r="Q159" s="650"/>
      <c r="R159" s="650"/>
      <c r="S159" s="650"/>
      <c r="T159" s="650"/>
      <c r="U159" s="650"/>
      <c r="V159" s="650"/>
      <c r="W159" s="650"/>
      <c r="X159" s="650"/>
      <c r="Y159" s="650"/>
      <c r="Z159" s="650"/>
      <c r="AA159" s="650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413"/>
      <c r="AM159" s="413"/>
      <c r="AN159" s="413"/>
    </row>
    <row r="160" spans="2:42">
      <c r="C160" s="592" t="s">
        <v>339</v>
      </c>
      <c r="D160" s="278" t="s">
        <v>341</v>
      </c>
      <c r="E160" s="666">
        <v>428994.1</v>
      </c>
      <c r="F160" s="667">
        <v>461295.1</v>
      </c>
      <c r="G160" s="667">
        <v>491418.9</v>
      </c>
      <c r="H160" s="667">
        <v>504161.2</v>
      </c>
      <c r="I160" s="667">
        <v>504497.8</v>
      </c>
      <c r="J160" s="668">
        <v>510916.1</v>
      </c>
      <c r="K160" s="668">
        <v>521613.5</v>
      </c>
      <c r="L160" s="668">
        <v>535562.1</v>
      </c>
      <c r="M160" s="668">
        <v>543545.4</v>
      </c>
      <c r="N160" s="668">
        <v>536497.4</v>
      </c>
      <c r="O160" s="668">
        <v>528069.9</v>
      </c>
      <c r="P160" s="668">
        <v>535417.69999999995</v>
      </c>
      <c r="Q160" s="668">
        <v>531653.9</v>
      </c>
      <c r="R160" s="668">
        <v>524478.69999999995</v>
      </c>
      <c r="S160" s="668">
        <v>523968.6</v>
      </c>
      <c r="T160" s="668">
        <v>529400.9</v>
      </c>
      <c r="U160" s="668">
        <v>532515.6</v>
      </c>
      <c r="V160" s="668">
        <v>535170.19999999995</v>
      </c>
      <c r="W160" s="668">
        <v>539281.69999999995</v>
      </c>
      <c r="X160" s="668">
        <v>527823.80000000005</v>
      </c>
      <c r="Y160" s="668">
        <v>494938.4</v>
      </c>
      <c r="Z160" s="668">
        <v>505530.6</v>
      </c>
      <c r="AA160" s="668">
        <v>497448.9</v>
      </c>
      <c r="AB160" s="668">
        <v>500474.7</v>
      </c>
      <c r="AC160" s="668">
        <v>508700.6</v>
      </c>
      <c r="AD160" s="668">
        <v>518811</v>
      </c>
      <c r="AE160" s="668">
        <v>538032.30000000005</v>
      </c>
      <c r="AF160" s="668">
        <v>544364.6</v>
      </c>
      <c r="AG160" s="668">
        <v>553073</v>
      </c>
      <c r="AH160" s="668">
        <v>556630.1</v>
      </c>
      <c r="AI160" s="668">
        <v>557910.80000000005</v>
      </c>
      <c r="AJ160" s="669">
        <v>539646</v>
      </c>
      <c r="AK160" s="669">
        <v>553068.30000000005</v>
      </c>
      <c r="AL160" s="669">
        <v>560606.9</v>
      </c>
      <c r="AM160" s="667">
        <v>590705.19999999995</v>
      </c>
      <c r="AN160" s="667">
        <v>608398.9</v>
      </c>
      <c r="AP160" s="4" t="s">
        <v>698</v>
      </c>
    </row>
    <row r="161" spans="3:42">
      <c r="C161" s="670" t="s">
        <v>340</v>
      </c>
      <c r="D161" s="484" t="s">
        <v>341</v>
      </c>
      <c r="E161" s="671">
        <v>405228</v>
      </c>
      <c r="F161" s="672">
        <v>424844.79999999999</v>
      </c>
      <c r="G161" s="672">
        <v>439813.6</v>
      </c>
      <c r="H161" s="672">
        <v>443774.5</v>
      </c>
      <c r="I161" s="672">
        <v>441736.6</v>
      </c>
      <c r="J161" s="673">
        <v>446522.3</v>
      </c>
      <c r="K161" s="673">
        <v>458270.3</v>
      </c>
      <c r="L161" s="673">
        <v>472631.9</v>
      </c>
      <c r="M161" s="673">
        <v>477269.5</v>
      </c>
      <c r="N161" s="673">
        <v>471206.6</v>
      </c>
      <c r="O161" s="673">
        <v>469633.1</v>
      </c>
      <c r="P161" s="673">
        <v>482616.8</v>
      </c>
      <c r="Q161" s="673">
        <v>484480.2</v>
      </c>
      <c r="R161" s="673">
        <v>484683.5</v>
      </c>
      <c r="S161" s="673">
        <v>492124</v>
      </c>
      <c r="T161" s="673">
        <v>502882.4</v>
      </c>
      <c r="U161" s="673">
        <v>511953.9</v>
      </c>
      <c r="V161" s="673">
        <v>518979.7</v>
      </c>
      <c r="W161" s="673">
        <v>526681.19999999995</v>
      </c>
      <c r="X161" s="673">
        <v>520233.1</v>
      </c>
      <c r="Y161" s="673">
        <v>490615</v>
      </c>
      <c r="Z161" s="673">
        <v>510720</v>
      </c>
      <c r="AA161" s="673">
        <v>510841.59999999998</v>
      </c>
      <c r="AB161" s="673">
        <v>517864.4</v>
      </c>
      <c r="AC161" s="673">
        <v>528248.1</v>
      </c>
      <c r="AD161" s="673">
        <v>529812.80000000005</v>
      </c>
      <c r="AE161" s="673">
        <v>538081.19999999995</v>
      </c>
      <c r="AF161" s="673">
        <v>542137.4</v>
      </c>
      <c r="AG161" s="673">
        <v>551220</v>
      </c>
      <c r="AH161" s="673">
        <v>554766.5</v>
      </c>
      <c r="AI161" s="673">
        <v>552535.4</v>
      </c>
      <c r="AJ161" s="674">
        <v>529501.5</v>
      </c>
      <c r="AK161" s="674">
        <v>543779.9</v>
      </c>
      <c r="AL161" s="674">
        <v>549002.4</v>
      </c>
      <c r="AM161" s="672">
        <v>555838</v>
      </c>
      <c r="AN161" s="672">
        <v>556417.80000000005</v>
      </c>
      <c r="AP161" s="408" t="s">
        <v>699</v>
      </c>
    </row>
    <row r="162" spans="3:42">
      <c r="E162" s="128"/>
      <c r="F162" s="124"/>
      <c r="X162" s="124"/>
    </row>
    <row r="163" spans="3:42">
      <c r="C163" s="4" t="s">
        <v>7</v>
      </c>
      <c r="E163" s="128"/>
      <c r="F163" s="124"/>
      <c r="X163" s="124"/>
    </row>
    <row r="164" spans="3:42">
      <c r="E164" s="128"/>
      <c r="F164" s="124"/>
      <c r="X164" s="124"/>
    </row>
    <row r="165" spans="3:42">
      <c r="C165" s="101" t="s">
        <v>646</v>
      </c>
      <c r="D165" s="101" t="s">
        <v>645</v>
      </c>
      <c r="E165" s="814">
        <v>19376278</v>
      </c>
      <c r="F165" s="815">
        <v>20941933</v>
      </c>
      <c r="G165" s="815">
        <v>22164196</v>
      </c>
      <c r="H165" s="815">
        <v>22203843</v>
      </c>
      <c r="I165" s="815">
        <v>21489742</v>
      </c>
      <c r="J165" s="815">
        <v>21792816</v>
      </c>
      <c r="K165" s="815">
        <v>22339761</v>
      </c>
      <c r="L165" s="815">
        <v>22976160</v>
      </c>
      <c r="M165" s="815">
        <v>23412935</v>
      </c>
      <c r="N165" s="815">
        <v>23248456</v>
      </c>
      <c r="O165" s="815">
        <v>23124403</v>
      </c>
      <c r="P165" s="815">
        <v>22633879</v>
      </c>
      <c r="Q165" s="815">
        <v>22340865</v>
      </c>
      <c r="R165" s="815">
        <v>22032840</v>
      </c>
      <c r="S165" s="815">
        <v>21759254</v>
      </c>
      <c r="T165" s="815">
        <v>21467233</v>
      </c>
      <c r="U165" s="815">
        <v>21328351</v>
      </c>
      <c r="V165" s="815">
        <v>21144975</v>
      </c>
      <c r="W165" s="815">
        <v>21198775</v>
      </c>
      <c r="X165" s="815">
        <v>20951100</v>
      </c>
      <c r="Y165" s="815">
        <v>19775777</v>
      </c>
      <c r="Z165" s="815">
        <v>19579063</v>
      </c>
      <c r="AA165" s="815">
        <v>19593279</v>
      </c>
      <c r="AB165" s="815">
        <v>19591627</v>
      </c>
      <c r="AC165" s="815">
        <v>19777407</v>
      </c>
      <c r="AD165" s="815">
        <v>20197310</v>
      </c>
      <c r="AE165" s="815">
        <v>20049078</v>
      </c>
      <c r="AF165" s="815">
        <v>19597853</v>
      </c>
      <c r="AG165" s="815">
        <v>19602508</v>
      </c>
      <c r="AH165" s="815">
        <v>19604355</v>
      </c>
      <c r="AI165" s="815">
        <v>19396177</v>
      </c>
      <c r="AJ165" s="815">
        <v>19504951</v>
      </c>
      <c r="AK165" s="815">
        <v>19907136</v>
      </c>
      <c r="AL165" s="815">
        <v>20660329</v>
      </c>
      <c r="AM165" s="1055">
        <v>21604942</v>
      </c>
      <c r="AN165" s="1055">
        <v>22406481</v>
      </c>
      <c r="AO165" s="4" t="s">
        <v>7</v>
      </c>
    </row>
    <row r="166" spans="3:42">
      <c r="C166" s="101"/>
      <c r="D166" s="101" t="s">
        <v>644</v>
      </c>
      <c r="E166" s="1053"/>
      <c r="F166" s="1054"/>
      <c r="G166" s="1054"/>
      <c r="H166" s="1054"/>
      <c r="I166" s="1054"/>
      <c r="J166" s="815">
        <v>1173620</v>
      </c>
      <c r="K166" s="815">
        <v>1076309</v>
      </c>
      <c r="L166" s="815">
        <v>1159170</v>
      </c>
      <c r="M166" s="815">
        <v>1224289</v>
      </c>
      <c r="N166" s="815">
        <v>1225103</v>
      </c>
      <c r="O166" s="815">
        <v>1173982</v>
      </c>
      <c r="P166" s="815">
        <v>1124183</v>
      </c>
      <c r="Q166" s="815">
        <v>1076260</v>
      </c>
      <c r="R166" s="815">
        <v>1024698</v>
      </c>
      <c r="S166" s="815">
        <v>984301</v>
      </c>
      <c r="T166" s="815">
        <v>958825</v>
      </c>
      <c r="U166" s="815">
        <v>934981</v>
      </c>
      <c r="V166" s="815">
        <v>925570</v>
      </c>
      <c r="W166" s="815">
        <v>941947</v>
      </c>
      <c r="X166" s="815">
        <v>936534</v>
      </c>
      <c r="Y166" s="815">
        <v>898389</v>
      </c>
      <c r="Z166" s="815">
        <v>901871</v>
      </c>
      <c r="AA166" s="815">
        <v>907753</v>
      </c>
      <c r="AB166" s="815">
        <v>892718</v>
      </c>
      <c r="AC166" s="815">
        <v>885897</v>
      </c>
      <c r="AD166" s="815">
        <v>890760</v>
      </c>
      <c r="AE166" s="815">
        <v>883504</v>
      </c>
      <c r="AF166" s="815">
        <v>861556</v>
      </c>
      <c r="AG166" s="815">
        <v>844596</v>
      </c>
      <c r="AH166" s="815">
        <v>819037</v>
      </c>
      <c r="AI166" s="815">
        <v>804520</v>
      </c>
      <c r="AJ166" s="815">
        <v>804189</v>
      </c>
      <c r="AK166" s="1052">
        <f>198435+623793</f>
        <v>822228</v>
      </c>
      <c r="AL166" s="1052">
        <f>208011+619179</f>
        <v>827190</v>
      </c>
      <c r="AM166" s="1055">
        <v>914320</v>
      </c>
      <c r="AN166" s="1055"/>
    </row>
    <row r="167" spans="3:42">
      <c r="E167" s="128"/>
      <c r="F167" s="124"/>
      <c r="X167" s="124"/>
    </row>
    <row r="168" spans="3:42">
      <c r="E168" s="128"/>
      <c r="F168" s="124"/>
      <c r="X168" s="124"/>
    </row>
    <row r="169" spans="3:42">
      <c r="E169" s="128"/>
      <c r="F169" s="124"/>
      <c r="X169" s="124"/>
    </row>
    <row r="170" spans="3:42">
      <c r="E170" s="128"/>
      <c r="F170" s="124"/>
      <c r="X170" s="124"/>
    </row>
    <row r="171" spans="3:42">
      <c r="E171" s="128"/>
      <c r="F171" s="124"/>
      <c r="X171" s="124"/>
    </row>
    <row r="172" spans="3:42">
      <c r="E172" s="128"/>
      <c r="F172" s="124"/>
    </row>
    <row r="173" spans="3:42">
      <c r="E173" s="128"/>
      <c r="F173" s="124"/>
    </row>
    <row r="174" spans="3:42">
      <c r="E174" s="128"/>
      <c r="F174" s="124"/>
    </row>
    <row r="175" spans="3:42">
      <c r="E175" s="128"/>
      <c r="F175" s="124"/>
    </row>
    <row r="176" spans="3:42">
      <c r="F176" s="124"/>
    </row>
    <row r="177" spans="6:6">
      <c r="F177" s="124"/>
    </row>
    <row r="178" spans="6:6">
      <c r="F178" s="124"/>
    </row>
    <row r="179" spans="6:6">
      <c r="F179" s="124"/>
    </row>
    <row r="180" spans="6:6">
      <c r="F180" s="124"/>
    </row>
    <row r="181" spans="6:6">
      <c r="F181" s="124"/>
    </row>
    <row r="182" spans="6:6">
      <c r="F182" s="124"/>
    </row>
    <row r="183" spans="6:6">
      <c r="F183" s="124"/>
    </row>
    <row r="184" spans="6:6">
      <c r="F184" s="124"/>
    </row>
    <row r="185" spans="6:6">
      <c r="F185" s="124"/>
    </row>
    <row r="186" spans="6:6">
      <c r="F186" s="124"/>
    </row>
    <row r="187" spans="6:6">
      <c r="F187" s="124"/>
    </row>
    <row r="188" spans="6:6">
      <c r="F188" s="124"/>
    </row>
    <row r="189" spans="6:6">
      <c r="F189" s="124"/>
    </row>
    <row r="190" spans="6:6">
      <c r="F190" s="124"/>
    </row>
    <row r="191" spans="6:6">
      <c r="F191" s="124"/>
    </row>
    <row r="192" spans="6:6">
      <c r="F192" s="124"/>
    </row>
    <row r="193" spans="6:6">
      <c r="F193" s="124"/>
    </row>
  </sheetData>
  <mergeCells count="7">
    <mergeCell ref="AH1:AI1"/>
    <mergeCell ref="AO82:AO83"/>
    <mergeCell ref="F2:AD2"/>
    <mergeCell ref="B3:C3"/>
    <mergeCell ref="B4:B7"/>
    <mergeCell ref="E64:AI64"/>
    <mergeCell ref="B66:B69"/>
  </mergeCells>
  <phoneticPr fontId="3"/>
  <pageMargins left="0.70866141732283472" right="0.70866141732283472" top="0.74803149606299213" bottom="0.74803149606299213" header="0.31496062992125984" footer="0.31496062992125984"/>
  <pageSetup paperSize="8" scale="9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E059F-36AB-43B0-B4E1-4CAB36394988}">
  <sheetPr>
    <tabColor theme="9" tint="0.59999389629810485"/>
  </sheetPr>
  <dimension ref="A1:IP239"/>
  <sheetViews>
    <sheetView tabSelected="1" workbookViewId="0">
      <pane xSplit="4" ySplit="4" topLeftCell="AH69" activePane="bottomRight" state="frozen"/>
      <selection activeCell="AJ55" sqref="AJ55"/>
      <selection pane="topRight" activeCell="AJ55" sqref="AJ55"/>
      <selection pane="bottomLeft" activeCell="AJ55" sqref="AJ55"/>
      <selection pane="bottomRight" activeCell="AQ72" sqref="AQ72"/>
    </sheetView>
  </sheetViews>
  <sheetFormatPr defaultColWidth="0" defaultRowHeight="13"/>
  <cols>
    <col min="1" max="1" width="1.36328125" style="129" customWidth="1"/>
    <col min="2" max="2" width="3.08984375" style="129" customWidth="1"/>
    <col min="3" max="3" width="14.453125" style="129" customWidth="1"/>
    <col min="4" max="4" width="12" style="270" customWidth="1"/>
    <col min="5" max="5" width="8.6328125" style="270" customWidth="1"/>
    <col min="6" max="30" width="8.6328125" style="129" customWidth="1"/>
    <col min="31" max="34" width="8.6328125" style="4" customWidth="1"/>
    <col min="35" max="40" width="8.6328125" style="129" customWidth="1"/>
    <col min="41" max="41" width="29.81640625" style="129" customWidth="1"/>
    <col min="42" max="42" width="3.6328125" style="129" customWidth="1"/>
    <col min="43" max="43" width="22.453125" style="129" customWidth="1"/>
    <col min="44" max="246" width="8.90625" style="129" customWidth="1"/>
    <col min="247" max="247" width="10.81640625" style="129" customWidth="1"/>
    <col min="248" max="16384" width="0" style="129" hidden="1"/>
  </cols>
  <sheetData>
    <row r="1" spans="1:250" ht="13.5" thickBot="1">
      <c r="A1" s="101"/>
      <c r="B1" s="1414" t="s">
        <v>16</v>
      </c>
      <c r="C1" s="1414"/>
      <c r="D1" s="1414"/>
      <c r="E1" s="1414"/>
      <c r="F1" s="1414"/>
      <c r="G1" s="1414"/>
      <c r="H1" s="1414"/>
      <c r="I1" s="1414"/>
      <c r="J1" s="1414"/>
      <c r="K1" s="1414"/>
      <c r="L1" s="1117"/>
      <c r="M1" s="1117"/>
      <c r="N1" s="1117"/>
      <c r="O1" s="1117"/>
      <c r="P1" s="1117"/>
      <c r="Q1" s="1117"/>
      <c r="R1" s="1117"/>
      <c r="S1" s="1117"/>
      <c r="T1" s="1117"/>
      <c r="U1" s="1117"/>
      <c r="V1" s="1117"/>
      <c r="W1" s="1117"/>
      <c r="X1" s="1117"/>
      <c r="Y1" s="1118"/>
      <c r="Z1" s="1118"/>
      <c r="AA1" s="1118"/>
      <c r="AB1" s="1117"/>
      <c r="AC1" s="1117" t="s">
        <v>12</v>
      </c>
      <c r="AD1" s="1117"/>
      <c r="AE1" s="289" t="s">
        <v>7</v>
      </c>
      <c r="AF1" s="289" t="s">
        <v>7</v>
      </c>
      <c r="AG1" s="289"/>
      <c r="AH1" s="1420">
        <v>45930</v>
      </c>
      <c r="AI1" s="1420"/>
      <c r="AJ1" s="1117" t="s">
        <v>7</v>
      </c>
      <c r="AK1" s="1117"/>
      <c r="AL1" s="1117"/>
      <c r="AM1" s="1117"/>
      <c r="AN1" s="1117"/>
      <c r="AO1" s="3" t="s">
        <v>17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</row>
    <row r="2" spans="1:250">
      <c r="A2" s="101"/>
      <c r="B2" s="1119"/>
      <c r="C2" s="1120"/>
      <c r="D2" s="1121" t="s">
        <v>0</v>
      </c>
      <c r="E2" s="1122"/>
      <c r="F2" s="1415" t="s">
        <v>18</v>
      </c>
      <c r="G2" s="1415"/>
      <c r="H2" s="1415"/>
      <c r="I2" s="1415"/>
      <c r="J2" s="1415"/>
      <c r="K2" s="1415"/>
      <c r="L2" s="1415"/>
      <c r="M2" s="1415"/>
      <c r="N2" s="1415"/>
      <c r="O2" s="1415"/>
      <c r="P2" s="1415"/>
      <c r="Q2" s="1415"/>
      <c r="R2" s="1415"/>
      <c r="S2" s="1415"/>
      <c r="T2" s="1415"/>
      <c r="U2" s="1415"/>
      <c r="V2" s="1415"/>
      <c r="W2" s="1415"/>
      <c r="X2" s="1415"/>
      <c r="Y2" s="1415"/>
      <c r="Z2" s="1415"/>
      <c r="AA2" s="1415"/>
      <c r="AB2" s="1415"/>
      <c r="AC2" s="1415"/>
      <c r="AD2" s="1415"/>
      <c r="AE2" s="1415"/>
      <c r="AF2" s="1415"/>
      <c r="AG2" s="1415"/>
      <c r="AH2" s="1123"/>
      <c r="AI2" s="1120"/>
      <c r="AJ2" s="1120"/>
      <c r="AK2" s="1120"/>
      <c r="AL2" s="1120"/>
      <c r="AM2" s="1120"/>
      <c r="AN2" s="1120"/>
      <c r="AO2" s="1416" t="s">
        <v>19</v>
      </c>
      <c r="AP2" s="101"/>
      <c r="AQ2" s="4" t="s">
        <v>20</v>
      </c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  <c r="HN2" s="101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1"/>
      <c r="IK2" s="101"/>
      <c r="IL2" s="101"/>
      <c r="IM2" s="101"/>
      <c r="IN2" s="101"/>
      <c r="IO2" s="101"/>
      <c r="IP2" s="101"/>
    </row>
    <row r="3" spans="1:250">
      <c r="A3" s="101"/>
      <c r="B3" s="1124"/>
      <c r="C3" s="1117"/>
      <c r="D3" s="1125"/>
      <c r="E3" s="1126">
        <v>1989</v>
      </c>
      <c r="F3" s="1127">
        <v>1990</v>
      </c>
      <c r="G3" s="1128">
        <v>1991</v>
      </c>
      <c r="H3" s="1128">
        <v>1992</v>
      </c>
      <c r="I3" s="1128">
        <v>1993</v>
      </c>
      <c r="J3" s="1128">
        <v>1994</v>
      </c>
      <c r="K3" s="1128">
        <v>1995</v>
      </c>
      <c r="L3" s="1128">
        <v>1996</v>
      </c>
      <c r="M3" s="1128">
        <v>1997</v>
      </c>
      <c r="N3" s="1128">
        <v>1998</v>
      </c>
      <c r="O3" s="1129">
        <v>1999</v>
      </c>
      <c r="P3" s="1129">
        <v>2000</v>
      </c>
      <c r="Q3" s="1129">
        <v>2001</v>
      </c>
      <c r="R3" s="1129">
        <v>2002</v>
      </c>
      <c r="S3" s="1129">
        <v>2003</v>
      </c>
      <c r="T3" s="1129">
        <v>2004</v>
      </c>
      <c r="U3" s="1129">
        <v>2005</v>
      </c>
      <c r="V3" s="1129">
        <v>2006</v>
      </c>
      <c r="W3" s="1129">
        <v>2007</v>
      </c>
      <c r="X3" s="1129">
        <v>2008</v>
      </c>
      <c r="Y3" s="1129">
        <v>2009</v>
      </c>
      <c r="Z3" s="1129">
        <v>2010</v>
      </c>
      <c r="AA3" s="1129">
        <v>2011</v>
      </c>
      <c r="AB3" s="1129">
        <v>2012</v>
      </c>
      <c r="AC3" s="1129">
        <v>2013</v>
      </c>
      <c r="AD3" s="718">
        <v>2014</v>
      </c>
      <c r="AE3" s="1129">
        <v>2015</v>
      </c>
      <c r="AF3" s="1130">
        <v>2016</v>
      </c>
      <c r="AG3" s="1129">
        <v>2017</v>
      </c>
      <c r="AH3" s="1130">
        <v>2018</v>
      </c>
      <c r="AI3" s="1129">
        <v>2019</v>
      </c>
      <c r="AJ3" s="718">
        <v>2020</v>
      </c>
      <c r="AK3" s="1129">
        <v>2021</v>
      </c>
      <c r="AL3" s="1129">
        <v>2022</v>
      </c>
      <c r="AM3" s="1129">
        <v>2023</v>
      </c>
      <c r="AN3" s="1130">
        <v>2024</v>
      </c>
      <c r="AO3" s="1417"/>
      <c r="AP3" s="101"/>
      <c r="AQ3" s="4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</row>
    <row r="4" spans="1:250" ht="13.5" thickBot="1">
      <c r="A4" s="101"/>
      <c r="B4" s="1131" t="s">
        <v>21</v>
      </c>
      <c r="C4" s="1132"/>
      <c r="D4" s="1133" t="s">
        <v>22</v>
      </c>
      <c r="E4" s="1134" t="s">
        <v>23</v>
      </c>
      <c r="F4" s="1135" t="s">
        <v>24</v>
      </c>
      <c r="G4" s="1135" t="s">
        <v>25</v>
      </c>
      <c r="H4" s="1135" t="s">
        <v>26</v>
      </c>
      <c r="I4" s="1135" t="s">
        <v>27</v>
      </c>
      <c r="J4" s="1135" t="s">
        <v>28</v>
      </c>
      <c r="K4" s="1135" t="s">
        <v>29</v>
      </c>
      <c r="L4" s="1135" t="s">
        <v>30</v>
      </c>
      <c r="M4" s="1135" t="s">
        <v>31</v>
      </c>
      <c r="N4" s="1135" t="s">
        <v>32</v>
      </c>
      <c r="O4" s="1136" t="s">
        <v>33</v>
      </c>
      <c r="P4" s="1137" t="s">
        <v>34</v>
      </c>
      <c r="Q4" s="552" t="s">
        <v>35</v>
      </c>
      <c r="R4" s="552" t="s">
        <v>36</v>
      </c>
      <c r="S4" s="1134" t="s">
        <v>37</v>
      </c>
      <c r="T4" s="552" t="s">
        <v>38</v>
      </c>
      <c r="U4" s="552" t="s">
        <v>39</v>
      </c>
      <c r="V4" s="1134" t="s">
        <v>40</v>
      </c>
      <c r="W4" s="552" t="s">
        <v>41</v>
      </c>
      <c r="X4" s="552" t="s">
        <v>42</v>
      </c>
      <c r="Y4" s="552" t="s">
        <v>43</v>
      </c>
      <c r="Z4" s="1135" t="s">
        <v>44</v>
      </c>
      <c r="AA4" s="552" t="s">
        <v>45</v>
      </c>
      <c r="AB4" s="552" t="s">
        <v>46</v>
      </c>
      <c r="AC4" s="552" t="s">
        <v>47</v>
      </c>
      <c r="AD4" s="553" t="s">
        <v>48</v>
      </c>
      <c r="AE4" s="1138" t="s">
        <v>49</v>
      </c>
      <c r="AF4" s="295" t="s">
        <v>50</v>
      </c>
      <c r="AG4" s="1138" t="s">
        <v>51</v>
      </c>
      <c r="AH4" s="295" t="s">
        <v>52</v>
      </c>
      <c r="AI4" s="1138" t="s">
        <v>53</v>
      </c>
      <c r="AJ4" s="719" t="s">
        <v>528</v>
      </c>
      <c r="AK4" s="552" t="s">
        <v>584</v>
      </c>
      <c r="AL4" s="1138" t="s">
        <v>649</v>
      </c>
      <c r="AM4" s="1138" t="s">
        <v>677</v>
      </c>
      <c r="AN4" s="295" t="s">
        <v>696</v>
      </c>
      <c r="AO4" s="1418"/>
      <c r="AP4" s="101"/>
      <c r="AQ4" s="4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</row>
    <row r="5" spans="1:250">
      <c r="A5" s="101"/>
      <c r="B5" s="1419" t="s">
        <v>54</v>
      </c>
      <c r="C5" s="1139" t="s">
        <v>55</v>
      </c>
      <c r="D5" s="1140" t="s">
        <v>56</v>
      </c>
      <c r="E5" s="365">
        <f>E116/1000000</f>
        <v>18.145119000000001</v>
      </c>
      <c r="F5" s="365">
        <f>F116/1000000</f>
        <v>19.588676</v>
      </c>
      <c r="G5" s="365">
        <f t="shared" ref="G5:U5" si="0">G116/1000000</f>
        <v>20.694461</v>
      </c>
      <c r="H5" s="365">
        <f t="shared" si="0"/>
        <v>21.03772</v>
      </c>
      <c r="I5" s="365">
        <f t="shared" si="0"/>
        <v>21.57704</v>
      </c>
      <c r="J5" s="365">
        <f t="shared" si="0"/>
        <v>21.15718</v>
      </c>
      <c r="K5" s="365">
        <f t="shared" si="0"/>
        <v>22.368220999999998</v>
      </c>
      <c r="L5" s="365">
        <f t="shared" si="0"/>
        <v>21.890585999999999</v>
      </c>
      <c r="M5" s="365">
        <f t="shared" si="0"/>
        <v>21.613980999999999</v>
      </c>
      <c r="N5" s="365">
        <f t="shared" si="0"/>
        <v>21.051525999999999</v>
      </c>
      <c r="O5" s="365">
        <f t="shared" si="0"/>
        <v>20.508313000000001</v>
      </c>
      <c r="P5" s="365">
        <f t="shared" si="0"/>
        <v>20.699876</v>
      </c>
      <c r="Q5" s="365">
        <f t="shared" si="0"/>
        <v>20.263967000000001</v>
      </c>
      <c r="R5" s="365">
        <f t="shared" si="0"/>
        <v>19.975743000000001</v>
      </c>
      <c r="S5" s="365">
        <f t="shared" si="0"/>
        <v>19.793032999999998</v>
      </c>
      <c r="T5" s="365">
        <f t="shared" si="0"/>
        <v>20.010093000000001</v>
      </c>
      <c r="U5" s="365">
        <f t="shared" si="0"/>
        <v>20.020257000000001</v>
      </c>
      <c r="V5" s="365">
        <f>V117/1000000</f>
        <v>20.759498000000001</v>
      </c>
      <c r="W5" s="365">
        <f t="shared" ref="W5:AM5" si="1">W117/1000000</f>
        <v>21.335063000000002</v>
      </c>
      <c r="X5" s="365">
        <f t="shared" si="1"/>
        <v>20.974174999999999</v>
      </c>
      <c r="Y5" s="365">
        <f t="shared" si="1"/>
        <v>19.501270000000002</v>
      </c>
      <c r="Z5" s="365">
        <f t="shared" si="1"/>
        <v>20.556384000000001</v>
      </c>
      <c r="AA5" s="365">
        <f t="shared" si="1"/>
        <v>20.028020999999999</v>
      </c>
      <c r="AB5" s="365">
        <f t="shared" si="1"/>
        <v>19.91874</v>
      </c>
      <c r="AC5" s="365">
        <f t="shared" si="1"/>
        <v>20.575400999999999</v>
      </c>
      <c r="AD5" s="365">
        <f t="shared" si="1"/>
        <v>20.739111999999999</v>
      </c>
      <c r="AE5" s="365">
        <f t="shared" si="1"/>
        <v>21.731104999999999</v>
      </c>
      <c r="AF5" s="365">
        <f t="shared" si="1"/>
        <v>21.926254</v>
      </c>
      <c r="AG5" s="365">
        <f t="shared" si="1"/>
        <v>22.228604000000001</v>
      </c>
      <c r="AH5" s="365">
        <f t="shared" si="1"/>
        <v>22.209423999999999</v>
      </c>
      <c r="AI5" s="365">
        <f t="shared" si="1"/>
        <v>22.420142999999999</v>
      </c>
      <c r="AJ5" s="365">
        <f t="shared" si="1"/>
        <v>21.940128999999999</v>
      </c>
      <c r="AK5" s="365">
        <f t="shared" si="1"/>
        <v>22.632376000000001</v>
      </c>
      <c r="AL5" s="365">
        <f t="shared" si="1"/>
        <v>23.462648000000002</v>
      </c>
      <c r="AM5" s="365">
        <f t="shared" si="1"/>
        <v>24.468070999999998</v>
      </c>
      <c r="AN5" s="365">
        <f t="shared" ref="AN5" si="2">AN117/1000000</f>
        <v>25.074096000000001</v>
      </c>
      <c r="AO5" s="457" t="s">
        <v>57</v>
      </c>
      <c r="AP5" s="101"/>
      <c r="AQ5" s="4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</row>
    <row r="6" spans="1:250">
      <c r="A6" s="101"/>
      <c r="B6" s="1407"/>
      <c r="C6" s="1139" t="s">
        <v>12</v>
      </c>
      <c r="D6" s="1140" t="s">
        <v>58</v>
      </c>
      <c r="E6" s="1141" t="s">
        <v>59</v>
      </c>
      <c r="F6" s="441">
        <f>ROUND((F5-E5)/E5*100,1)</f>
        <v>8</v>
      </c>
      <c r="G6" s="441">
        <f>ROUND((G5-F5)/F5*100,1)</f>
        <v>5.6</v>
      </c>
      <c r="H6" s="441">
        <f t="shared" ref="H6:AN6" si="3">ROUND((H5-G5)/G5*100,1)</f>
        <v>1.7</v>
      </c>
      <c r="I6" s="441">
        <f t="shared" si="3"/>
        <v>2.6</v>
      </c>
      <c r="J6" s="441">
        <f t="shared" si="3"/>
        <v>-1.9</v>
      </c>
      <c r="K6" s="441">
        <f t="shared" si="3"/>
        <v>5.7</v>
      </c>
      <c r="L6" s="441">
        <f t="shared" si="3"/>
        <v>-2.1</v>
      </c>
      <c r="M6" s="441">
        <f t="shared" si="3"/>
        <v>-1.3</v>
      </c>
      <c r="N6" s="441">
        <f t="shared" si="3"/>
        <v>-2.6</v>
      </c>
      <c r="O6" s="441">
        <f t="shared" si="3"/>
        <v>-2.6</v>
      </c>
      <c r="P6" s="441">
        <f t="shared" si="3"/>
        <v>0.9</v>
      </c>
      <c r="Q6" s="441">
        <f t="shared" si="3"/>
        <v>-2.1</v>
      </c>
      <c r="R6" s="441">
        <f t="shared" si="3"/>
        <v>-1.4</v>
      </c>
      <c r="S6" s="441">
        <f t="shared" si="3"/>
        <v>-0.9</v>
      </c>
      <c r="T6" s="441">
        <f t="shared" si="3"/>
        <v>1.1000000000000001</v>
      </c>
      <c r="U6" s="441">
        <f t="shared" si="3"/>
        <v>0.1</v>
      </c>
      <c r="V6" s="441">
        <f t="shared" si="3"/>
        <v>3.7</v>
      </c>
      <c r="W6" s="441">
        <f t="shared" si="3"/>
        <v>2.8</v>
      </c>
      <c r="X6" s="441">
        <f t="shared" si="3"/>
        <v>-1.7</v>
      </c>
      <c r="Y6" s="441">
        <f t="shared" si="3"/>
        <v>-7</v>
      </c>
      <c r="Z6" s="441">
        <f t="shared" si="3"/>
        <v>5.4</v>
      </c>
      <c r="AA6" s="441">
        <f t="shared" si="3"/>
        <v>-2.6</v>
      </c>
      <c r="AB6" s="441">
        <f t="shared" si="3"/>
        <v>-0.5</v>
      </c>
      <c r="AC6" s="441">
        <f t="shared" si="3"/>
        <v>3.3</v>
      </c>
      <c r="AD6" s="441">
        <f t="shared" si="3"/>
        <v>0.8</v>
      </c>
      <c r="AE6" s="441">
        <f t="shared" si="3"/>
        <v>4.8</v>
      </c>
      <c r="AF6" s="441">
        <f t="shared" si="3"/>
        <v>0.9</v>
      </c>
      <c r="AG6" s="441">
        <f t="shared" si="3"/>
        <v>1.4</v>
      </c>
      <c r="AH6" s="441">
        <f t="shared" si="3"/>
        <v>-0.1</v>
      </c>
      <c r="AI6" s="441">
        <f t="shared" si="3"/>
        <v>0.9</v>
      </c>
      <c r="AJ6" s="441">
        <f t="shared" si="3"/>
        <v>-2.1</v>
      </c>
      <c r="AK6" s="441">
        <f t="shared" si="3"/>
        <v>3.2</v>
      </c>
      <c r="AL6" s="441">
        <f t="shared" si="3"/>
        <v>3.7</v>
      </c>
      <c r="AM6" s="653">
        <f t="shared" si="3"/>
        <v>4.3</v>
      </c>
      <c r="AN6" s="441">
        <f t="shared" si="3"/>
        <v>2.5</v>
      </c>
      <c r="AO6" s="458" t="s">
        <v>60</v>
      </c>
      <c r="AP6" s="101"/>
      <c r="AQ6" s="4" t="s">
        <v>7</v>
      </c>
      <c r="AR6" s="4"/>
      <c r="AS6" s="4"/>
      <c r="AT6" s="4"/>
      <c r="AU6" s="4" t="s">
        <v>12</v>
      </c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</row>
    <row r="7" spans="1:250">
      <c r="A7" s="101"/>
      <c r="B7" s="1407"/>
      <c r="C7" s="1139" t="s">
        <v>55</v>
      </c>
      <c r="D7" s="1142" t="s">
        <v>61</v>
      </c>
      <c r="E7" s="1143"/>
      <c r="F7" s="1144"/>
      <c r="G7" s="1144"/>
      <c r="H7" s="1144"/>
      <c r="I7" s="1144"/>
      <c r="J7" s="1144"/>
      <c r="K7" s="1144"/>
      <c r="L7" s="1144"/>
      <c r="M7" s="1144"/>
      <c r="N7" s="1144"/>
      <c r="O7" s="1145"/>
      <c r="P7" s="1145"/>
      <c r="Q7" s="1146">
        <f>Q118/1000000</f>
        <v>18.576082000000003</v>
      </c>
      <c r="R7" s="1146">
        <f t="shared" ref="R7:U7" si="4">R118/1000000</f>
        <v>18.606033</v>
      </c>
      <c r="S7" s="1146">
        <f t="shared" si="4"/>
        <v>18.549049000000004</v>
      </c>
      <c r="T7" s="1146">
        <f t="shared" si="4"/>
        <v>19.012293</v>
      </c>
      <c r="U7" s="1146">
        <f t="shared" si="4"/>
        <v>19.187463999999999</v>
      </c>
      <c r="V7" s="1146">
        <f>V119/1000000</f>
        <v>20.511586000000001</v>
      </c>
      <c r="W7" s="1146">
        <f t="shared" ref="W7:AM7" si="5">W119/1000000</f>
        <v>21.202940999999999</v>
      </c>
      <c r="X7" s="1146">
        <f t="shared" si="5"/>
        <v>20.880876000000001</v>
      </c>
      <c r="Y7" s="1146">
        <f t="shared" si="5"/>
        <v>19.521749</v>
      </c>
      <c r="Z7" s="1146">
        <f t="shared" si="5"/>
        <v>20.933634000000001</v>
      </c>
      <c r="AA7" s="1146">
        <f t="shared" si="5"/>
        <v>20.672740000000001</v>
      </c>
      <c r="AB7" s="1146">
        <f t="shared" si="5"/>
        <v>20.631375999999999</v>
      </c>
      <c r="AC7" s="1146">
        <f t="shared" si="5"/>
        <v>21.342022</v>
      </c>
      <c r="AD7" s="1146">
        <f t="shared" si="5"/>
        <v>21.089067</v>
      </c>
      <c r="AE7" s="1146">
        <f t="shared" si="5"/>
        <v>21.748083999999999</v>
      </c>
      <c r="AF7" s="1146">
        <f t="shared" si="5"/>
        <v>21.895795</v>
      </c>
      <c r="AG7" s="1146">
        <f t="shared" si="5"/>
        <v>22.228525000000001</v>
      </c>
      <c r="AH7" s="1146">
        <f t="shared" si="5"/>
        <v>22.207830999999999</v>
      </c>
      <c r="AI7" s="1146">
        <f t="shared" si="5"/>
        <v>22.317043000000002</v>
      </c>
      <c r="AJ7" s="1146">
        <f t="shared" si="5"/>
        <v>21.610178999999999</v>
      </c>
      <c r="AK7" s="1146">
        <f t="shared" si="5"/>
        <v>22.368624000000001</v>
      </c>
      <c r="AL7" s="1146">
        <f t="shared" si="5"/>
        <v>23.058823</v>
      </c>
      <c r="AM7" s="1251">
        <f t="shared" si="5"/>
        <v>23.144390000000001</v>
      </c>
      <c r="AN7" s="1146">
        <f t="shared" ref="AN7" si="6">AN119/1000000</f>
        <v>23.211220999999998</v>
      </c>
      <c r="AO7" s="458" t="s">
        <v>62</v>
      </c>
      <c r="AP7" s="101"/>
      <c r="AQ7" s="4" t="s">
        <v>7</v>
      </c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</row>
    <row r="8" spans="1:250">
      <c r="A8" s="101"/>
      <c r="B8" s="1407"/>
      <c r="C8" s="1147" t="s">
        <v>597</v>
      </c>
      <c r="D8" s="1148" t="s">
        <v>58</v>
      </c>
      <c r="E8" s="1143"/>
      <c r="F8" s="1149" t="s">
        <v>12</v>
      </c>
      <c r="G8" s="653"/>
      <c r="H8" s="653"/>
      <c r="I8" s="653"/>
      <c r="J8" s="653"/>
      <c r="K8" s="653"/>
      <c r="L8" s="653"/>
      <c r="M8" s="653"/>
      <c r="N8" s="653"/>
      <c r="O8" s="653"/>
      <c r="P8" s="653"/>
      <c r="Q8" s="1150" t="s">
        <v>59</v>
      </c>
      <c r="R8" s="653">
        <f t="shared" ref="R8:AN8" si="7">ROUND((R7-Q7)/Q7*100,1)</f>
        <v>0.2</v>
      </c>
      <c r="S8" s="653">
        <f t="shared" si="7"/>
        <v>-0.3</v>
      </c>
      <c r="T8" s="653">
        <f t="shared" si="7"/>
        <v>2.5</v>
      </c>
      <c r="U8" s="653">
        <f t="shared" si="7"/>
        <v>0.9</v>
      </c>
      <c r="V8" s="653">
        <f t="shared" si="7"/>
        <v>6.9</v>
      </c>
      <c r="W8" s="653">
        <f t="shared" si="7"/>
        <v>3.4</v>
      </c>
      <c r="X8" s="653">
        <f t="shared" si="7"/>
        <v>-1.5</v>
      </c>
      <c r="Y8" s="653">
        <f t="shared" si="7"/>
        <v>-6.5</v>
      </c>
      <c r="Z8" s="653">
        <f t="shared" si="7"/>
        <v>7.2</v>
      </c>
      <c r="AA8" s="653">
        <f t="shared" si="7"/>
        <v>-1.2</v>
      </c>
      <c r="AB8" s="653">
        <f t="shared" si="7"/>
        <v>-0.2</v>
      </c>
      <c r="AC8" s="653">
        <f t="shared" si="7"/>
        <v>3.4</v>
      </c>
      <c r="AD8" s="653">
        <f t="shared" si="7"/>
        <v>-1.2</v>
      </c>
      <c r="AE8" s="653">
        <f t="shared" si="7"/>
        <v>3.1</v>
      </c>
      <c r="AF8" s="653">
        <f t="shared" si="7"/>
        <v>0.7</v>
      </c>
      <c r="AG8" s="653">
        <f t="shared" si="7"/>
        <v>1.5</v>
      </c>
      <c r="AH8" s="653">
        <f t="shared" si="7"/>
        <v>-0.1</v>
      </c>
      <c r="AI8" s="653">
        <f t="shared" si="7"/>
        <v>0.5</v>
      </c>
      <c r="AJ8" s="441">
        <f t="shared" si="7"/>
        <v>-3.2</v>
      </c>
      <c r="AK8" s="653">
        <f t="shared" si="7"/>
        <v>3.5</v>
      </c>
      <c r="AL8" s="653">
        <f t="shared" si="7"/>
        <v>3.1</v>
      </c>
      <c r="AM8" s="441">
        <f t="shared" si="7"/>
        <v>0.4</v>
      </c>
      <c r="AN8" s="1111">
        <f t="shared" si="7"/>
        <v>0.3</v>
      </c>
      <c r="AO8" s="459"/>
      <c r="AP8" s="101"/>
      <c r="AQ8" s="4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</row>
    <row r="9" spans="1:250" ht="14">
      <c r="A9" s="101"/>
      <c r="B9" s="1407"/>
      <c r="C9" s="1139" t="s">
        <v>55</v>
      </c>
      <c r="D9" s="1142" t="s">
        <v>61</v>
      </c>
      <c r="E9" s="1024">
        <f>E120/1000000</f>
        <v>17.162178462303054</v>
      </c>
      <c r="F9" s="1024">
        <f>F120/1000000</f>
        <v>18.807682</v>
      </c>
      <c r="G9" s="1024">
        <f t="shared" ref="G9:AD9" si="8">G120/1000000</f>
        <v>19.208538000000001</v>
      </c>
      <c r="H9" s="1024">
        <f t="shared" si="8"/>
        <v>19.086226</v>
      </c>
      <c r="I9" s="1024">
        <f t="shared" si="8"/>
        <v>19.461691999999999</v>
      </c>
      <c r="J9" s="1024">
        <f t="shared" si="8"/>
        <v>19.097936000000001</v>
      </c>
      <c r="K9" s="1024">
        <f t="shared" si="8"/>
        <v>20.323889999999999</v>
      </c>
      <c r="L9" s="1024">
        <f t="shared" si="8"/>
        <v>20.839596</v>
      </c>
      <c r="M9" s="1024">
        <f t="shared" si="8"/>
        <v>20.306253000000002</v>
      </c>
      <c r="N9" s="1024">
        <f t="shared" si="8"/>
        <v>19.488634999999999</v>
      </c>
      <c r="O9" s="1024">
        <f t="shared" si="8"/>
        <v>19.122305000000001</v>
      </c>
      <c r="P9" s="1024">
        <f t="shared" si="8"/>
        <v>19.430553</v>
      </c>
      <c r="Q9" s="1024">
        <f t="shared" si="8"/>
        <v>18.954158</v>
      </c>
      <c r="R9" s="1024">
        <f t="shared" si="8"/>
        <v>19.034447</v>
      </c>
      <c r="S9" s="1024">
        <f t="shared" si="8"/>
        <v>19.005872</v>
      </c>
      <c r="T9" s="1024">
        <f t="shared" si="8"/>
        <v>19.445561999999999</v>
      </c>
      <c r="U9" s="1024">
        <f t="shared" si="8"/>
        <v>19.689827000000001</v>
      </c>
      <c r="V9" s="1024">
        <f t="shared" si="8"/>
        <v>20.453160000000004</v>
      </c>
      <c r="W9" s="1024">
        <f t="shared" si="8"/>
        <v>20.261692000000004</v>
      </c>
      <c r="X9" s="1024">
        <f t="shared" si="8"/>
        <v>19.633095999999998</v>
      </c>
      <c r="Y9" s="1024">
        <f t="shared" si="8"/>
        <v>19.141743000000002</v>
      </c>
      <c r="Z9" s="1024">
        <f t="shared" si="8"/>
        <v>20.707566</v>
      </c>
      <c r="AA9" s="1024">
        <f t="shared" si="8"/>
        <v>20.695150000000002</v>
      </c>
      <c r="AB9" s="1024">
        <f t="shared" si="8"/>
        <v>20.520582000000001</v>
      </c>
      <c r="AC9" s="1024">
        <f t="shared" si="8"/>
        <v>21.257038999999999</v>
      </c>
      <c r="AD9" s="1024">
        <f t="shared" si="8"/>
        <v>21.629544000000003</v>
      </c>
      <c r="AE9" s="1151" t="s">
        <v>59</v>
      </c>
      <c r="AF9" s="1151" t="s">
        <v>59</v>
      </c>
      <c r="AG9" s="1151" t="s">
        <v>59</v>
      </c>
      <c r="AH9" s="1152" t="s">
        <v>9</v>
      </c>
      <c r="AI9" s="1152" t="s">
        <v>9</v>
      </c>
      <c r="AJ9" s="1153" t="s">
        <v>9</v>
      </c>
      <c r="AK9" s="1152" t="s">
        <v>9</v>
      </c>
      <c r="AL9" s="1152" t="s">
        <v>9</v>
      </c>
      <c r="AM9" s="1153" t="s">
        <v>9</v>
      </c>
      <c r="AN9" s="1152" t="s">
        <v>9</v>
      </c>
      <c r="AO9" s="458"/>
      <c r="AP9" s="101"/>
      <c r="AQ9" s="160"/>
      <c r="AR9" s="101" t="s">
        <v>7</v>
      </c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</row>
    <row r="10" spans="1:250">
      <c r="A10" s="101"/>
      <c r="B10" s="1408"/>
      <c r="C10" s="1154" t="s">
        <v>63</v>
      </c>
      <c r="D10" s="1148" t="s">
        <v>58</v>
      </c>
      <c r="E10" s="1141" t="s">
        <v>59</v>
      </c>
      <c r="F10" s="441">
        <f>ROUND((F9-E9)/E9*100,1)</f>
        <v>9.6</v>
      </c>
      <c r="G10" s="441">
        <f>ROUND((G9-F9)/F9*100,1)</f>
        <v>2.1</v>
      </c>
      <c r="H10" s="441">
        <f t="shared" ref="H10:AD10" si="9">ROUND((H9-G9)/G9*100,1)</f>
        <v>-0.6</v>
      </c>
      <c r="I10" s="441">
        <f t="shared" si="9"/>
        <v>2</v>
      </c>
      <c r="J10" s="441">
        <f t="shared" si="9"/>
        <v>-1.9</v>
      </c>
      <c r="K10" s="441">
        <f t="shared" si="9"/>
        <v>6.4</v>
      </c>
      <c r="L10" s="441">
        <f t="shared" si="9"/>
        <v>2.5</v>
      </c>
      <c r="M10" s="441">
        <f t="shared" si="9"/>
        <v>-2.6</v>
      </c>
      <c r="N10" s="441">
        <f t="shared" si="9"/>
        <v>-4</v>
      </c>
      <c r="O10" s="441">
        <f t="shared" si="9"/>
        <v>-1.9</v>
      </c>
      <c r="P10" s="441">
        <f t="shared" si="9"/>
        <v>1.6</v>
      </c>
      <c r="Q10" s="441">
        <f t="shared" si="9"/>
        <v>-2.5</v>
      </c>
      <c r="R10" s="441">
        <f t="shared" si="9"/>
        <v>0.4</v>
      </c>
      <c r="S10" s="441">
        <f t="shared" si="9"/>
        <v>-0.2</v>
      </c>
      <c r="T10" s="441">
        <f t="shared" si="9"/>
        <v>2.2999999999999998</v>
      </c>
      <c r="U10" s="441">
        <f t="shared" si="9"/>
        <v>1.3</v>
      </c>
      <c r="V10" s="441">
        <f t="shared" si="9"/>
        <v>3.9</v>
      </c>
      <c r="W10" s="441">
        <f t="shared" si="9"/>
        <v>-0.9</v>
      </c>
      <c r="X10" s="441">
        <f t="shared" si="9"/>
        <v>-3.1</v>
      </c>
      <c r="Y10" s="441">
        <f t="shared" si="9"/>
        <v>-2.5</v>
      </c>
      <c r="Z10" s="441">
        <f t="shared" si="9"/>
        <v>8.1999999999999993</v>
      </c>
      <c r="AA10" s="441">
        <f t="shared" si="9"/>
        <v>-0.1</v>
      </c>
      <c r="AB10" s="441">
        <f t="shared" si="9"/>
        <v>-0.8</v>
      </c>
      <c r="AC10" s="441">
        <f t="shared" si="9"/>
        <v>3.6</v>
      </c>
      <c r="AD10" s="441">
        <f t="shared" si="9"/>
        <v>1.8</v>
      </c>
      <c r="AE10" s="1155" t="s">
        <v>59</v>
      </c>
      <c r="AF10" s="1155" t="s">
        <v>59</v>
      </c>
      <c r="AG10" s="1155" t="s">
        <v>59</v>
      </c>
      <c r="AH10" s="1156" t="s">
        <v>9</v>
      </c>
      <c r="AI10" s="1156" t="s">
        <v>9</v>
      </c>
      <c r="AJ10" s="1156" t="s">
        <v>9</v>
      </c>
      <c r="AK10" s="1156" t="s">
        <v>9</v>
      </c>
      <c r="AL10" s="1156" t="s">
        <v>9</v>
      </c>
      <c r="AM10" s="1156" t="s">
        <v>9</v>
      </c>
      <c r="AN10" s="1156" t="s">
        <v>9</v>
      </c>
      <c r="AO10" s="839"/>
      <c r="AP10" s="101"/>
      <c r="AQ10" s="4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</row>
    <row r="11" spans="1:250">
      <c r="A11" s="101"/>
      <c r="B11" s="1413" t="s">
        <v>64</v>
      </c>
      <c r="C11" s="1139" t="s">
        <v>65</v>
      </c>
      <c r="D11" s="1157" t="s">
        <v>543</v>
      </c>
      <c r="E11" s="723">
        <f>E123</f>
        <v>105.7</v>
      </c>
      <c r="F11" s="723">
        <f t="shared" ref="F11:AG11" si="10">F123</f>
        <v>108.8</v>
      </c>
      <c r="G11" s="723">
        <f t="shared" si="10"/>
        <v>106</v>
      </c>
      <c r="H11" s="723">
        <f t="shared" si="10"/>
        <v>98.1</v>
      </c>
      <c r="I11" s="723">
        <f t="shared" si="10"/>
        <v>94.6</v>
      </c>
      <c r="J11" s="723">
        <f t="shared" si="10"/>
        <v>93.2</v>
      </c>
      <c r="K11" s="723">
        <f t="shared" si="10"/>
        <v>95.4</v>
      </c>
      <c r="L11" s="723">
        <f t="shared" si="10"/>
        <v>100.9</v>
      </c>
      <c r="M11" s="723">
        <f t="shared" si="10"/>
        <v>106.6</v>
      </c>
      <c r="N11" s="723">
        <f t="shared" si="10"/>
        <v>99.5</v>
      </c>
      <c r="O11" s="723">
        <f t="shared" si="10"/>
        <v>99.7</v>
      </c>
      <c r="P11" s="723">
        <f t="shared" si="10"/>
        <v>101.1</v>
      </c>
      <c r="Q11" s="723">
        <f t="shared" si="10"/>
        <v>91.7</v>
      </c>
      <c r="R11" s="723">
        <f t="shared" si="10"/>
        <v>97.6</v>
      </c>
      <c r="S11" s="723">
        <f t="shared" si="10"/>
        <v>107.1</v>
      </c>
      <c r="T11" s="723">
        <f t="shared" si="10"/>
        <v>113.9</v>
      </c>
      <c r="U11" s="723">
        <f t="shared" si="10"/>
        <v>122</v>
      </c>
      <c r="V11" s="723">
        <f t="shared" si="10"/>
        <v>133.69999999999999</v>
      </c>
      <c r="W11" s="723">
        <f t="shared" si="10"/>
        <v>132.9</v>
      </c>
      <c r="X11" s="723">
        <f t="shared" si="10"/>
        <v>119.1</v>
      </c>
      <c r="Y11" s="723">
        <f t="shared" si="10"/>
        <v>105.4</v>
      </c>
      <c r="Z11" s="723">
        <f t="shared" si="10"/>
        <v>118.2</v>
      </c>
      <c r="AA11" s="723">
        <f t="shared" si="10"/>
        <v>121.4</v>
      </c>
      <c r="AB11" s="723">
        <f t="shared" si="10"/>
        <v>113.1</v>
      </c>
      <c r="AC11" s="723">
        <f t="shared" si="10"/>
        <v>113.6</v>
      </c>
      <c r="AD11" s="723">
        <f t="shared" si="10"/>
        <v>112.7</v>
      </c>
      <c r="AE11" s="723">
        <f t="shared" si="10"/>
        <v>110.7</v>
      </c>
      <c r="AF11" s="723">
        <f t="shared" si="10"/>
        <v>110.8</v>
      </c>
      <c r="AG11" s="723">
        <f t="shared" si="10"/>
        <v>114.9</v>
      </c>
      <c r="AH11" s="723">
        <v>115.8</v>
      </c>
      <c r="AI11" s="723">
        <v>109.8</v>
      </c>
      <c r="AJ11" s="723">
        <v>98.7</v>
      </c>
      <c r="AK11" s="723">
        <v>101.4</v>
      </c>
      <c r="AL11" s="723">
        <v>101.8</v>
      </c>
      <c r="AM11" s="723">
        <v>96.9</v>
      </c>
      <c r="AN11" s="723">
        <v>96.3</v>
      </c>
      <c r="AO11" s="458" t="s">
        <v>67</v>
      </c>
      <c r="AP11" s="165"/>
      <c r="AQ11" s="4" t="s">
        <v>68</v>
      </c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</row>
    <row r="12" spans="1:250">
      <c r="A12" s="101"/>
      <c r="B12" s="1407"/>
      <c r="C12" s="1139"/>
      <c r="D12" s="1158" t="s">
        <v>69</v>
      </c>
      <c r="E12" s="1141" t="s">
        <v>59</v>
      </c>
      <c r="F12" s="441">
        <f>ROUND((F11-E11)/E11*100,1)</f>
        <v>2.9</v>
      </c>
      <c r="G12" s="441">
        <f t="shared" ref="G12:AN12" si="11">ROUND((G11-F11)/F11*100,1)</f>
        <v>-2.6</v>
      </c>
      <c r="H12" s="441">
        <f t="shared" si="11"/>
        <v>-7.5</v>
      </c>
      <c r="I12" s="441">
        <f t="shared" si="11"/>
        <v>-3.6</v>
      </c>
      <c r="J12" s="441">
        <f t="shared" si="11"/>
        <v>-1.5</v>
      </c>
      <c r="K12" s="441">
        <f t="shared" si="11"/>
        <v>2.4</v>
      </c>
      <c r="L12" s="441">
        <f t="shared" si="11"/>
        <v>5.8</v>
      </c>
      <c r="M12" s="441">
        <f t="shared" si="11"/>
        <v>5.6</v>
      </c>
      <c r="N12" s="441">
        <f t="shared" si="11"/>
        <v>-6.7</v>
      </c>
      <c r="O12" s="441">
        <f t="shared" si="11"/>
        <v>0.2</v>
      </c>
      <c r="P12" s="441">
        <f t="shared" si="11"/>
        <v>1.4</v>
      </c>
      <c r="Q12" s="441">
        <f t="shared" si="11"/>
        <v>-9.3000000000000007</v>
      </c>
      <c r="R12" s="441">
        <f t="shared" si="11"/>
        <v>6.4</v>
      </c>
      <c r="S12" s="441">
        <f t="shared" si="11"/>
        <v>9.6999999999999993</v>
      </c>
      <c r="T12" s="441">
        <f t="shared" si="11"/>
        <v>6.3</v>
      </c>
      <c r="U12" s="441">
        <f t="shared" si="11"/>
        <v>7.1</v>
      </c>
      <c r="V12" s="441">
        <f t="shared" si="11"/>
        <v>9.6</v>
      </c>
      <c r="W12" s="441">
        <f t="shared" si="11"/>
        <v>-0.6</v>
      </c>
      <c r="X12" s="441">
        <f t="shared" si="11"/>
        <v>-10.4</v>
      </c>
      <c r="Y12" s="441">
        <f t="shared" si="11"/>
        <v>-11.5</v>
      </c>
      <c r="Z12" s="441">
        <f t="shared" si="11"/>
        <v>12.1</v>
      </c>
      <c r="AA12" s="441">
        <f t="shared" si="11"/>
        <v>2.7</v>
      </c>
      <c r="AB12" s="441">
        <f t="shared" si="11"/>
        <v>-6.8</v>
      </c>
      <c r="AC12" s="441">
        <f t="shared" si="11"/>
        <v>0.4</v>
      </c>
      <c r="AD12" s="441">
        <f t="shared" si="11"/>
        <v>-0.8</v>
      </c>
      <c r="AE12" s="441">
        <f t="shared" si="11"/>
        <v>-1.8</v>
      </c>
      <c r="AF12" s="441">
        <f t="shared" si="11"/>
        <v>0.1</v>
      </c>
      <c r="AG12" s="441">
        <f t="shared" si="11"/>
        <v>3.7</v>
      </c>
      <c r="AH12" s="441">
        <f t="shared" si="11"/>
        <v>0.8</v>
      </c>
      <c r="AI12" s="441">
        <f t="shared" si="11"/>
        <v>-5.2</v>
      </c>
      <c r="AJ12" s="441">
        <f t="shared" si="11"/>
        <v>-10.1</v>
      </c>
      <c r="AK12" s="441">
        <f t="shared" si="11"/>
        <v>2.7</v>
      </c>
      <c r="AL12" s="441">
        <f t="shared" si="11"/>
        <v>0.4</v>
      </c>
      <c r="AM12" s="441">
        <f t="shared" si="11"/>
        <v>-4.8</v>
      </c>
      <c r="AN12" s="441">
        <f t="shared" si="11"/>
        <v>-0.6</v>
      </c>
      <c r="AO12" s="458" t="s">
        <v>13</v>
      </c>
      <c r="AP12" s="165"/>
      <c r="AQ12" s="4" t="s">
        <v>70</v>
      </c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</row>
    <row r="13" spans="1:250">
      <c r="A13" s="101"/>
      <c r="B13" s="1407"/>
      <c r="C13" s="1139" t="s">
        <v>71</v>
      </c>
      <c r="D13" s="1157" t="s">
        <v>543</v>
      </c>
      <c r="E13" s="1146">
        <f>E128</f>
        <v>88.3</v>
      </c>
      <c r="F13" s="1146">
        <f t="shared" ref="F13:AG13" si="12">F128</f>
        <v>88.2</v>
      </c>
      <c r="G13" s="1146">
        <f t="shared" si="12"/>
        <v>98.1</v>
      </c>
      <c r="H13" s="1146">
        <f t="shared" si="12"/>
        <v>97.4</v>
      </c>
      <c r="I13" s="1146">
        <f t="shared" si="12"/>
        <v>94.4</v>
      </c>
      <c r="J13" s="1146">
        <f t="shared" si="12"/>
        <v>89.7</v>
      </c>
      <c r="K13" s="1146">
        <f t="shared" si="12"/>
        <v>86.2</v>
      </c>
      <c r="L13" s="1146">
        <f t="shared" si="12"/>
        <v>83.3</v>
      </c>
      <c r="M13" s="1146">
        <f t="shared" si="12"/>
        <v>89.1</v>
      </c>
      <c r="N13" s="1146">
        <f t="shared" si="12"/>
        <v>88.7</v>
      </c>
      <c r="O13" s="1146">
        <f t="shared" si="12"/>
        <v>83.6</v>
      </c>
      <c r="P13" s="1146">
        <f t="shared" si="12"/>
        <v>82.7</v>
      </c>
      <c r="Q13" s="1146">
        <f t="shared" si="12"/>
        <v>84.3</v>
      </c>
      <c r="R13" s="1146">
        <f t="shared" si="12"/>
        <v>77.400000000000006</v>
      </c>
      <c r="S13" s="1146">
        <f t="shared" si="12"/>
        <v>80.400000000000006</v>
      </c>
      <c r="T13" s="1146">
        <f t="shared" si="12"/>
        <v>83.6</v>
      </c>
      <c r="U13" s="1146">
        <f t="shared" si="12"/>
        <v>89.8</v>
      </c>
      <c r="V13" s="1146">
        <f t="shared" si="12"/>
        <v>92.9</v>
      </c>
      <c r="W13" s="1146">
        <f t="shared" si="12"/>
        <v>90.1</v>
      </c>
      <c r="X13" s="1146">
        <f t="shared" si="12"/>
        <v>90.3</v>
      </c>
      <c r="Y13" s="1146">
        <f t="shared" si="12"/>
        <v>80.3</v>
      </c>
      <c r="Z13" s="1146">
        <f t="shared" si="12"/>
        <v>79.5</v>
      </c>
      <c r="AA13" s="1146">
        <f t="shared" si="12"/>
        <v>90.3</v>
      </c>
      <c r="AB13" s="1146">
        <f t="shared" si="12"/>
        <v>92.9</v>
      </c>
      <c r="AC13" s="1146">
        <f t="shared" si="12"/>
        <v>89.2</v>
      </c>
      <c r="AD13" s="1146">
        <f t="shared" si="12"/>
        <v>92</v>
      </c>
      <c r="AE13" s="1146">
        <f t="shared" si="12"/>
        <v>92.8</v>
      </c>
      <c r="AF13" s="1146">
        <f t="shared" si="12"/>
        <v>96.3</v>
      </c>
      <c r="AG13" s="1146">
        <f t="shared" si="12"/>
        <v>97.8</v>
      </c>
      <c r="AH13" s="1146">
        <v>100.1</v>
      </c>
      <c r="AI13" s="1146">
        <v>102.3</v>
      </c>
      <c r="AJ13" s="1146">
        <v>98.6</v>
      </c>
      <c r="AK13" s="1146">
        <v>97.9</v>
      </c>
      <c r="AL13" s="1146">
        <v>98.6</v>
      </c>
      <c r="AM13" s="1251">
        <v>101</v>
      </c>
      <c r="AN13" s="1146">
        <v>101.8</v>
      </c>
      <c r="AO13" s="840" t="s">
        <v>72</v>
      </c>
      <c r="AP13" s="165"/>
      <c r="AQ13" s="4" t="s">
        <v>73</v>
      </c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</row>
    <row r="14" spans="1:250">
      <c r="A14" s="101"/>
      <c r="B14" s="1407"/>
      <c r="C14" s="1139"/>
      <c r="D14" s="1158" t="s">
        <v>69</v>
      </c>
      <c r="E14" s="1159" t="s">
        <v>59</v>
      </c>
      <c r="F14" s="441">
        <f t="shared" ref="F14:AN14" si="13">ROUND((F13-E13)/E13*100,1)</f>
        <v>-0.1</v>
      </c>
      <c r="G14" s="441">
        <f t="shared" si="13"/>
        <v>11.2</v>
      </c>
      <c r="H14" s="441">
        <f t="shared" si="13"/>
        <v>-0.7</v>
      </c>
      <c r="I14" s="441">
        <f t="shared" si="13"/>
        <v>-3.1</v>
      </c>
      <c r="J14" s="441">
        <f t="shared" si="13"/>
        <v>-5</v>
      </c>
      <c r="K14" s="441">
        <f t="shared" si="13"/>
        <v>-3.9</v>
      </c>
      <c r="L14" s="441">
        <f t="shared" si="13"/>
        <v>-3.4</v>
      </c>
      <c r="M14" s="441">
        <f t="shared" si="13"/>
        <v>7</v>
      </c>
      <c r="N14" s="441">
        <f t="shared" si="13"/>
        <v>-0.4</v>
      </c>
      <c r="O14" s="441">
        <f t="shared" si="13"/>
        <v>-5.7</v>
      </c>
      <c r="P14" s="441">
        <f t="shared" si="13"/>
        <v>-1.1000000000000001</v>
      </c>
      <c r="Q14" s="441">
        <f t="shared" si="13"/>
        <v>1.9</v>
      </c>
      <c r="R14" s="441">
        <f t="shared" si="13"/>
        <v>-8.1999999999999993</v>
      </c>
      <c r="S14" s="441">
        <f t="shared" si="13"/>
        <v>3.9</v>
      </c>
      <c r="T14" s="441">
        <f t="shared" si="13"/>
        <v>4</v>
      </c>
      <c r="U14" s="441">
        <f t="shared" si="13"/>
        <v>7.4</v>
      </c>
      <c r="V14" s="441">
        <f t="shared" si="13"/>
        <v>3.5</v>
      </c>
      <c r="W14" s="441">
        <f t="shared" si="13"/>
        <v>-3</v>
      </c>
      <c r="X14" s="441">
        <f t="shared" si="13"/>
        <v>0.2</v>
      </c>
      <c r="Y14" s="441">
        <f t="shared" si="13"/>
        <v>-11.1</v>
      </c>
      <c r="Z14" s="441">
        <f t="shared" si="13"/>
        <v>-1</v>
      </c>
      <c r="AA14" s="441">
        <f t="shared" si="13"/>
        <v>13.6</v>
      </c>
      <c r="AB14" s="441">
        <f t="shared" si="13"/>
        <v>2.9</v>
      </c>
      <c r="AC14" s="441">
        <f t="shared" si="13"/>
        <v>-4</v>
      </c>
      <c r="AD14" s="441">
        <f t="shared" si="13"/>
        <v>3.1</v>
      </c>
      <c r="AE14" s="441">
        <f t="shared" si="13"/>
        <v>0.9</v>
      </c>
      <c r="AF14" s="441">
        <f t="shared" si="13"/>
        <v>3.8</v>
      </c>
      <c r="AG14" s="441">
        <f t="shared" si="13"/>
        <v>1.6</v>
      </c>
      <c r="AH14" s="441">
        <f t="shared" si="13"/>
        <v>2.4</v>
      </c>
      <c r="AI14" s="441">
        <f t="shared" si="13"/>
        <v>2.2000000000000002</v>
      </c>
      <c r="AJ14" s="441">
        <f t="shared" si="13"/>
        <v>-3.6</v>
      </c>
      <c r="AK14" s="653">
        <f t="shared" si="13"/>
        <v>-0.7</v>
      </c>
      <c r="AL14" s="653">
        <f t="shared" si="13"/>
        <v>0.7</v>
      </c>
      <c r="AM14" s="653">
        <f t="shared" si="13"/>
        <v>2.4</v>
      </c>
      <c r="AN14" s="1111">
        <f t="shared" si="13"/>
        <v>0.8</v>
      </c>
      <c r="AO14" s="57" t="s">
        <v>12</v>
      </c>
      <c r="AP14" s="165"/>
      <c r="AQ14" s="4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</row>
    <row r="15" spans="1:250">
      <c r="A15" s="101"/>
      <c r="B15" s="1407"/>
      <c r="C15" s="1139" t="s">
        <v>74</v>
      </c>
      <c r="D15" s="1160" t="s">
        <v>75</v>
      </c>
      <c r="E15" s="800">
        <v>14.306666999999999</v>
      </c>
      <c r="F15" s="800">
        <v>15.424234869999999</v>
      </c>
      <c r="G15" s="800">
        <v>16.292895730000001</v>
      </c>
      <c r="H15" s="800">
        <v>15.770829460000002</v>
      </c>
      <c r="I15" s="800">
        <v>14.89768115</v>
      </c>
      <c r="J15" s="800">
        <v>12.7881464</v>
      </c>
      <c r="K15" s="800">
        <v>14.403391300000001</v>
      </c>
      <c r="L15" s="800">
        <v>14.580280400000001</v>
      </c>
      <c r="M15" s="800">
        <v>15.19490991</v>
      </c>
      <c r="N15" s="800">
        <v>14.39439383</v>
      </c>
      <c r="O15" s="800">
        <v>13.57866493</v>
      </c>
      <c r="P15" s="800">
        <v>14.06998963</v>
      </c>
      <c r="Q15" s="800">
        <v>13.121288460000001</v>
      </c>
      <c r="R15" s="800">
        <v>12.45880403</v>
      </c>
      <c r="S15" s="800">
        <v>12.34536486</v>
      </c>
      <c r="T15" s="800">
        <v>12.945203470000001</v>
      </c>
      <c r="U15" s="800">
        <v>13.477827189999999</v>
      </c>
      <c r="V15" s="800">
        <v>14.45498136</v>
      </c>
      <c r="W15" s="800">
        <v>15.78463943</v>
      </c>
      <c r="X15" s="800">
        <v>16.51279173</v>
      </c>
      <c r="Y15" s="800">
        <v>13.423027800000002</v>
      </c>
      <c r="Z15" s="800">
        <v>14.183783480000001</v>
      </c>
      <c r="AA15" s="800">
        <v>14.357443179999999</v>
      </c>
      <c r="AB15" s="800">
        <v>14.347022390000001</v>
      </c>
      <c r="AC15" s="800">
        <v>14.02686606</v>
      </c>
      <c r="AD15" s="800">
        <v>14.88835591</v>
      </c>
      <c r="AE15" s="800">
        <v>15.44567243</v>
      </c>
      <c r="AF15" s="800">
        <v>15.10535</v>
      </c>
      <c r="AG15" s="800">
        <v>15.665881000000001</v>
      </c>
      <c r="AH15" s="800">
        <v>16.506736</v>
      </c>
      <c r="AI15" s="800">
        <v>16.228975999999999</v>
      </c>
      <c r="AJ15" s="800">
        <v>16.263313</v>
      </c>
      <c r="AK15" s="835">
        <v>16.502306999999998</v>
      </c>
      <c r="AL15" s="835">
        <f>暦年指標!AL12</f>
        <v>18.340264000000001</v>
      </c>
      <c r="AM15" s="835">
        <f>暦年指標!AM12</f>
        <v>18.461711000000001</v>
      </c>
      <c r="AN15" s="1153" t="s">
        <v>9</v>
      </c>
      <c r="AO15" s="83" t="s">
        <v>662</v>
      </c>
      <c r="AP15" s="101"/>
      <c r="AQ15" s="4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</row>
    <row r="16" spans="1:250">
      <c r="A16" s="101"/>
      <c r="B16" s="1408"/>
      <c r="C16" s="1161" t="s">
        <v>76</v>
      </c>
      <c r="D16" s="1162" t="s">
        <v>69</v>
      </c>
      <c r="E16" s="1141" t="s">
        <v>59</v>
      </c>
      <c r="F16" s="1163">
        <v>7.8</v>
      </c>
      <c r="G16" s="1163">
        <v>5.6</v>
      </c>
      <c r="H16" s="1163">
        <v>-3.2</v>
      </c>
      <c r="I16" s="1163">
        <v>-5.5</v>
      </c>
      <c r="J16" s="1163">
        <v>-2</v>
      </c>
      <c r="K16" s="1163">
        <v>-1.4</v>
      </c>
      <c r="L16" s="1163">
        <v>1.2</v>
      </c>
      <c r="M16" s="1163">
        <v>4.2</v>
      </c>
      <c r="N16" s="1163">
        <v>-5.3</v>
      </c>
      <c r="O16" s="1163">
        <v>-5.7</v>
      </c>
      <c r="P16" s="1163">
        <v>3.6</v>
      </c>
      <c r="Q16" s="1163">
        <v>-6.7</v>
      </c>
      <c r="R16" s="1163">
        <v>-5</v>
      </c>
      <c r="S16" s="1163">
        <v>-0.9</v>
      </c>
      <c r="T16" s="1163">
        <v>4.9000000000000004</v>
      </c>
      <c r="U16" s="1163">
        <v>4.0999999999999996</v>
      </c>
      <c r="V16" s="1163">
        <v>7.3</v>
      </c>
      <c r="W16" s="1163">
        <v>9.1999999999999993</v>
      </c>
      <c r="X16" s="1163">
        <v>4.5999999999999996</v>
      </c>
      <c r="Y16" s="1163">
        <v>-18.7</v>
      </c>
      <c r="Z16" s="1163">
        <v>5.7</v>
      </c>
      <c r="AA16" s="1163">
        <v>1.2</v>
      </c>
      <c r="AB16" s="1163">
        <v>-0.1</v>
      </c>
      <c r="AC16" s="1163">
        <v>-2.9</v>
      </c>
      <c r="AD16" s="1163">
        <v>6.1</v>
      </c>
      <c r="AE16" s="1163">
        <v>3.7</v>
      </c>
      <c r="AF16" s="1163">
        <v>-2.2000000000000002</v>
      </c>
      <c r="AG16" s="441">
        <f t="shared" ref="AG16:AK16" si="14">ROUND((AG15-AF15)/AF15*100,1)</f>
        <v>3.7</v>
      </c>
      <c r="AH16" s="441">
        <f t="shared" si="14"/>
        <v>5.4</v>
      </c>
      <c r="AI16" s="441">
        <f t="shared" si="14"/>
        <v>-1.7</v>
      </c>
      <c r="AJ16" s="441">
        <f t="shared" si="14"/>
        <v>0.2</v>
      </c>
      <c r="AK16" s="441">
        <f t="shared" si="14"/>
        <v>1.5</v>
      </c>
      <c r="AL16" s="441">
        <f t="shared" ref="AL16" si="15">ROUND((AL15-AK15)/AK15*100,1)</f>
        <v>11.1</v>
      </c>
      <c r="AM16" s="441">
        <f t="shared" ref="AM16" si="16">ROUND((AM15-AL15)/AL15*100,1)</f>
        <v>0.7</v>
      </c>
      <c r="AN16" s="1164" t="s">
        <v>9</v>
      </c>
      <c r="AO16" s="88" t="s">
        <v>664</v>
      </c>
      <c r="AP16" s="101"/>
      <c r="AQ16" s="4" t="s">
        <v>77</v>
      </c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</row>
    <row r="17" spans="1:250">
      <c r="A17" s="101"/>
      <c r="B17" s="1413" t="s">
        <v>78</v>
      </c>
      <c r="C17" s="1165" t="s">
        <v>79</v>
      </c>
      <c r="D17" s="1166" t="s">
        <v>543</v>
      </c>
      <c r="E17" s="1167" t="s">
        <v>554</v>
      </c>
      <c r="F17" s="1167" t="s">
        <v>555</v>
      </c>
      <c r="G17" s="1167" t="s">
        <v>550</v>
      </c>
      <c r="H17" s="1167" t="s">
        <v>556</v>
      </c>
      <c r="I17" s="1167" t="s">
        <v>86</v>
      </c>
      <c r="J17" s="1167" t="s">
        <v>87</v>
      </c>
      <c r="K17" s="1167" t="s">
        <v>83</v>
      </c>
      <c r="L17" s="1167" t="s">
        <v>81</v>
      </c>
      <c r="M17" s="1167" t="s">
        <v>557</v>
      </c>
      <c r="N17" s="1167" t="s">
        <v>544</v>
      </c>
      <c r="O17" s="530" t="s">
        <v>89</v>
      </c>
      <c r="P17" s="530" t="s">
        <v>558</v>
      </c>
      <c r="Q17" s="530" t="s">
        <v>80</v>
      </c>
      <c r="R17" s="530" t="s">
        <v>547</v>
      </c>
      <c r="S17" s="530" t="s">
        <v>548</v>
      </c>
      <c r="T17" s="530" t="s">
        <v>546</v>
      </c>
      <c r="U17" s="530" t="s">
        <v>548</v>
      </c>
      <c r="V17" s="530" t="s">
        <v>547</v>
      </c>
      <c r="W17" s="530" t="s">
        <v>559</v>
      </c>
      <c r="X17" s="530" t="s">
        <v>549</v>
      </c>
      <c r="Y17" s="530" t="s">
        <v>560</v>
      </c>
      <c r="Z17" s="530" t="s">
        <v>551</v>
      </c>
      <c r="AA17" s="530" t="s">
        <v>551</v>
      </c>
      <c r="AB17" s="530" t="s">
        <v>561</v>
      </c>
      <c r="AC17" s="530" t="s">
        <v>545</v>
      </c>
      <c r="AD17" s="530" t="s">
        <v>87</v>
      </c>
      <c r="AE17" s="530" t="s">
        <v>84</v>
      </c>
      <c r="AF17" s="530" t="s">
        <v>552</v>
      </c>
      <c r="AG17" s="530" t="s">
        <v>85</v>
      </c>
      <c r="AH17" s="835" t="s">
        <v>553</v>
      </c>
      <c r="AI17" s="835" t="s">
        <v>88</v>
      </c>
      <c r="AJ17" s="800" t="s">
        <v>82</v>
      </c>
      <c r="AK17" s="800" t="s">
        <v>596</v>
      </c>
      <c r="AL17" s="800" t="s">
        <v>650</v>
      </c>
      <c r="AM17" s="800" t="s">
        <v>678</v>
      </c>
      <c r="AN17" s="800" t="s">
        <v>700</v>
      </c>
      <c r="AO17" s="841" t="s">
        <v>90</v>
      </c>
      <c r="AP17" s="101"/>
      <c r="AQ17" s="4" t="s">
        <v>91</v>
      </c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</row>
    <row r="18" spans="1:250">
      <c r="A18" s="101"/>
      <c r="B18" s="1407"/>
      <c r="C18" s="1168" t="s">
        <v>92</v>
      </c>
      <c r="D18" s="1148" t="s">
        <v>69</v>
      </c>
      <c r="E18" s="1141" t="s">
        <v>59</v>
      </c>
      <c r="F18" s="653">
        <f>ROUND((F17-E17)/E17*100,1)</f>
        <v>3.3</v>
      </c>
      <c r="G18" s="653">
        <f>ROUND((G17-F17)/F17*100,1)</f>
        <v>2.7</v>
      </c>
      <c r="H18" s="653">
        <f t="shared" ref="H18:AN18" si="17">ROUND((H17-G17)/G17*100,1)</f>
        <v>1.6</v>
      </c>
      <c r="I18" s="653">
        <f t="shared" si="17"/>
        <v>1.1000000000000001</v>
      </c>
      <c r="J18" s="653">
        <f t="shared" si="17"/>
        <v>0.3</v>
      </c>
      <c r="K18" s="653">
        <f t="shared" si="17"/>
        <v>0.2</v>
      </c>
      <c r="L18" s="653">
        <f t="shared" si="17"/>
        <v>2</v>
      </c>
      <c r="M18" s="653">
        <f t="shared" si="17"/>
        <v>1.9</v>
      </c>
      <c r="N18" s="653">
        <f t="shared" si="17"/>
        <v>0.4</v>
      </c>
      <c r="O18" s="653">
        <f t="shared" si="17"/>
        <v>-1.3</v>
      </c>
      <c r="P18" s="653">
        <f t="shared" si="17"/>
        <v>-1.3</v>
      </c>
      <c r="Q18" s="653">
        <f t="shared" si="17"/>
        <v>-2.2999999999999998</v>
      </c>
      <c r="R18" s="653">
        <f t="shared" si="17"/>
        <v>-1.7</v>
      </c>
      <c r="S18" s="653">
        <f t="shared" si="17"/>
        <v>-0.1</v>
      </c>
      <c r="T18" s="653">
        <f t="shared" si="17"/>
        <v>0.4</v>
      </c>
      <c r="U18" s="653">
        <f t="shared" si="17"/>
        <v>-0.4</v>
      </c>
      <c r="V18" s="653">
        <f t="shared" si="17"/>
        <v>0.1</v>
      </c>
      <c r="W18" s="653">
        <f t="shared" si="17"/>
        <v>0.1</v>
      </c>
      <c r="X18" s="653">
        <f t="shared" si="17"/>
        <v>0.8</v>
      </c>
      <c r="Y18" s="653">
        <f t="shared" si="17"/>
        <v>-1.4</v>
      </c>
      <c r="Z18" s="653">
        <f t="shared" si="17"/>
        <v>-0.2</v>
      </c>
      <c r="AA18" s="653">
        <f t="shared" si="17"/>
        <v>0</v>
      </c>
      <c r="AB18" s="653">
        <f t="shared" si="17"/>
        <v>-0.5</v>
      </c>
      <c r="AC18" s="653">
        <f t="shared" si="17"/>
        <v>1</v>
      </c>
      <c r="AD18" s="653">
        <f t="shared" si="17"/>
        <v>2.4</v>
      </c>
      <c r="AE18" s="653">
        <f t="shared" si="17"/>
        <v>0.6</v>
      </c>
      <c r="AF18" s="653">
        <f t="shared" si="17"/>
        <v>0.1</v>
      </c>
      <c r="AG18" s="653">
        <f t="shared" si="17"/>
        <v>0.5</v>
      </c>
      <c r="AH18" s="441">
        <f t="shared" si="17"/>
        <v>0.4</v>
      </c>
      <c r="AI18" s="441">
        <f t="shared" si="17"/>
        <v>0.9</v>
      </c>
      <c r="AJ18" s="441">
        <f t="shared" si="17"/>
        <v>0.2</v>
      </c>
      <c r="AK18" s="441">
        <f t="shared" si="17"/>
        <v>-0.3</v>
      </c>
      <c r="AL18" s="441">
        <f t="shared" si="17"/>
        <v>2.6</v>
      </c>
      <c r="AM18" s="441">
        <f t="shared" si="17"/>
        <v>3.2</v>
      </c>
      <c r="AN18" s="441">
        <f t="shared" si="17"/>
        <v>3.2</v>
      </c>
      <c r="AO18" s="842" t="s">
        <v>535</v>
      </c>
      <c r="AP18" s="101"/>
      <c r="AQ18" s="4"/>
      <c r="AR18" s="173"/>
      <c r="AS18" s="174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</row>
    <row r="19" spans="1:250">
      <c r="A19" s="101"/>
      <c r="B19" s="1407"/>
      <c r="C19" s="1169" t="s">
        <v>94</v>
      </c>
      <c r="D19" s="1157" t="s">
        <v>66</v>
      </c>
      <c r="E19" s="1170">
        <f>E76</f>
        <v>103.758333333333</v>
      </c>
      <c r="F19" s="1170">
        <f>F76</f>
        <v>105.041666666667</v>
      </c>
      <c r="G19" s="1170">
        <f>G76</f>
        <v>105.491666666667</v>
      </c>
      <c r="H19" s="1170">
        <f t="shared" ref="H19:AM20" si="18">H76</f>
        <v>104.416666666667</v>
      </c>
      <c r="I19" s="1170">
        <f t="shared" si="18"/>
        <v>102.575</v>
      </c>
      <c r="J19" s="1170">
        <f t="shared" si="18"/>
        <v>101.23333333333299</v>
      </c>
      <c r="K19" s="1170">
        <f t="shared" si="18"/>
        <v>100.125</v>
      </c>
      <c r="L19" s="1170">
        <f t="shared" si="18"/>
        <v>98.6</v>
      </c>
      <c r="M19" s="1170">
        <f t="shared" si="18"/>
        <v>99.6</v>
      </c>
      <c r="N19" s="1170">
        <f t="shared" si="18"/>
        <v>97.4583333333333</v>
      </c>
      <c r="O19" s="1170">
        <f t="shared" si="18"/>
        <v>96.741666666666703</v>
      </c>
      <c r="P19" s="1170">
        <f t="shared" si="18"/>
        <v>96.174999999999997</v>
      </c>
      <c r="Q19" s="1170">
        <f t="shared" si="18"/>
        <v>93.783333333333303</v>
      </c>
      <c r="R19" s="1170">
        <f t="shared" si="18"/>
        <v>92.216666666666697</v>
      </c>
      <c r="S19" s="1170">
        <f t="shared" si="18"/>
        <v>91.658333333333303</v>
      </c>
      <c r="T19" s="1170">
        <f t="shared" si="18"/>
        <v>93.224999999999994</v>
      </c>
      <c r="U19" s="1170">
        <f t="shared" si="18"/>
        <v>94.8333333333333</v>
      </c>
      <c r="V19" s="1170">
        <f t="shared" si="18"/>
        <v>96.758333333333297</v>
      </c>
      <c r="W19" s="1170">
        <f t="shared" si="18"/>
        <v>98.9583333333333</v>
      </c>
      <c r="X19" s="1170">
        <f t="shared" si="18"/>
        <v>102.133333333333</v>
      </c>
      <c r="Y19" s="1170">
        <f t="shared" si="18"/>
        <v>96.908333333333303</v>
      </c>
      <c r="Z19" s="1170">
        <f t="shared" si="18"/>
        <v>97.316666666666706</v>
      </c>
      <c r="AA19" s="1170">
        <f t="shared" si="18"/>
        <v>98.566666666666606</v>
      </c>
      <c r="AB19" s="1170">
        <f t="shared" si="18"/>
        <v>97.575000000000003</v>
      </c>
      <c r="AC19" s="1170">
        <f t="shared" si="18"/>
        <v>99.358333333333306</v>
      </c>
      <c r="AD19" s="1170">
        <f t="shared" si="18"/>
        <v>102.175</v>
      </c>
      <c r="AE19" s="1170">
        <f t="shared" si="18"/>
        <v>98.783333333333303</v>
      </c>
      <c r="AF19" s="1170">
        <f t="shared" si="18"/>
        <v>96.441666666666706</v>
      </c>
      <c r="AG19" s="1170">
        <f t="shared" si="18"/>
        <v>99.008333333333297</v>
      </c>
      <c r="AH19" s="1170">
        <f t="shared" si="18"/>
        <v>101.2</v>
      </c>
      <c r="AI19" s="1170">
        <f t="shared" si="18"/>
        <v>101.333333333333</v>
      </c>
      <c r="AJ19" s="1170">
        <f t="shared" si="18"/>
        <v>99.858333333333306</v>
      </c>
      <c r="AK19" s="1171">
        <f t="shared" si="18"/>
        <v>106.98333333333299</v>
      </c>
      <c r="AL19" s="1171">
        <f t="shared" si="18"/>
        <v>117.216666666667</v>
      </c>
      <c r="AM19" s="1171">
        <f t="shared" si="18"/>
        <v>120.041666666667</v>
      </c>
      <c r="AN19" s="1171">
        <f t="shared" ref="AN19" si="19">AN76</f>
        <v>123.925</v>
      </c>
      <c r="AO19" s="461" t="s">
        <v>95</v>
      </c>
      <c r="AP19" s="101"/>
      <c r="AQ19" s="4" t="s">
        <v>96</v>
      </c>
      <c r="AR19" s="101"/>
      <c r="AS19" s="174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</row>
    <row r="20" spans="1:250">
      <c r="A20" s="101"/>
      <c r="B20" s="1408"/>
      <c r="C20" s="1172" t="s">
        <v>97</v>
      </c>
      <c r="D20" s="1148" t="s">
        <v>69</v>
      </c>
      <c r="E20" s="1141" t="s">
        <v>59</v>
      </c>
      <c r="F20" s="1173">
        <f>F77</f>
        <v>1.2</v>
      </c>
      <c r="G20" s="1174">
        <f>G77</f>
        <v>0.4</v>
      </c>
      <c r="H20" s="1174">
        <f t="shared" si="18"/>
        <v>-1</v>
      </c>
      <c r="I20" s="1174">
        <f t="shared" si="18"/>
        <v>-1.8</v>
      </c>
      <c r="J20" s="1174">
        <f t="shared" si="18"/>
        <v>-1.3</v>
      </c>
      <c r="K20" s="1174">
        <f t="shared" si="18"/>
        <v>-1.1000000000000001</v>
      </c>
      <c r="L20" s="1174">
        <f t="shared" si="18"/>
        <v>-1.5</v>
      </c>
      <c r="M20" s="1174">
        <f t="shared" si="18"/>
        <v>1</v>
      </c>
      <c r="N20" s="1174">
        <f t="shared" si="18"/>
        <v>-2.2000000000000002</v>
      </c>
      <c r="O20" s="1174">
        <f t="shared" si="18"/>
        <v>-0.7</v>
      </c>
      <c r="P20" s="1174">
        <f t="shared" si="18"/>
        <v>-0.6</v>
      </c>
      <c r="Q20" s="1174">
        <f t="shared" si="18"/>
        <v>-2.5</v>
      </c>
      <c r="R20" s="1174">
        <f t="shared" si="18"/>
        <v>-1.7</v>
      </c>
      <c r="S20" s="1174">
        <f t="shared" si="18"/>
        <v>-0.6</v>
      </c>
      <c r="T20" s="1174">
        <f t="shared" si="18"/>
        <v>1.7</v>
      </c>
      <c r="U20" s="1174">
        <f t="shared" si="18"/>
        <v>1.7</v>
      </c>
      <c r="V20" s="1174">
        <f t="shared" si="18"/>
        <v>2</v>
      </c>
      <c r="W20" s="1174">
        <f t="shared" si="18"/>
        <v>2.2999999999999998</v>
      </c>
      <c r="X20" s="1174">
        <f t="shared" si="18"/>
        <v>3.2</v>
      </c>
      <c r="Y20" s="1174">
        <f t="shared" si="18"/>
        <v>-5.0999999999999996</v>
      </c>
      <c r="Z20" s="1174">
        <f t="shared" si="18"/>
        <v>0.4</v>
      </c>
      <c r="AA20" s="1174">
        <f t="shared" si="18"/>
        <v>1.3</v>
      </c>
      <c r="AB20" s="1174">
        <f t="shared" si="18"/>
        <v>-1</v>
      </c>
      <c r="AC20" s="1174">
        <f t="shared" si="18"/>
        <v>1.8</v>
      </c>
      <c r="AD20" s="1174">
        <f t="shared" si="18"/>
        <v>2.8</v>
      </c>
      <c r="AE20" s="1174">
        <f t="shared" si="18"/>
        <v>-3.3</v>
      </c>
      <c r="AF20" s="1174">
        <f t="shared" si="18"/>
        <v>-2.4</v>
      </c>
      <c r="AG20" s="1174">
        <f t="shared" si="18"/>
        <v>2.7</v>
      </c>
      <c r="AH20" s="1174">
        <f t="shared" si="18"/>
        <v>2.2000000000000002</v>
      </c>
      <c r="AI20" s="1174">
        <f t="shared" si="18"/>
        <v>0.1</v>
      </c>
      <c r="AJ20" s="1174">
        <f t="shared" si="18"/>
        <v>-1.5</v>
      </c>
      <c r="AK20" s="1171">
        <f t="shared" si="18"/>
        <v>7.1</v>
      </c>
      <c r="AL20" s="1171">
        <f t="shared" si="18"/>
        <v>9.6</v>
      </c>
      <c r="AM20" s="1171">
        <f t="shared" si="18"/>
        <v>2.4</v>
      </c>
      <c r="AN20" s="1171">
        <f t="shared" ref="AN20" si="20">AN77</f>
        <v>3.2</v>
      </c>
      <c r="AO20" s="842" t="s">
        <v>93</v>
      </c>
      <c r="AP20" s="101"/>
      <c r="AQ20" s="4"/>
      <c r="AR20" s="101"/>
      <c r="AS20" s="174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</row>
    <row r="21" spans="1:250" ht="13.5" customHeight="1">
      <c r="A21" s="101"/>
      <c r="B21" s="1413" t="s">
        <v>98</v>
      </c>
      <c r="C21" s="1169" t="s">
        <v>99</v>
      </c>
      <c r="D21" s="1160" t="s">
        <v>543</v>
      </c>
      <c r="E21" s="660">
        <f t="shared" ref="E21:AJ21" si="21">E135</f>
        <v>97.19978915935495</v>
      </c>
      <c r="F21" s="660">
        <f t="shared" si="21"/>
        <v>100.87400799355736</v>
      </c>
      <c r="G21" s="660">
        <f t="shared" si="21"/>
        <v>105.88430640383342</v>
      </c>
      <c r="H21" s="660">
        <f t="shared" si="21"/>
        <v>107.33172594457983</v>
      </c>
      <c r="I21" s="660">
        <f t="shared" si="21"/>
        <v>105.32760658046939</v>
      </c>
      <c r="J21" s="660">
        <f t="shared" si="21"/>
        <v>107.77708580327099</v>
      </c>
      <c r="K21" s="660">
        <f t="shared" si="21"/>
        <v>111.33996467280065</v>
      </c>
      <c r="L21" s="660">
        <f t="shared" si="21"/>
        <v>113.56676396625667</v>
      </c>
      <c r="M21" s="660">
        <f t="shared" si="21"/>
        <v>116.0162431890583</v>
      </c>
      <c r="N21" s="660">
        <f t="shared" si="21"/>
        <v>113.01006414289267</v>
      </c>
      <c r="O21" s="660">
        <f t="shared" si="21"/>
        <v>109.22450534401743</v>
      </c>
      <c r="P21" s="660">
        <f t="shared" si="21"/>
        <v>102.64246462255042</v>
      </c>
      <c r="Q21" s="660">
        <f t="shared" si="21"/>
        <v>100.48775639574116</v>
      </c>
      <c r="R21" s="660">
        <f t="shared" si="21"/>
        <v>96.570105074269762</v>
      </c>
      <c r="S21" s="660">
        <f t="shared" si="21"/>
        <v>95.982457376049069</v>
      </c>
      <c r="T21" s="660">
        <f t="shared" si="21"/>
        <v>96.96187020641689</v>
      </c>
      <c r="U21" s="660">
        <f t="shared" si="21"/>
        <v>98.430989451968685</v>
      </c>
      <c r="V21" s="660">
        <f t="shared" si="21"/>
        <v>99.606284848410098</v>
      </c>
      <c r="W21" s="660">
        <f t="shared" si="21"/>
        <v>101.76099307521936</v>
      </c>
      <c r="X21" s="660">
        <f t="shared" si="21"/>
        <v>99.018637150189377</v>
      </c>
      <c r="Y21" s="660">
        <f t="shared" si="21"/>
        <v>98.235106885895092</v>
      </c>
      <c r="Z21" s="660">
        <f t="shared" si="21"/>
        <v>97.549517904637625</v>
      </c>
      <c r="AA21" s="660">
        <f t="shared" si="21"/>
        <v>98.626872018042249</v>
      </c>
      <c r="AB21" s="660">
        <f t="shared" si="21"/>
        <v>99.116578433226181</v>
      </c>
      <c r="AC21" s="660">
        <f t="shared" si="21"/>
        <v>98.435030251465292</v>
      </c>
      <c r="AD21" s="660">
        <f t="shared" si="21"/>
        <v>98.337666225499447</v>
      </c>
      <c r="AE21" s="660">
        <f t="shared" si="21"/>
        <v>97.364025965841037</v>
      </c>
      <c r="AF21" s="660">
        <f t="shared" si="21"/>
        <v>98.629758303396969</v>
      </c>
      <c r="AG21" s="660">
        <f t="shared" si="21"/>
        <v>100.90158557593325</v>
      </c>
      <c r="AH21" s="660">
        <f t="shared" si="21"/>
        <v>105.01521567299002</v>
      </c>
      <c r="AI21" s="660">
        <f t="shared" si="21"/>
        <v>104.96653366000713</v>
      </c>
      <c r="AJ21" s="660">
        <f t="shared" si="21"/>
        <v>100.47967479674796</v>
      </c>
      <c r="AK21" s="1175">
        <f>AK135</f>
        <v>102.99166666666666</v>
      </c>
      <c r="AL21" s="1175">
        <f>AL135</f>
        <v>101.9</v>
      </c>
      <c r="AM21" s="1175">
        <f>AM135</f>
        <v>103.5</v>
      </c>
      <c r="AN21" s="1175">
        <f>AN135</f>
        <v>103.2</v>
      </c>
      <c r="AO21" s="462" t="s">
        <v>100</v>
      </c>
      <c r="AP21" s="101"/>
      <c r="AQ21" s="4" t="s">
        <v>101</v>
      </c>
      <c r="AR21" s="101"/>
      <c r="AS21" s="174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</row>
    <row r="22" spans="1:250">
      <c r="A22" s="101"/>
      <c r="B22" s="1407"/>
      <c r="C22" s="1176" t="s">
        <v>102</v>
      </c>
      <c r="D22" s="1162" t="s">
        <v>69</v>
      </c>
      <c r="E22" s="1149" t="s">
        <v>59</v>
      </c>
      <c r="F22" s="653">
        <f t="shared" ref="F22:AN22" si="22">ROUND((F21-E21)/E21*100,1)</f>
        <v>3.8</v>
      </c>
      <c r="G22" s="653">
        <f t="shared" si="22"/>
        <v>5</v>
      </c>
      <c r="H22" s="653">
        <f t="shared" si="22"/>
        <v>1.4</v>
      </c>
      <c r="I22" s="653">
        <f t="shared" si="22"/>
        <v>-1.9</v>
      </c>
      <c r="J22" s="653">
        <f t="shared" si="22"/>
        <v>2.2999999999999998</v>
      </c>
      <c r="K22" s="653">
        <f t="shared" si="22"/>
        <v>3.3</v>
      </c>
      <c r="L22" s="653">
        <f t="shared" si="22"/>
        <v>2</v>
      </c>
      <c r="M22" s="653">
        <f t="shared" si="22"/>
        <v>2.2000000000000002</v>
      </c>
      <c r="N22" s="653">
        <f t="shared" si="22"/>
        <v>-2.6</v>
      </c>
      <c r="O22" s="653">
        <f t="shared" si="22"/>
        <v>-3.3</v>
      </c>
      <c r="P22" s="653">
        <f t="shared" si="22"/>
        <v>-6</v>
      </c>
      <c r="Q22" s="653">
        <f t="shared" si="22"/>
        <v>-2.1</v>
      </c>
      <c r="R22" s="653">
        <f t="shared" si="22"/>
        <v>-3.9</v>
      </c>
      <c r="S22" s="653">
        <f t="shared" si="22"/>
        <v>-0.6</v>
      </c>
      <c r="T22" s="653">
        <f t="shared" si="22"/>
        <v>1</v>
      </c>
      <c r="U22" s="653">
        <f t="shared" si="22"/>
        <v>1.5</v>
      </c>
      <c r="V22" s="653">
        <f t="shared" si="22"/>
        <v>1.2</v>
      </c>
      <c r="W22" s="653">
        <f t="shared" si="22"/>
        <v>2.2000000000000002</v>
      </c>
      <c r="X22" s="653">
        <f t="shared" si="22"/>
        <v>-2.7</v>
      </c>
      <c r="Y22" s="653">
        <f t="shared" si="22"/>
        <v>-0.8</v>
      </c>
      <c r="Z22" s="653">
        <f t="shared" si="22"/>
        <v>-0.7</v>
      </c>
      <c r="AA22" s="653">
        <f t="shared" si="22"/>
        <v>1.1000000000000001</v>
      </c>
      <c r="AB22" s="653">
        <f t="shared" si="22"/>
        <v>0.5</v>
      </c>
      <c r="AC22" s="653">
        <f t="shared" si="22"/>
        <v>-0.7</v>
      </c>
      <c r="AD22" s="653">
        <f t="shared" si="22"/>
        <v>-0.1</v>
      </c>
      <c r="AE22" s="653">
        <f t="shared" si="22"/>
        <v>-1</v>
      </c>
      <c r="AF22" s="653">
        <f t="shared" si="22"/>
        <v>1.3</v>
      </c>
      <c r="AG22" s="653">
        <f t="shared" si="22"/>
        <v>2.2999999999999998</v>
      </c>
      <c r="AH22" s="653">
        <f t="shared" si="22"/>
        <v>4.0999999999999996</v>
      </c>
      <c r="AI22" s="653">
        <f t="shared" si="22"/>
        <v>0</v>
      </c>
      <c r="AJ22" s="653">
        <f t="shared" si="22"/>
        <v>-4.3</v>
      </c>
      <c r="AK22" s="441">
        <f t="shared" si="22"/>
        <v>2.5</v>
      </c>
      <c r="AL22" s="441">
        <f t="shared" si="22"/>
        <v>-1.1000000000000001</v>
      </c>
      <c r="AM22" s="441">
        <f t="shared" si="22"/>
        <v>1.6</v>
      </c>
      <c r="AN22" s="441">
        <f t="shared" si="22"/>
        <v>-0.3</v>
      </c>
      <c r="AO22" s="458" t="s">
        <v>13</v>
      </c>
      <c r="AP22" s="101"/>
      <c r="AQ22" s="4" t="s">
        <v>103</v>
      </c>
      <c r="AR22" s="101"/>
      <c r="AS22" s="174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</row>
    <row r="23" spans="1:250">
      <c r="A23" s="101"/>
      <c r="B23" s="1407"/>
      <c r="C23" s="1169" t="s">
        <v>99</v>
      </c>
      <c r="D23" s="1177" t="s">
        <v>543</v>
      </c>
      <c r="E23" s="1175">
        <f t="shared" ref="E23:AJ23" si="23">E138</f>
        <v>105.3973797396439</v>
      </c>
      <c r="F23" s="1175">
        <f t="shared" si="23"/>
        <v>109.01567295329725</v>
      </c>
      <c r="G23" s="1175">
        <f t="shared" si="23"/>
        <v>112.51724703102629</v>
      </c>
      <c r="H23" s="1175">
        <f t="shared" si="23"/>
        <v>114.5014723417394</v>
      </c>
      <c r="I23" s="1175">
        <f t="shared" si="23"/>
        <v>116.01882110875533</v>
      </c>
      <c r="J23" s="1175">
        <f t="shared" si="23"/>
        <v>116.95257419614971</v>
      </c>
      <c r="K23" s="1175">
        <f t="shared" si="23"/>
        <v>116.71913592430111</v>
      </c>
      <c r="L23" s="1175">
        <f t="shared" si="23"/>
        <v>117.06929333207398</v>
      </c>
      <c r="M23" s="1175">
        <f t="shared" si="23"/>
        <v>117.30273160392264</v>
      </c>
      <c r="N23" s="1175">
        <f t="shared" si="23"/>
        <v>113.21756184657211</v>
      </c>
      <c r="O23" s="1175">
        <f t="shared" si="23"/>
        <v>110.29958344846459</v>
      </c>
      <c r="P23" s="1175">
        <f t="shared" si="23"/>
        <v>113.47693770418165</v>
      </c>
      <c r="Q23" s="1175">
        <f t="shared" si="23"/>
        <v>114.11067881488172</v>
      </c>
      <c r="R23" s="1175">
        <f t="shared" si="23"/>
        <v>109.34830076241485</v>
      </c>
      <c r="S23" s="1175">
        <f t="shared" si="23"/>
        <v>108.91027381825452</v>
      </c>
      <c r="T23" s="1175">
        <f t="shared" si="23"/>
        <v>109.81428687322374</v>
      </c>
      <c r="U23" s="1175">
        <f t="shared" si="23"/>
        <v>103.59216514327588</v>
      </c>
      <c r="V23" s="1175">
        <f t="shared" si="23"/>
        <v>104.29076355946367</v>
      </c>
      <c r="W23" s="1175">
        <f t="shared" si="23"/>
        <v>105.9873597130626</v>
      </c>
      <c r="X23" s="1175">
        <f t="shared" si="23"/>
        <v>102.49436763212363</v>
      </c>
      <c r="Y23" s="1175">
        <f t="shared" si="23"/>
        <v>99.400574646149096</v>
      </c>
      <c r="Z23" s="1175">
        <f t="shared" si="23"/>
        <v>99.999373288595777</v>
      </c>
      <c r="AA23" s="1175">
        <f t="shared" si="23"/>
        <v>100.59817193104246</v>
      </c>
      <c r="AB23" s="1175">
        <f t="shared" si="23"/>
        <v>106.0871594868037</v>
      </c>
      <c r="AC23" s="1175">
        <f t="shared" si="23"/>
        <v>105.08916174939257</v>
      </c>
      <c r="AD23" s="1175">
        <f t="shared" si="23"/>
        <v>101.89556898967693</v>
      </c>
      <c r="AE23" s="1175">
        <f t="shared" si="23"/>
        <v>99.799773741113555</v>
      </c>
      <c r="AF23" s="1175">
        <f t="shared" si="23"/>
        <v>100.79777147852469</v>
      </c>
      <c r="AG23" s="1175">
        <f t="shared" si="23"/>
        <v>102.44446774525305</v>
      </c>
      <c r="AH23" s="1175">
        <f t="shared" si="23"/>
        <v>106.12042607805076</v>
      </c>
      <c r="AI23" s="1175">
        <f t="shared" si="23"/>
        <v>105.039261862522</v>
      </c>
      <c r="AJ23" s="1175">
        <f t="shared" si="23"/>
        <v>100.29877260981912</v>
      </c>
      <c r="AK23" s="660">
        <f>AK138</f>
        <v>103.50833333333334</v>
      </c>
      <c r="AL23" s="660">
        <f>AL138</f>
        <v>99.2</v>
      </c>
      <c r="AM23" s="660">
        <f>AM138</f>
        <v>97.1</v>
      </c>
      <c r="AN23" s="660">
        <f>AN138</f>
        <v>93.4</v>
      </c>
      <c r="AO23" s="458" t="s">
        <v>104</v>
      </c>
      <c r="AP23" s="101"/>
      <c r="AQ23" s="4"/>
      <c r="AR23" s="101"/>
      <c r="AS23" s="174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</row>
    <row r="24" spans="1:250">
      <c r="A24" s="101"/>
      <c r="B24" s="1407"/>
      <c r="C24" s="1176" t="s">
        <v>105</v>
      </c>
      <c r="D24" s="1162" t="s">
        <v>69</v>
      </c>
      <c r="E24" s="1141" t="s">
        <v>59</v>
      </c>
      <c r="F24" s="441">
        <f t="shared" ref="F24:AM24" si="24">ROUND((F23-E23)/E23*100,1)</f>
        <v>3.4</v>
      </c>
      <c r="G24" s="441">
        <f t="shared" si="24"/>
        <v>3.2</v>
      </c>
      <c r="H24" s="441">
        <f t="shared" si="24"/>
        <v>1.8</v>
      </c>
      <c r="I24" s="441">
        <f t="shared" si="24"/>
        <v>1.3</v>
      </c>
      <c r="J24" s="441">
        <f t="shared" si="24"/>
        <v>0.8</v>
      </c>
      <c r="K24" s="441">
        <f t="shared" si="24"/>
        <v>-0.2</v>
      </c>
      <c r="L24" s="441">
        <f t="shared" si="24"/>
        <v>0.3</v>
      </c>
      <c r="M24" s="441">
        <f t="shared" si="24"/>
        <v>0.2</v>
      </c>
      <c r="N24" s="441">
        <f t="shared" si="24"/>
        <v>-3.5</v>
      </c>
      <c r="O24" s="441">
        <f t="shared" si="24"/>
        <v>-2.6</v>
      </c>
      <c r="P24" s="441">
        <f t="shared" si="24"/>
        <v>2.9</v>
      </c>
      <c r="Q24" s="441">
        <f t="shared" si="24"/>
        <v>0.6</v>
      </c>
      <c r="R24" s="441">
        <f t="shared" si="24"/>
        <v>-4.2</v>
      </c>
      <c r="S24" s="441">
        <f t="shared" si="24"/>
        <v>-0.4</v>
      </c>
      <c r="T24" s="441">
        <f t="shared" si="24"/>
        <v>0.8</v>
      </c>
      <c r="U24" s="441">
        <f t="shared" si="24"/>
        <v>-5.7</v>
      </c>
      <c r="V24" s="441">
        <f t="shared" si="24"/>
        <v>0.7</v>
      </c>
      <c r="W24" s="441">
        <f t="shared" si="24"/>
        <v>1.6</v>
      </c>
      <c r="X24" s="441">
        <f t="shared" si="24"/>
        <v>-3.3</v>
      </c>
      <c r="Y24" s="441">
        <f t="shared" si="24"/>
        <v>-3</v>
      </c>
      <c r="Z24" s="441">
        <f t="shared" si="24"/>
        <v>0.6</v>
      </c>
      <c r="AA24" s="441">
        <f t="shared" si="24"/>
        <v>0.6</v>
      </c>
      <c r="AB24" s="441">
        <f t="shared" si="24"/>
        <v>5.5</v>
      </c>
      <c r="AC24" s="441">
        <f t="shared" si="24"/>
        <v>-0.9</v>
      </c>
      <c r="AD24" s="441">
        <f t="shared" si="24"/>
        <v>-3</v>
      </c>
      <c r="AE24" s="441">
        <f t="shared" si="24"/>
        <v>-2.1</v>
      </c>
      <c r="AF24" s="441">
        <f t="shared" si="24"/>
        <v>1</v>
      </c>
      <c r="AG24" s="441">
        <f t="shared" si="24"/>
        <v>1.6</v>
      </c>
      <c r="AH24" s="441">
        <f t="shared" si="24"/>
        <v>3.6</v>
      </c>
      <c r="AI24" s="441">
        <f t="shared" si="24"/>
        <v>-1</v>
      </c>
      <c r="AJ24" s="441">
        <f t="shared" si="24"/>
        <v>-4.5</v>
      </c>
      <c r="AK24" s="653">
        <f t="shared" si="24"/>
        <v>3.2</v>
      </c>
      <c r="AL24" s="653">
        <f t="shared" si="24"/>
        <v>-4.2</v>
      </c>
      <c r="AM24" s="653">
        <f t="shared" si="24"/>
        <v>-2.1</v>
      </c>
      <c r="AN24" s="1111">
        <f>ROUND((AN23-AM23)/AM23*100,1)</f>
        <v>-3.8</v>
      </c>
      <c r="AO24" s="458" t="s">
        <v>106</v>
      </c>
      <c r="AP24" s="101"/>
      <c r="AQ24" s="4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</row>
    <row r="25" spans="1:250">
      <c r="A25" s="101"/>
      <c r="B25" s="1407"/>
      <c r="C25" s="1169" t="s">
        <v>107</v>
      </c>
      <c r="D25" s="1160" t="s">
        <v>543</v>
      </c>
      <c r="E25" s="660">
        <f t="shared" ref="E25:AJ25" si="25">E141</f>
        <v>198.47354429294231</v>
      </c>
      <c r="F25" s="660">
        <f t="shared" si="25"/>
        <v>186.25689620672898</v>
      </c>
      <c r="G25" s="660">
        <f t="shared" si="25"/>
        <v>172.59931014111615</v>
      </c>
      <c r="H25" s="660">
        <f t="shared" si="25"/>
        <v>148.88648295838931</v>
      </c>
      <c r="I25" s="660">
        <f t="shared" si="25"/>
        <v>126.82342534627929</v>
      </c>
      <c r="J25" s="660">
        <f t="shared" si="25"/>
        <v>124.75599259322782</v>
      </c>
      <c r="K25" s="660">
        <f t="shared" si="25"/>
        <v>129.85148341893046</v>
      </c>
      <c r="L25" s="660">
        <f t="shared" si="25"/>
        <v>139.52038609229245</v>
      </c>
      <c r="M25" s="660">
        <f t="shared" si="25"/>
        <v>140.50189457101382</v>
      </c>
      <c r="N25" s="660">
        <f t="shared" si="25"/>
        <v>122.87650827227195</v>
      </c>
      <c r="O25" s="660">
        <f t="shared" si="25"/>
        <v>122.55281930588508</v>
      </c>
      <c r="P25" s="660">
        <f t="shared" si="25"/>
        <v>124.82908365015388</v>
      </c>
      <c r="Q25" s="660">
        <f t="shared" si="25"/>
        <v>117.81234218525188</v>
      </c>
      <c r="R25" s="660">
        <f t="shared" si="25"/>
        <v>109.81409224162846</v>
      </c>
      <c r="S25" s="660">
        <f t="shared" si="25"/>
        <v>114.19955565719224</v>
      </c>
      <c r="T25" s="660">
        <f t="shared" si="25"/>
        <v>122.58414404456768</v>
      </c>
      <c r="U25" s="660">
        <f t="shared" si="25"/>
        <v>127.77360908631815</v>
      </c>
      <c r="V25" s="660">
        <f t="shared" si="25"/>
        <v>135.09315635848523</v>
      </c>
      <c r="W25" s="660">
        <f t="shared" si="25"/>
        <v>137.32765438451057</v>
      </c>
      <c r="X25" s="660">
        <f t="shared" si="25"/>
        <v>130.62416030643456</v>
      </c>
      <c r="Y25" s="660">
        <f t="shared" si="25"/>
        <v>118.26133010636913</v>
      </c>
      <c r="Z25" s="660">
        <f t="shared" si="25"/>
        <v>124.49495310420617</v>
      </c>
      <c r="AA25" s="660">
        <f t="shared" si="25"/>
        <v>121.80102557750273</v>
      </c>
      <c r="AB25" s="660">
        <f t="shared" si="25"/>
        <v>117.11275635467389</v>
      </c>
      <c r="AC25" s="660">
        <f t="shared" si="25"/>
        <v>123.84757517143251</v>
      </c>
      <c r="AD25" s="660">
        <f t="shared" si="25"/>
        <v>127.75272592719639</v>
      </c>
      <c r="AE25" s="660">
        <f t="shared" si="25"/>
        <v>123.68050989845861</v>
      </c>
      <c r="AF25" s="660">
        <f t="shared" si="25"/>
        <v>120.11993126820329</v>
      </c>
      <c r="AG25" s="660">
        <f t="shared" si="25"/>
        <v>120.6733349849292</v>
      </c>
      <c r="AH25" s="660">
        <f t="shared" si="25"/>
        <v>130.44665345389984</v>
      </c>
      <c r="AI25" s="660">
        <f t="shared" si="25"/>
        <v>121.96809085047659</v>
      </c>
      <c r="AJ25" s="660">
        <f t="shared" si="25"/>
        <v>103.74753451676528</v>
      </c>
      <c r="AK25" s="1175">
        <f>AK141</f>
        <v>105.2</v>
      </c>
      <c r="AL25" s="1175">
        <f>AL141</f>
        <v>104.5</v>
      </c>
      <c r="AM25" s="1175">
        <f>AM141</f>
        <v>100.9</v>
      </c>
      <c r="AN25" s="1175">
        <f>AN141</f>
        <v>100.2</v>
      </c>
      <c r="AO25" s="461"/>
      <c r="AP25" s="101"/>
      <c r="AQ25" s="4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101"/>
      <c r="DK25" s="101"/>
      <c r="DL25" s="101"/>
      <c r="DM25" s="101"/>
      <c r="DN25" s="101"/>
      <c r="DO25" s="101"/>
      <c r="DP25" s="101"/>
      <c r="DQ25" s="101"/>
      <c r="DR25" s="101"/>
      <c r="DS25" s="101"/>
      <c r="DT25" s="101"/>
      <c r="DU25" s="101"/>
      <c r="DV25" s="101"/>
      <c r="DW25" s="101"/>
      <c r="DX25" s="101"/>
      <c r="DY25" s="101"/>
      <c r="DZ25" s="101"/>
      <c r="EA25" s="101"/>
      <c r="EB25" s="101"/>
      <c r="EC25" s="101"/>
      <c r="ED25" s="101"/>
      <c r="EE25" s="101"/>
      <c r="EF25" s="101"/>
      <c r="EG25" s="101"/>
      <c r="EH25" s="101"/>
      <c r="EI25" s="101"/>
      <c r="EJ25" s="101"/>
      <c r="EK25" s="101"/>
      <c r="EL25" s="101"/>
      <c r="EM25" s="101"/>
      <c r="EN25" s="101"/>
      <c r="EO25" s="101"/>
      <c r="EP25" s="101"/>
      <c r="EQ25" s="101"/>
      <c r="ER25" s="101"/>
      <c r="ES25" s="101"/>
      <c r="ET25" s="101"/>
      <c r="EU25" s="101"/>
      <c r="EV25" s="101"/>
      <c r="EW25" s="101"/>
      <c r="EX25" s="101"/>
      <c r="EY25" s="101"/>
      <c r="EZ25" s="101"/>
      <c r="FA25" s="101"/>
      <c r="FB25" s="101"/>
      <c r="FC25" s="101"/>
      <c r="FD25" s="101"/>
      <c r="FE25" s="101"/>
      <c r="FF25" s="101"/>
      <c r="FG25" s="101"/>
      <c r="FH25" s="101"/>
      <c r="FI25" s="101"/>
      <c r="FJ25" s="101"/>
      <c r="FK25" s="101"/>
      <c r="FL25" s="101"/>
      <c r="FM25" s="101"/>
      <c r="FN25" s="101"/>
      <c r="FO25" s="101"/>
      <c r="FP25" s="101"/>
      <c r="FQ25" s="101"/>
      <c r="FR25" s="101"/>
      <c r="FS25" s="101"/>
      <c r="FT25" s="101"/>
      <c r="FU25" s="101"/>
      <c r="FV25" s="101"/>
      <c r="FW25" s="101"/>
      <c r="FX25" s="101"/>
      <c r="FY25" s="101"/>
      <c r="FZ25" s="101"/>
      <c r="GA25" s="101"/>
      <c r="GB25" s="101"/>
      <c r="GC25" s="101"/>
      <c r="GD25" s="101"/>
      <c r="GE25" s="101"/>
      <c r="GF25" s="101"/>
      <c r="GG25" s="101"/>
      <c r="GH25" s="101"/>
      <c r="GI25" s="101"/>
      <c r="GJ25" s="101"/>
      <c r="GK25" s="101"/>
      <c r="GL25" s="101"/>
      <c r="GM25" s="101"/>
      <c r="GN25" s="101"/>
      <c r="GO25" s="101"/>
      <c r="GP25" s="101"/>
      <c r="GQ25" s="101"/>
      <c r="GR25" s="101"/>
      <c r="GS25" s="101"/>
      <c r="GT25" s="101"/>
      <c r="GU25" s="101"/>
      <c r="GV25" s="101"/>
      <c r="GW25" s="101"/>
      <c r="GX25" s="101"/>
      <c r="GY25" s="101"/>
      <c r="GZ25" s="101"/>
      <c r="HA25" s="101"/>
      <c r="HB25" s="101"/>
      <c r="HC25" s="101"/>
      <c r="HD25" s="101"/>
      <c r="HE25" s="101"/>
      <c r="HF25" s="101"/>
      <c r="HG25" s="101"/>
      <c r="HH25" s="101"/>
      <c r="HI25" s="101"/>
      <c r="HJ25" s="101"/>
      <c r="HK25" s="101"/>
      <c r="HL25" s="101"/>
      <c r="HM25" s="101"/>
      <c r="HN25" s="101"/>
      <c r="HO25" s="101"/>
      <c r="HP25" s="101"/>
      <c r="HQ25" s="101"/>
      <c r="HR25" s="101"/>
      <c r="HS25" s="101"/>
      <c r="HT25" s="101"/>
      <c r="HU25" s="101"/>
      <c r="HV25" s="101"/>
      <c r="HW25" s="101"/>
      <c r="HX25" s="101"/>
      <c r="HY25" s="101"/>
      <c r="HZ25" s="101"/>
      <c r="IA25" s="101"/>
      <c r="IB25" s="101"/>
      <c r="IC25" s="101"/>
      <c r="ID25" s="101"/>
      <c r="IE25" s="101"/>
      <c r="IF25" s="101"/>
      <c r="IG25" s="101"/>
      <c r="IH25" s="101"/>
      <c r="II25" s="101"/>
      <c r="IJ25" s="101"/>
      <c r="IK25" s="101"/>
      <c r="IL25" s="101"/>
      <c r="IM25" s="101"/>
      <c r="IN25" s="101"/>
      <c r="IO25" s="101"/>
      <c r="IP25" s="101"/>
    </row>
    <row r="26" spans="1:250">
      <c r="A26" s="101"/>
      <c r="B26" s="1407"/>
      <c r="C26" s="1176" t="s">
        <v>108</v>
      </c>
      <c r="D26" s="1162" t="s">
        <v>69</v>
      </c>
      <c r="E26" s="1178" t="s">
        <v>59</v>
      </c>
      <c r="F26" s="653">
        <f t="shared" ref="F26:AN26" si="26">ROUND((F25-E25)/E25*100,1)</f>
        <v>-6.2</v>
      </c>
      <c r="G26" s="653">
        <f t="shared" si="26"/>
        <v>-7.3</v>
      </c>
      <c r="H26" s="653">
        <f t="shared" si="26"/>
        <v>-13.7</v>
      </c>
      <c r="I26" s="653">
        <f t="shared" si="26"/>
        <v>-14.8</v>
      </c>
      <c r="J26" s="653">
        <f t="shared" si="26"/>
        <v>-1.6</v>
      </c>
      <c r="K26" s="653">
        <f t="shared" si="26"/>
        <v>4.0999999999999996</v>
      </c>
      <c r="L26" s="653">
        <f t="shared" si="26"/>
        <v>7.4</v>
      </c>
      <c r="M26" s="653">
        <f t="shared" si="26"/>
        <v>0.7</v>
      </c>
      <c r="N26" s="653">
        <f t="shared" si="26"/>
        <v>-12.5</v>
      </c>
      <c r="O26" s="653">
        <f t="shared" si="26"/>
        <v>-0.3</v>
      </c>
      <c r="P26" s="653">
        <f t="shared" si="26"/>
        <v>1.9</v>
      </c>
      <c r="Q26" s="653">
        <f t="shared" si="26"/>
        <v>-5.6</v>
      </c>
      <c r="R26" s="653">
        <f t="shared" si="26"/>
        <v>-6.8</v>
      </c>
      <c r="S26" s="653">
        <f t="shared" si="26"/>
        <v>4</v>
      </c>
      <c r="T26" s="653">
        <f t="shared" si="26"/>
        <v>7.3</v>
      </c>
      <c r="U26" s="653">
        <f t="shared" si="26"/>
        <v>4.2</v>
      </c>
      <c r="V26" s="653">
        <f t="shared" si="26"/>
        <v>5.7</v>
      </c>
      <c r="W26" s="653">
        <f t="shared" si="26"/>
        <v>1.7</v>
      </c>
      <c r="X26" s="653">
        <f t="shared" si="26"/>
        <v>-4.9000000000000004</v>
      </c>
      <c r="Y26" s="653">
        <f t="shared" si="26"/>
        <v>-9.5</v>
      </c>
      <c r="Z26" s="653">
        <f t="shared" si="26"/>
        <v>5.3</v>
      </c>
      <c r="AA26" s="653">
        <f t="shared" si="26"/>
        <v>-2.2000000000000002</v>
      </c>
      <c r="AB26" s="653">
        <f t="shared" si="26"/>
        <v>-3.8</v>
      </c>
      <c r="AC26" s="653">
        <f t="shared" si="26"/>
        <v>5.8</v>
      </c>
      <c r="AD26" s="653">
        <f t="shared" si="26"/>
        <v>3.2</v>
      </c>
      <c r="AE26" s="653">
        <f t="shared" si="26"/>
        <v>-3.2</v>
      </c>
      <c r="AF26" s="653">
        <f t="shared" si="26"/>
        <v>-2.9</v>
      </c>
      <c r="AG26" s="653">
        <f t="shared" si="26"/>
        <v>0.5</v>
      </c>
      <c r="AH26" s="653">
        <f t="shared" si="26"/>
        <v>8.1</v>
      </c>
      <c r="AI26" s="653">
        <f t="shared" si="26"/>
        <v>-6.5</v>
      </c>
      <c r="AJ26" s="653">
        <f t="shared" si="26"/>
        <v>-14.9</v>
      </c>
      <c r="AK26" s="441">
        <f t="shared" si="26"/>
        <v>1.4</v>
      </c>
      <c r="AL26" s="441">
        <f t="shared" si="26"/>
        <v>-0.7</v>
      </c>
      <c r="AM26" s="441">
        <f t="shared" si="26"/>
        <v>-3.4</v>
      </c>
      <c r="AN26" s="441">
        <f t="shared" si="26"/>
        <v>-0.7</v>
      </c>
      <c r="AO26" s="461"/>
      <c r="AP26" s="101"/>
      <c r="AQ26" s="4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101"/>
      <c r="DK26" s="101"/>
      <c r="DL26" s="101"/>
      <c r="DM26" s="101"/>
      <c r="DN26" s="101"/>
      <c r="DO26" s="101"/>
      <c r="DP26" s="101"/>
      <c r="DQ26" s="101"/>
      <c r="DR26" s="101"/>
      <c r="DS26" s="101"/>
      <c r="DT26" s="101"/>
      <c r="DU26" s="101"/>
      <c r="DV26" s="101"/>
      <c r="DW26" s="101"/>
      <c r="DX26" s="101"/>
      <c r="DY26" s="101"/>
      <c r="DZ26" s="101"/>
      <c r="EA26" s="101"/>
      <c r="EB26" s="101"/>
      <c r="EC26" s="101"/>
      <c r="ED26" s="101"/>
      <c r="EE26" s="101"/>
      <c r="EF26" s="101"/>
      <c r="EG26" s="101"/>
      <c r="EH26" s="101"/>
      <c r="EI26" s="101"/>
      <c r="EJ26" s="101"/>
      <c r="EK26" s="101"/>
      <c r="EL26" s="101"/>
      <c r="EM26" s="101"/>
      <c r="EN26" s="101"/>
      <c r="EO26" s="101"/>
      <c r="EP26" s="101"/>
      <c r="EQ26" s="101"/>
      <c r="ER26" s="101"/>
      <c r="ES26" s="101"/>
      <c r="ET26" s="101"/>
      <c r="EU26" s="101"/>
      <c r="EV26" s="101"/>
      <c r="EW26" s="101"/>
      <c r="EX26" s="101"/>
      <c r="EY26" s="101"/>
      <c r="EZ26" s="101"/>
      <c r="FA26" s="101"/>
      <c r="FB26" s="101"/>
      <c r="FC26" s="101"/>
      <c r="FD26" s="101"/>
      <c r="FE26" s="101"/>
      <c r="FF26" s="101"/>
      <c r="FG26" s="101"/>
      <c r="FH26" s="101"/>
      <c r="FI26" s="101"/>
      <c r="FJ26" s="101"/>
      <c r="FK26" s="101"/>
      <c r="FL26" s="101"/>
      <c r="FM26" s="101"/>
      <c r="FN26" s="101"/>
      <c r="FO26" s="101"/>
      <c r="FP26" s="101"/>
      <c r="FQ26" s="101"/>
      <c r="FR26" s="101"/>
      <c r="FS26" s="101"/>
      <c r="FT26" s="101"/>
      <c r="FU26" s="101"/>
      <c r="FV26" s="101"/>
      <c r="FW26" s="101"/>
      <c r="FX26" s="101"/>
      <c r="FY26" s="101"/>
      <c r="FZ26" s="101"/>
      <c r="GA26" s="101"/>
      <c r="GB26" s="101"/>
      <c r="GC26" s="101"/>
      <c r="GD26" s="101"/>
      <c r="GE26" s="101"/>
      <c r="GF26" s="101"/>
      <c r="GG26" s="101"/>
      <c r="GH26" s="101"/>
      <c r="GI26" s="101"/>
      <c r="GJ26" s="101"/>
      <c r="GK26" s="101"/>
      <c r="GL26" s="101"/>
      <c r="GM26" s="101"/>
      <c r="GN26" s="101"/>
      <c r="GO26" s="101"/>
      <c r="GP26" s="101"/>
      <c r="GQ26" s="101"/>
      <c r="GR26" s="101"/>
      <c r="GS26" s="101"/>
      <c r="GT26" s="101"/>
      <c r="GU26" s="101"/>
      <c r="GV26" s="101"/>
      <c r="GW26" s="101"/>
      <c r="GX26" s="101"/>
      <c r="GY26" s="101"/>
      <c r="GZ26" s="101"/>
      <c r="HA26" s="101"/>
      <c r="HB26" s="101"/>
      <c r="HC26" s="101"/>
      <c r="HD26" s="101"/>
      <c r="HE26" s="101"/>
      <c r="HF26" s="101"/>
      <c r="HG26" s="101"/>
      <c r="HH26" s="101"/>
      <c r="HI26" s="101"/>
      <c r="HJ26" s="101"/>
      <c r="HK26" s="101"/>
      <c r="HL26" s="101"/>
      <c r="HM26" s="101"/>
      <c r="HN26" s="101"/>
      <c r="HO26" s="101"/>
      <c r="HP26" s="101"/>
      <c r="HQ26" s="101"/>
      <c r="HR26" s="101"/>
      <c r="HS26" s="101"/>
      <c r="HT26" s="101"/>
      <c r="HU26" s="101"/>
      <c r="HV26" s="101"/>
      <c r="HW26" s="101"/>
      <c r="HX26" s="101"/>
      <c r="HY26" s="101"/>
      <c r="HZ26" s="101"/>
      <c r="IA26" s="101"/>
      <c r="IB26" s="101"/>
      <c r="IC26" s="101"/>
      <c r="ID26" s="101"/>
      <c r="IE26" s="101"/>
      <c r="IF26" s="101"/>
      <c r="IG26" s="101"/>
      <c r="IH26" s="101"/>
      <c r="II26" s="101"/>
      <c r="IJ26" s="101"/>
      <c r="IK26" s="101"/>
      <c r="IL26" s="101"/>
      <c r="IM26" s="101"/>
      <c r="IN26" s="101"/>
      <c r="IO26" s="101"/>
      <c r="IP26" s="101"/>
    </row>
    <row r="27" spans="1:250">
      <c r="A27" s="101"/>
      <c r="B27" s="1407"/>
      <c r="C27" s="1139" t="s">
        <v>109</v>
      </c>
      <c r="D27" s="1160" t="s">
        <v>66</v>
      </c>
      <c r="E27" s="1175">
        <f t="shared" ref="E27:AJ27" si="27">E144</f>
        <v>101.92203524483604</v>
      </c>
      <c r="F27" s="1175">
        <f t="shared" si="27"/>
        <v>102.96054215417209</v>
      </c>
      <c r="G27" s="1175">
        <f t="shared" si="27"/>
        <v>106.051336527196</v>
      </c>
      <c r="H27" s="1175">
        <f t="shared" si="27"/>
        <v>107.22171732978104</v>
      </c>
      <c r="I27" s="1175">
        <f t="shared" si="27"/>
        <v>105.91122051561888</v>
      </c>
      <c r="J27" s="1175">
        <f t="shared" si="27"/>
        <v>103.29022688729464</v>
      </c>
      <c r="K27" s="1175">
        <f t="shared" si="27"/>
        <v>100.43845394578459</v>
      </c>
      <c r="L27" s="1175">
        <f t="shared" si="27"/>
        <v>98.501556138689594</v>
      </c>
      <c r="M27" s="1175">
        <f t="shared" si="27"/>
        <v>98.188355642223186</v>
      </c>
      <c r="N27" s="1175">
        <f t="shared" si="27"/>
        <v>97.191059324527458</v>
      </c>
      <c r="O27" s="1175">
        <f t="shared" si="27"/>
        <v>97.479533466009713</v>
      </c>
      <c r="P27" s="1175">
        <f t="shared" si="27"/>
        <v>94.883266192669609</v>
      </c>
      <c r="Q27" s="1175">
        <f t="shared" si="27"/>
        <v>92.526020350843424</v>
      </c>
      <c r="R27" s="1175">
        <f t="shared" si="27"/>
        <v>91.405092258226745</v>
      </c>
      <c r="S27" s="1175">
        <f t="shared" si="27"/>
        <v>89.056088534728588</v>
      </c>
      <c r="T27" s="1175">
        <f t="shared" si="27"/>
        <v>89.031362179744391</v>
      </c>
      <c r="U27" s="1175">
        <f t="shared" si="27"/>
        <v>89.558857752740479</v>
      </c>
      <c r="V27" s="1175">
        <f t="shared" si="27"/>
        <v>89.872058249206901</v>
      </c>
      <c r="W27" s="1175">
        <f t="shared" si="27"/>
        <v>93.15242134377624</v>
      </c>
      <c r="X27" s="1175">
        <f t="shared" si="27"/>
        <v>96.177278770175647</v>
      </c>
      <c r="Y27" s="1175">
        <f t="shared" si="27"/>
        <v>97.421838637713265</v>
      </c>
      <c r="Z27" s="1175">
        <f t="shared" si="27"/>
        <v>97.627891595914875</v>
      </c>
      <c r="AA27" s="1175">
        <f t="shared" si="27"/>
        <v>98.46858766537737</v>
      </c>
      <c r="AB27" s="1175">
        <f t="shared" si="27"/>
        <v>97.850428790772568</v>
      </c>
      <c r="AC27" s="1175">
        <f t="shared" si="27"/>
        <v>98.27077682550383</v>
      </c>
      <c r="AD27" s="1175">
        <f t="shared" si="27"/>
        <v>98.402650718752852</v>
      </c>
      <c r="AE27" s="1175">
        <f t="shared" si="27"/>
        <v>99.136199249950522</v>
      </c>
      <c r="AF27" s="1175">
        <f t="shared" si="27"/>
        <v>99.284557379855656</v>
      </c>
      <c r="AG27" s="1175">
        <f t="shared" si="27"/>
        <v>98.971356883389234</v>
      </c>
      <c r="AH27" s="1175">
        <f t="shared" si="27"/>
        <v>98.790030280171834</v>
      </c>
      <c r="AI27" s="1175">
        <f t="shared" si="27"/>
        <v>99.515336693041462</v>
      </c>
      <c r="AJ27" s="1175">
        <f t="shared" si="27"/>
        <v>99.696663296258848</v>
      </c>
      <c r="AK27" s="660">
        <f>AK144</f>
        <v>98.6</v>
      </c>
      <c r="AL27" s="660">
        <f>AL144</f>
        <v>98.4</v>
      </c>
      <c r="AM27" s="660">
        <f>AM144</f>
        <v>103.4</v>
      </c>
      <c r="AN27" s="660">
        <f>AN144</f>
        <v>98.7</v>
      </c>
      <c r="AO27" s="461"/>
      <c r="AP27" s="101"/>
      <c r="AQ27" s="4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01"/>
      <c r="DA27" s="101"/>
      <c r="DB27" s="101"/>
      <c r="DC27" s="101"/>
      <c r="DD27" s="101"/>
      <c r="DE27" s="101"/>
      <c r="DF27" s="101"/>
      <c r="DG27" s="101"/>
      <c r="DH27" s="101"/>
      <c r="DI27" s="101"/>
      <c r="DJ27" s="101"/>
      <c r="DK27" s="101"/>
      <c r="DL27" s="101"/>
      <c r="DM27" s="101"/>
      <c r="DN27" s="101"/>
      <c r="DO27" s="101"/>
      <c r="DP27" s="101"/>
      <c r="DQ27" s="101"/>
      <c r="DR27" s="101"/>
      <c r="DS27" s="101"/>
      <c r="DT27" s="101"/>
      <c r="DU27" s="101"/>
      <c r="DV27" s="101"/>
      <c r="DW27" s="101"/>
      <c r="DX27" s="101"/>
      <c r="DY27" s="101"/>
      <c r="DZ27" s="101"/>
      <c r="EA27" s="101"/>
      <c r="EB27" s="101"/>
      <c r="EC27" s="101"/>
      <c r="ED27" s="101"/>
      <c r="EE27" s="101"/>
      <c r="EF27" s="101"/>
      <c r="EG27" s="101"/>
      <c r="EH27" s="101"/>
      <c r="EI27" s="101"/>
      <c r="EJ27" s="101"/>
      <c r="EK27" s="101"/>
      <c r="EL27" s="101"/>
      <c r="EM27" s="101"/>
      <c r="EN27" s="101"/>
      <c r="EO27" s="101"/>
      <c r="EP27" s="101"/>
      <c r="EQ27" s="101"/>
      <c r="ER27" s="101"/>
      <c r="ES27" s="101"/>
      <c r="ET27" s="101"/>
      <c r="EU27" s="101"/>
      <c r="EV27" s="101"/>
      <c r="EW27" s="101"/>
      <c r="EX27" s="101"/>
      <c r="EY27" s="101"/>
      <c r="EZ27" s="101"/>
      <c r="FA27" s="101"/>
      <c r="FB27" s="101"/>
      <c r="FC27" s="101"/>
      <c r="FD27" s="101"/>
      <c r="FE27" s="101"/>
      <c r="FF27" s="101"/>
      <c r="FG27" s="101"/>
      <c r="FH27" s="101"/>
      <c r="FI27" s="101"/>
      <c r="FJ27" s="101"/>
      <c r="FK27" s="101"/>
      <c r="FL27" s="101"/>
      <c r="FM27" s="101"/>
      <c r="FN27" s="101"/>
      <c r="FO27" s="101"/>
      <c r="FP27" s="101"/>
      <c r="FQ27" s="101"/>
      <c r="FR27" s="101"/>
      <c r="FS27" s="101"/>
      <c r="FT27" s="101"/>
      <c r="FU27" s="101"/>
      <c r="FV27" s="101"/>
      <c r="FW27" s="101"/>
      <c r="FX27" s="101"/>
      <c r="FY27" s="101"/>
      <c r="FZ27" s="101"/>
      <c r="GA27" s="101"/>
      <c r="GB27" s="101"/>
      <c r="GC27" s="101"/>
      <c r="GD27" s="101"/>
      <c r="GE27" s="101"/>
      <c r="GF27" s="101"/>
      <c r="GG27" s="101"/>
      <c r="GH27" s="101"/>
      <c r="GI27" s="101"/>
      <c r="GJ27" s="101"/>
      <c r="GK27" s="101"/>
      <c r="GL27" s="101"/>
      <c r="GM27" s="101"/>
      <c r="GN27" s="101"/>
      <c r="GO27" s="101"/>
      <c r="GP27" s="101"/>
      <c r="GQ27" s="101"/>
      <c r="GR27" s="101"/>
      <c r="GS27" s="101"/>
      <c r="GT27" s="101"/>
      <c r="GU27" s="101"/>
      <c r="GV27" s="101"/>
      <c r="GW27" s="101"/>
      <c r="GX27" s="101"/>
      <c r="GY27" s="101"/>
      <c r="GZ27" s="101"/>
      <c r="HA27" s="101"/>
      <c r="HB27" s="101"/>
      <c r="HC27" s="101"/>
      <c r="HD27" s="101"/>
      <c r="HE27" s="101"/>
      <c r="HF27" s="101"/>
      <c r="HG27" s="101"/>
      <c r="HH27" s="101"/>
      <c r="HI27" s="101"/>
      <c r="HJ27" s="101"/>
      <c r="HK27" s="101"/>
      <c r="HL27" s="101"/>
      <c r="HM27" s="101"/>
      <c r="HN27" s="101"/>
      <c r="HO27" s="101"/>
      <c r="HP27" s="101"/>
      <c r="HQ27" s="101"/>
      <c r="HR27" s="101"/>
      <c r="HS27" s="101"/>
      <c r="HT27" s="101"/>
      <c r="HU27" s="101"/>
      <c r="HV27" s="101"/>
      <c r="HW27" s="101"/>
      <c r="HX27" s="101"/>
      <c r="HY27" s="101"/>
      <c r="HZ27" s="101"/>
      <c r="IA27" s="101"/>
      <c r="IB27" s="101"/>
      <c r="IC27" s="101"/>
      <c r="ID27" s="101"/>
      <c r="IE27" s="101"/>
      <c r="IF27" s="101"/>
      <c r="IG27" s="101"/>
      <c r="IH27" s="101"/>
      <c r="II27" s="101"/>
      <c r="IJ27" s="101"/>
      <c r="IK27" s="101"/>
      <c r="IL27" s="101"/>
      <c r="IM27" s="101"/>
      <c r="IN27" s="101"/>
      <c r="IO27" s="101"/>
      <c r="IP27" s="101"/>
    </row>
    <row r="28" spans="1:250">
      <c r="A28" s="101"/>
      <c r="B28" s="1407"/>
      <c r="C28" s="1139"/>
      <c r="D28" s="1162" t="s">
        <v>69</v>
      </c>
      <c r="E28" s="1179" t="s">
        <v>59</v>
      </c>
      <c r="F28" s="441">
        <f t="shared" ref="F28:AN28" si="28">ROUND((F27-E27)/E27*100,1)</f>
        <v>1</v>
      </c>
      <c r="G28" s="441">
        <f t="shared" si="28"/>
        <v>3</v>
      </c>
      <c r="H28" s="441">
        <f t="shared" si="28"/>
        <v>1.1000000000000001</v>
      </c>
      <c r="I28" s="441">
        <f t="shared" si="28"/>
        <v>-1.2</v>
      </c>
      <c r="J28" s="441">
        <f t="shared" si="28"/>
        <v>-2.5</v>
      </c>
      <c r="K28" s="441">
        <f t="shared" si="28"/>
        <v>-2.8</v>
      </c>
      <c r="L28" s="441">
        <f t="shared" si="28"/>
        <v>-1.9</v>
      </c>
      <c r="M28" s="441">
        <f t="shared" si="28"/>
        <v>-0.3</v>
      </c>
      <c r="N28" s="441">
        <f t="shared" si="28"/>
        <v>-1</v>
      </c>
      <c r="O28" s="441">
        <f t="shared" si="28"/>
        <v>0.3</v>
      </c>
      <c r="P28" s="441">
        <f t="shared" si="28"/>
        <v>-2.7</v>
      </c>
      <c r="Q28" s="441">
        <f t="shared" si="28"/>
        <v>-2.5</v>
      </c>
      <c r="R28" s="441">
        <f t="shared" si="28"/>
        <v>-1.2</v>
      </c>
      <c r="S28" s="441">
        <f t="shared" si="28"/>
        <v>-2.6</v>
      </c>
      <c r="T28" s="441">
        <f t="shared" si="28"/>
        <v>0</v>
      </c>
      <c r="U28" s="441">
        <f t="shared" si="28"/>
        <v>0.6</v>
      </c>
      <c r="V28" s="441">
        <f t="shared" si="28"/>
        <v>0.3</v>
      </c>
      <c r="W28" s="441">
        <f t="shared" si="28"/>
        <v>3.7</v>
      </c>
      <c r="X28" s="441">
        <f t="shared" si="28"/>
        <v>3.2</v>
      </c>
      <c r="Y28" s="441">
        <f t="shared" si="28"/>
        <v>1.3</v>
      </c>
      <c r="Z28" s="441">
        <f t="shared" si="28"/>
        <v>0.2</v>
      </c>
      <c r="AA28" s="441">
        <f t="shared" si="28"/>
        <v>0.9</v>
      </c>
      <c r="AB28" s="441">
        <f t="shared" si="28"/>
        <v>-0.6</v>
      </c>
      <c r="AC28" s="441">
        <f t="shared" si="28"/>
        <v>0.4</v>
      </c>
      <c r="AD28" s="441">
        <f t="shared" si="28"/>
        <v>0.1</v>
      </c>
      <c r="AE28" s="441">
        <f t="shared" si="28"/>
        <v>0.7</v>
      </c>
      <c r="AF28" s="441">
        <f t="shared" si="28"/>
        <v>0.1</v>
      </c>
      <c r="AG28" s="441">
        <f t="shared" si="28"/>
        <v>-0.3</v>
      </c>
      <c r="AH28" s="441">
        <f t="shared" si="28"/>
        <v>-0.2</v>
      </c>
      <c r="AI28" s="441">
        <f t="shared" si="28"/>
        <v>0.7</v>
      </c>
      <c r="AJ28" s="441">
        <f t="shared" si="28"/>
        <v>0.2</v>
      </c>
      <c r="AK28" s="653">
        <f t="shared" si="28"/>
        <v>-1.1000000000000001</v>
      </c>
      <c r="AL28" s="653">
        <f t="shared" si="28"/>
        <v>-0.2</v>
      </c>
      <c r="AM28" s="653">
        <f t="shared" si="28"/>
        <v>5.0999999999999996</v>
      </c>
      <c r="AN28" s="653">
        <f t="shared" si="28"/>
        <v>-4.5</v>
      </c>
      <c r="AO28" s="460" t="s">
        <v>13</v>
      </c>
      <c r="AP28" s="101"/>
      <c r="AQ28" s="4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1"/>
      <c r="DA28" s="101"/>
      <c r="DB28" s="101"/>
      <c r="DC28" s="101"/>
      <c r="DD28" s="101"/>
      <c r="DE28" s="101"/>
      <c r="DF28" s="101"/>
      <c r="DG28" s="101"/>
      <c r="DH28" s="101"/>
      <c r="DI28" s="101"/>
      <c r="DJ28" s="101"/>
      <c r="DK28" s="101"/>
      <c r="DL28" s="101"/>
      <c r="DM28" s="101"/>
      <c r="DN28" s="101"/>
      <c r="DO28" s="101"/>
      <c r="DP28" s="101"/>
      <c r="DQ28" s="101"/>
      <c r="DR28" s="101"/>
      <c r="DS28" s="101"/>
      <c r="DT28" s="101"/>
      <c r="DU28" s="101"/>
      <c r="DV28" s="101"/>
      <c r="DW28" s="101"/>
      <c r="DX28" s="101"/>
      <c r="DY28" s="101"/>
      <c r="DZ28" s="101"/>
      <c r="EA28" s="101"/>
      <c r="EB28" s="101"/>
      <c r="EC28" s="101"/>
      <c r="ED28" s="101"/>
      <c r="EE28" s="101"/>
      <c r="EF28" s="101"/>
      <c r="EG28" s="101"/>
      <c r="EH28" s="101"/>
      <c r="EI28" s="101"/>
      <c r="EJ28" s="101"/>
      <c r="EK28" s="101"/>
      <c r="EL28" s="101"/>
      <c r="EM28" s="101"/>
      <c r="EN28" s="101"/>
      <c r="EO28" s="101"/>
      <c r="EP28" s="101"/>
      <c r="EQ28" s="101"/>
      <c r="ER28" s="101"/>
      <c r="ES28" s="101"/>
      <c r="ET28" s="101"/>
      <c r="EU28" s="101"/>
      <c r="EV28" s="101"/>
      <c r="EW28" s="101"/>
      <c r="EX28" s="101"/>
      <c r="EY28" s="101"/>
      <c r="EZ28" s="101"/>
      <c r="FA28" s="101"/>
      <c r="FB28" s="101"/>
      <c r="FC28" s="101"/>
      <c r="FD28" s="101"/>
      <c r="FE28" s="101"/>
      <c r="FF28" s="101"/>
      <c r="FG28" s="101"/>
      <c r="FH28" s="101"/>
      <c r="FI28" s="101"/>
      <c r="FJ28" s="101"/>
      <c r="FK28" s="101"/>
      <c r="FL28" s="101"/>
      <c r="FM28" s="101"/>
      <c r="FN28" s="101"/>
      <c r="FO28" s="101"/>
      <c r="FP28" s="101"/>
      <c r="FQ28" s="101"/>
      <c r="FR28" s="101"/>
      <c r="FS28" s="101"/>
      <c r="FT28" s="101"/>
      <c r="FU28" s="101"/>
      <c r="FV28" s="101"/>
      <c r="FW28" s="101"/>
      <c r="FX28" s="101"/>
      <c r="FY28" s="101"/>
      <c r="FZ28" s="101"/>
      <c r="GA28" s="101"/>
      <c r="GB28" s="101"/>
      <c r="GC28" s="101"/>
      <c r="GD28" s="101"/>
      <c r="GE28" s="101"/>
      <c r="GF28" s="101"/>
      <c r="GG28" s="101"/>
      <c r="GH28" s="101"/>
      <c r="GI28" s="101"/>
      <c r="GJ28" s="101"/>
      <c r="GK28" s="101"/>
      <c r="GL28" s="101"/>
      <c r="GM28" s="101"/>
      <c r="GN28" s="101"/>
      <c r="GO28" s="101"/>
      <c r="GP28" s="101"/>
      <c r="GQ28" s="101"/>
      <c r="GR28" s="101"/>
      <c r="GS28" s="101"/>
      <c r="GT28" s="101"/>
      <c r="GU28" s="101"/>
      <c r="GV28" s="101"/>
      <c r="GW28" s="101"/>
      <c r="GX28" s="101"/>
      <c r="GY28" s="101"/>
      <c r="GZ28" s="101"/>
      <c r="HA28" s="101"/>
      <c r="HB28" s="101"/>
      <c r="HC28" s="101"/>
      <c r="HD28" s="101"/>
      <c r="HE28" s="101"/>
      <c r="HF28" s="101"/>
      <c r="HG28" s="101"/>
      <c r="HH28" s="101"/>
      <c r="HI28" s="101"/>
      <c r="HJ28" s="101"/>
      <c r="HK28" s="101"/>
      <c r="HL28" s="101"/>
      <c r="HM28" s="101"/>
      <c r="HN28" s="101"/>
      <c r="HO28" s="101"/>
      <c r="HP28" s="101"/>
      <c r="HQ28" s="101"/>
      <c r="HR28" s="101"/>
      <c r="HS28" s="101"/>
      <c r="HT28" s="101"/>
      <c r="HU28" s="101"/>
      <c r="HV28" s="101"/>
      <c r="HW28" s="101"/>
      <c r="HX28" s="101"/>
      <c r="HY28" s="101"/>
      <c r="HZ28" s="101"/>
      <c r="IA28" s="101"/>
      <c r="IB28" s="101"/>
      <c r="IC28" s="101"/>
      <c r="ID28" s="101"/>
      <c r="IE28" s="101"/>
      <c r="IF28" s="101"/>
      <c r="IG28" s="101"/>
      <c r="IH28" s="101"/>
      <c r="II28" s="101"/>
      <c r="IJ28" s="101"/>
      <c r="IK28" s="101"/>
      <c r="IL28" s="101"/>
      <c r="IM28" s="101"/>
      <c r="IN28" s="101"/>
      <c r="IO28" s="101"/>
      <c r="IP28" s="101"/>
    </row>
    <row r="29" spans="1:250">
      <c r="A29" s="101"/>
      <c r="B29" s="1407"/>
      <c r="C29" s="1139" t="s">
        <v>110</v>
      </c>
      <c r="D29" s="1162" t="s">
        <v>111</v>
      </c>
      <c r="E29" s="1180">
        <v>1.65</v>
      </c>
      <c r="F29" s="1181">
        <v>1.84</v>
      </c>
      <c r="G29" s="1181">
        <v>1.62</v>
      </c>
      <c r="H29" s="1181">
        <v>1.1499999999999999</v>
      </c>
      <c r="I29" s="1181">
        <v>0.85</v>
      </c>
      <c r="J29" s="1181">
        <v>0.81</v>
      </c>
      <c r="K29" s="1181">
        <v>1.01</v>
      </c>
      <c r="L29" s="1085">
        <v>1.0900000000000001</v>
      </c>
      <c r="M29" s="1085">
        <v>0.91</v>
      </c>
      <c r="N29" s="1085">
        <v>0.66</v>
      </c>
      <c r="O29" s="1182">
        <v>0.67</v>
      </c>
      <c r="P29" s="1183">
        <v>0.8</v>
      </c>
      <c r="Q29" s="410">
        <v>0.74</v>
      </c>
      <c r="R29" s="410">
        <v>0.75</v>
      </c>
      <c r="S29" s="1184">
        <v>0.9</v>
      </c>
      <c r="T29" s="1184">
        <v>1.17</v>
      </c>
      <c r="U29" s="1184">
        <v>1.3</v>
      </c>
      <c r="V29" s="1184">
        <v>1.4</v>
      </c>
      <c r="W29" s="1184">
        <v>1.34</v>
      </c>
      <c r="X29" s="1185">
        <v>1.01</v>
      </c>
      <c r="Y29" s="1185">
        <v>0.77</v>
      </c>
      <c r="Z29" s="1185">
        <v>0.9</v>
      </c>
      <c r="AA29" s="1185">
        <v>1.01</v>
      </c>
      <c r="AB29" s="1185">
        <v>1.1399999999999999</v>
      </c>
      <c r="AC29" s="1185">
        <v>1.26</v>
      </c>
      <c r="AD29" s="1185">
        <v>1.41</v>
      </c>
      <c r="AE29" s="1185">
        <v>1.56</v>
      </c>
      <c r="AF29" s="1185">
        <v>1.79</v>
      </c>
      <c r="AG29" s="805">
        <v>1.98</v>
      </c>
      <c r="AH29" s="1185">
        <v>2.1800000000000002</v>
      </c>
      <c r="AI29" s="838">
        <v>2.1</v>
      </c>
      <c r="AJ29" s="838">
        <v>1.72</v>
      </c>
      <c r="AK29" s="576">
        <v>1.74</v>
      </c>
      <c r="AL29" s="576">
        <v>1.88</v>
      </c>
      <c r="AM29" s="576">
        <v>1.85</v>
      </c>
      <c r="AN29" s="1395">
        <v>2.1</v>
      </c>
      <c r="AO29" s="462" t="s">
        <v>112</v>
      </c>
      <c r="AP29" s="101"/>
      <c r="AQ29" s="4" t="s">
        <v>113</v>
      </c>
      <c r="AR29" s="101"/>
      <c r="AS29" s="101"/>
      <c r="AT29" s="189"/>
      <c r="AU29" s="189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101"/>
      <c r="DK29" s="101"/>
      <c r="DL29" s="101"/>
      <c r="DM29" s="101"/>
      <c r="DN29" s="101"/>
      <c r="DO29" s="101"/>
      <c r="DP29" s="101"/>
      <c r="DQ29" s="101"/>
      <c r="DR29" s="101"/>
      <c r="DS29" s="101"/>
      <c r="DT29" s="101"/>
      <c r="DU29" s="101"/>
      <c r="DV29" s="101"/>
      <c r="DW29" s="101"/>
      <c r="DX29" s="101"/>
      <c r="DY29" s="101"/>
      <c r="DZ29" s="101"/>
      <c r="EA29" s="101"/>
      <c r="EB29" s="101"/>
      <c r="EC29" s="101"/>
      <c r="ED29" s="101"/>
      <c r="EE29" s="101"/>
      <c r="EF29" s="101"/>
      <c r="EG29" s="101"/>
      <c r="EH29" s="101"/>
      <c r="EI29" s="101"/>
      <c r="EJ29" s="101"/>
      <c r="EK29" s="101"/>
      <c r="EL29" s="101"/>
      <c r="EM29" s="101"/>
      <c r="EN29" s="101"/>
      <c r="EO29" s="101"/>
      <c r="EP29" s="101"/>
      <c r="EQ29" s="101"/>
      <c r="ER29" s="101"/>
      <c r="ES29" s="101"/>
      <c r="ET29" s="101"/>
      <c r="EU29" s="101"/>
      <c r="EV29" s="101"/>
      <c r="EW29" s="101"/>
      <c r="EX29" s="101"/>
      <c r="EY29" s="101"/>
      <c r="EZ29" s="101"/>
      <c r="FA29" s="101"/>
      <c r="FB29" s="101"/>
      <c r="FC29" s="101"/>
      <c r="FD29" s="101"/>
      <c r="FE29" s="101"/>
      <c r="FF29" s="101"/>
      <c r="FG29" s="101"/>
      <c r="FH29" s="101"/>
      <c r="FI29" s="101"/>
      <c r="FJ29" s="101"/>
      <c r="FK29" s="101"/>
      <c r="FL29" s="101"/>
      <c r="FM29" s="101"/>
      <c r="FN29" s="101"/>
      <c r="FO29" s="101"/>
      <c r="FP29" s="101"/>
      <c r="FQ29" s="101"/>
      <c r="FR29" s="101"/>
      <c r="FS29" s="101"/>
      <c r="FT29" s="101"/>
      <c r="FU29" s="101"/>
      <c r="FV29" s="101"/>
      <c r="FW29" s="101"/>
      <c r="FX29" s="101"/>
      <c r="FY29" s="101"/>
      <c r="FZ29" s="101"/>
      <c r="GA29" s="101"/>
      <c r="GB29" s="101"/>
      <c r="GC29" s="101"/>
      <c r="GD29" s="101"/>
      <c r="GE29" s="101"/>
      <c r="GF29" s="101"/>
      <c r="GG29" s="101"/>
      <c r="GH29" s="101"/>
      <c r="GI29" s="101"/>
      <c r="GJ29" s="101"/>
      <c r="GK29" s="101"/>
      <c r="GL29" s="101"/>
      <c r="GM29" s="101"/>
      <c r="GN29" s="101"/>
      <c r="GO29" s="101"/>
      <c r="GP29" s="101"/>
      <c r="GQ29" s="101"/>
      <c r="GR29" s="101"/>
      <c r="GS29" s="101"/>
      <c r="GT29" s="101"/>
      <c r="GU29" s="101"/>
      <c r="GV29" s="101"/>
      <c r="GW29" s="101"/>
      <c r="GX29" s="101"/>
      <c r="GY29" s="101"/>
      <c r="GZ29" s="101"/>
      <c r="HA29" s="101"/>
      <c r="HB29" s="101"/>
      <c r="HC29" s="101"/>
      <c r="HD29" s="101"/>
      <c r="HE29" s="101"/>
      <c r="HF29" s="101"/>
      <c r="HG29" s="101"/>
      <c r="HH29" s="101"/>
      <c r="HI29" s="101"/>
      <c r="HJ29" s="101"/>
      <c r="HK29" s="101"/>
      <c r="HL29" s="101"/>
      <c r="HM29" s="101"/>
      <c r="HN29" s="101"/>
      <c r="HO29" s="101"/>
      <c r="HP29" s="101"/>
      <c r="HQ29" s="101"/>
      <c r="HR29" s="101"/>
      <c r="HS29" s="101"/>
      <c r="HT29" s="101"/>
      <c r="HU29" s="101"/>
      <c r="HV29" s="101"/>
      <c r="HW29" s="101"/>
      <c r="HX29" s="101"/>
      <c r="HY29" s="101"/>
      <c r="HZ29" s="101"/>
      <c r="IA29" s="101"/>
      <c r="IB29" s="101"/>
      <c r="IC29" s="101"/>
      <c r="ID29" s="101"/>
      <c r="IE29" s="101"/>
      <c r="IF29" s="101"/>
      <c r="IG29" s="101"/>
      <c r="IH29" s="101"/>
      <c r="II29" s="101"/>
      <c r="IJ29" s="101"/>
      <c r="IK29" s="101"/>
      <c r="IL29" s="101"/>
      <c r="IM29" s="101"/>
      <c r="IN29" s="101"/>
      <c r="IO29" s="101"/>
      <c r="IP29" s="101"/>
    </row>
    <row r="30" spans="1:250">
      <c r="A30" s="101"/>
      <c r="B30" s="1407"/>
      <c r="C30" s="1139" t="s">
        <v>114</v>
      </c>
      <c r="D30" s="1162" t="s">
        <v>111</v>
      </c>
      <c r="E30" s="1186">
        <v>0.99</v>
      </c>
      <c r="F30" s="1085">
        <v>1.1100000000000001</v>
      </c>
      <c r="G30" s="1085">
        <v>1.01</v>
      </c>
      <c r="H30" s="1085">
        <v>0.71</v>
      </c>
      <c r="I30" s="1085">
        <v>0.5</v>
      </c>
      <c r="J30" s="1085">
        <v>0.46</v>
      </c>
      <c r="K30" s="1085">
        <v>0.5</v>
      </c>
      <c r="L30" s="1187">
        <v>0.62</v>
      </c>
      <c r="M30" s="1187">
        <v>0.54</v>
      </c>
      <c r="N30" s="1187">
        <v>0.37</v>
      </c>
      <c r="O30" s="1188">
        <v>0.37</v>
      </c>
      <c r="P30" s="1189">
        <v>0.46</v>
      </c>
      <c r="Q30" s="1190">
        <v>0.43</v>
      </c>
      <c r="R30" s="1190">
        <v>0.44</v>
      </c>
      <c r="S30" s="1190">
        <v>0.55000000000000004</v>
      </c>
      <c r="T30" s="1190">
        <v>0.73</v>
      </c>
      <c r="U30" s="1190">
        <v>0.86</v>
      </c>
      <c r="V30" s="1190">
        <v>0.95</v>
      </c>
      <c r="W30" s="1190">
        <v>0.92</v>
      </c>
      <c r="X30" s="576">
        <v>0.7</v>
      </c>
      <c r="Y30" s="576">
        <v>0.44</v>
      </c>
      <c r="Z30" s="576">
        <v>0.53</v>
      </c>
      <c r="AA30" s="576">
        <v>0.61</v>
      </c>
      <c r="AB30" s="576">
        <v>0.69</v>
      </c>
      <c r="AC30" s="576">
        <v>0.79</v>
      </c>
      <c r="AD30" s="576">
        <v>0.91</v>
      </c>
      <c r="AE30" s="576">
        <v>1.01</v>
      </c>
      <c r="AF30" s="576">
        <v>1.17</v>
      </c>
      <c r="AG30" s="576">
        <v>1.32</v>
      </c>
      <c r="AH30" s="576">
        <v>1.45</v>
      </c>
      <c r="AI30" s="576">
        <v>1.38</v>
      </c>
      <c r="AJ30" s="576">
        <v>0.97</v>
      </c>
      <c r="AK30" s="838">
        <v>0.94</v>
      </c>
      <c r="AL30" s="838">
        <v>1.27</v>
      </c>
      <c r="AM30" s="838">
        <v>1.02</v>
      </c>
      <c r="AN30" s="838">
        <v>1.1399999999999999</v>
      </c>
      <c r="AO30" s="57" t="s">
        <v>115</v>
      </c>
      <c r="AP30" s="101"/>
      <c r="AQ30" s="4" t="s">
        <v>116</v>
      </c>
      <c r="AR30" s="101"/>
      <c r="AS30" s="101"/>
      <c r="AT30" s="189"/>
      <c r="AU30" s="189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101"/>
      <c r="DK30" s="101"/>
      <c r="DL30" s="101"/>
      <c r="DM30" s="101"/>
      <c r="DN30" s="101"/>
      <c r="DO30" s="101"/>
      <c r="DP30" s="101"/>
      <c r="DQ30" s="101"/>
      <c r="DR30" s="101"/>
      <c r="DS30" s="101"/>
      <c r="DT30" s="101"/>
      <c r="DU30" s="101"/>
      <c r="DV30" s="101"/>
      <c r="DW30" s="101"/>
      <c r="DX30" s="101"/>
      <c r="DY30" s="101"/>
      <c r="DZ30" s="101"/>
      <c r="EA30" s="101"/>
      <c r="EB30" s="101"/>
      <c r="EC30" s="101"/>
      <c r="ED30" s="101"/>
      <c r="EE30" s="101"/>
      <c r="EF30" s="101"/>
      <c r="EG30" s="101"/>
      <c r="EH30" s="101"/>
      <c r="EI30" s="101"/>
      <c r="EJ30" s="101"/>
      <c r="EK30" s="101"/>
      <c r="EL30" s="101"/>
      <c r="EM30" s="101"/>
      <c r="EN30" s="101"/>
      <c r="EO30" s="101"/>
      <c r="EP30" s="101"/>
      <c r="EQ30" s="101"/>
      <c r="ER30" s="101"/>
      <c r="ES30" s="101"/>
      <c r="ET30" s="101"/>
      <c r="EU30" s="101"/>
      <c r="EV30" s="101"/>
      <c r="EW30" s="101"/>
      <c r="EX30" s="101"/>
      <c r="EY30" s="101"/>
      <c r="EZ30" s="101"/>
      <c r="FA30" s="101"/>
      <c r="FB30" s="101"/>
      <c r="FC30" s="101"/>
      <c r="FD30" s="101"/>
      <c r="FE30" s="101"/>
      <c r="FF30" s="101"/>
      <c r="FG30" s="101"/>
      <c r="FH30" s="101"/>
      <c r="FI30" s="101"/>
      <c r="FJ30" s="101"/>
      <c r="FK30" s="101"/>
      <c r="FL30" s="101"/>
      <c r="FM30" s="101"/>
      <c r="FN30" s="101"/>
      <c r="FO30" s="101"/>
      <c r="FP30" s="101"/>
      <c r="FQ30" s="101"/>
      <c r="FR30" s="101"/>
      <c r="FS30" s="101"/>
      <c r="FT30" s="101"/>
      <c r="FU30" s="101"/>
      <c r="FV30" s="101"/>
      <c r="FW30" s="101"/>
      <c r="FX30" s="101"/>
      <c r="FY30" s="101"/>
      <c r="FZ30" s="101"/>
      <c r="GA30" s="101"/>
      <c r="GB30" s="101"/>
      <c r="GC30" s="101"/>
      <c r="GD30" s="101"/>
      <c r="GE30" s="101"/>
      <c r="GF30" s="101"/>
      <c r="GG30" s="101"/>
      <c r="GH30" s="101"/>
      <c r="GI30" s="101"/>
      <c r="GJ30" s="101"/>
      <c r="GK30" s="101"/>
      <c r="GL30" s="101"/>
      <c r="GM30" s="101"/>
      <c r="GN30" s="101"/>
      <c r="GO30" s="101"/>
      <c r="GP30" s="101"/>
      <c r="GQ30" s="101"/>
      <c r="GR30" s="101"/>
      <c r="GS30" s="101"/>
      <c r="GT30" s="101"/>
      <c r="GU30" s="101"/>
      <c r="GV30" s="101"/>
      <c r="GW30" s="101"/>
      <c r="GX30" s="101"/>
      <c r="GY30" s="101"/>
      <c r="GZ30" s="101"/>
      <c r="HA30" s="101"/>
      <c r="HB30" s="101"/>
      <c r="HC30" s="101"/>
      <c r="HD30" s="101"/>
      <c r="HE30" s="101"/>
      <c r="HF30" s="101"/>
      <c r="HG30" s="101"/>
      <c r="HH30" s="101"/>
      <c r="HI30" s="101"/>
      <c r="HJ30" s="101"/>
      <c r="HK30" s="101"/>
      <c r="HL30" s="101"/>
      <c r="HM30" s="101"/>
      <c r="HN30" s="101"/>
      <c r="HO30" s="101"/>
      <c r="HP30" s="101"/>
      <c r="HQ30" s="101"/>
      <c r="HR30" s="101"/>
      <c r="HS30" s="101"/>
      <c r="HT30" s="101"/>
      <c r="HU30" s="101"/>
      <c r="HV30" s="101"/>
      <c r="HW30" s="101"/>
      <c r="HX30" s="101"/>
      <c r="HY30" s="101"/>
      <c r="HZ30" s="101"/>
      <c r="IA30" s="101"/>
      <c r="IB30" s="101"/>
      <c r="IC30" s="101"/>
      <c r="ID30" s="101"/>
      <c r="IE30" s="101"/>
      <c r="IF30" s="101"/>
      <c r="IG30" s="101"/>
      <c r="IH30" s="101"/>
      <c r="II30" s="101"/>
      <c r="IJ30" s="101"/>
      <c r="IK30" s="101"/>
      <c r="IL30" s="101"/>
      <c r="IM30" s="101"/>
      <c r="IN30" s="101"/>
      <c r="IO30" s="101"/>
      <c r="IP30" s="101"/>
    </row>
    <row r="31" spans="1:250">
      <c r="A31" s="101"/>
      <c r="B31" s="1408"/>
      <c r="C31" s="1191" t="s">
        <v>117</v>
      </c>
      <c r="D31" s="1162" t="s">
        <v>118</v>
      </c>
      <c r="E31" s="1192" t="s">
        <v>9</v>
      </c>
      <c r="F31" s="1192" t="s">
        <v>9</v>
      </c>
      <c r="G31" s="1192" t="s">
        <v>9</v>
      </c>
      <c r="H31" s="1192" t="s">
        <v>9</v>
      </c>
      <c r="I31" s="1192" t="s">
        <v>9</v>
      </c>
      <c r="J31" s="1192" t="s">
        <v>9</v>
      </c>
      <c r="K31" s="1192" t="s">
        <v>9</v>
      </c>
      <c r="L31" s="1192" t="s">
        <v>9</v>
      </c>
      <c r="M31" s="1193">
        <v>3.7</v>
      </c>
      <c r="N31" s="1193">
        <v>4.7</v>
      </c>
      <c r="O31" s="1193">
        <v>5.8</v>
      </c>
      <c r="P31" s="1193">
        <v>5.9</v>
      </c>
      <c r="Q31" s="1193">
        <v>6.3</v>
      </c>
      <c r="R31" s="1193">
        <v>6.8</v>
      </c>
      <c r="S31" s="1193">
        <v>6.4</v>
      </c>
      <c r="T31" s="1193">
        <v>5.5</v>
      </c>
      <c r="U31" s="1193">
        <v>5</v>
      </c>
      <c r="V31" s="1193">
        <v>4.5999999999999996</v>
      </c>
      <c r="W31" s="1193">
        <v>4</v>
      </c>
      <c r="X31" s="1193">
        <v>4.2</v>
      </c>
      <c r="Y31" s="1193">
        <v>5.2</v>
      </c>
      <c r="Z31" s="1193">
        <v>5.3</v>
      </c>
      <c r="AA31" s="1193">
        <v>4.5999999999999996</v>
      </c>
      <c r="AB31" s="1193">
        <v>4.7</v>
      </c>
      <c r="AC31" s="1193">
        <v>4.0999999999999996</v>
      </c>
      <c r="AD31" s="1193">
        <v>3.9</v>
      </c>
      <c r="AE31" s="1193">
        <v>3.7</v>
      </c>
      <c r="AF31" s="1193">
        <v>3.4</v>
      </c>
      <c r="AG31" s="1193">
        <v>2.7</v>
      </c>
      <c r="AH31" s="1193">
        <v>2.6</v>
      </c>
      <c r="AI31" s="1193">
        <v>2.2999999999999998</v>
      </c>
      <c r="AJ31" s="1194">
        <v>2.7</v>
      </c>
      <c r="AK31" s="1194">
        <v>2.8</v>
      </c>
      <c r="AL31" s="1194">
        <v>2.6</v>
      </c>
      <c r="AM31" s="1194">
        <f>暦年指標!AM28</f>
        <v>2.6</v>
      </c>
      <c r="AN31" s="1194">
        <f>暦年指標!AN28</f>
        <v>2.4</v>
      </c>
      <c r="AO31" s="843" t="s">
        <v>119</v>
      </c>
      <c r="AP31" s="101"/>
      <c r="AQ31" s="4" t="s">
        <v>120</v>
      </c>
      <c r="AR31" s="101"/>
      <c r="AS31" s="101"/>
      <c r="AT31" s="189"/>
      <c r="AU31" s="189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1"/>
      <c r="DA31" s="101"/>
      <c r="DB31" s="101"/>
      <c r="DC31" s="101"/>
      <c r="DD31" s="101"/>
      <c r="DE31" s="101"/>
      <c r="DF31" s="101"/>
      <c r="DG31" s="101"/>
      <c r="DH31" s="101"/>
      <c r="DI31" s="101"/>
      <c r="DJ31" s="101"/>
      <c r="DK31" s="101"/>
      <c r="DL31" s="101"/>
      <c r="DM31" s="101"/>
      <c r="DN31" s="101"/>
      <c r="DO31" s="101"/>
      <c r="DP31" s="101"/>
      <c r="DQ31" s="101"/>
      <c r="DR31" s="101"/>
      <c r="DS31" s="101"/>
      <c r="DT31" s="101"/>
      <c r="DU31" s="101"/>
      <c r="DV31" s="101"/>
      <c r="DW31" s="101"/>
      <c r="DX31" s="101"/>
      <c r="DY31" s="101"/>
      <c r="DZ31" s="101"/>
      <c r="EA31" s="101"/>
      <c r="EB31" s="101"/>
      <c r="EC31" s="101"/>
      <c r="ED31" s="101"/>
      <c r="EE31" s="101"/>
      <c r="EF31" s="101"/>
      <c r="EG31" s="101"/>
      <c r="EH31" s="101"/>
      <c r="EI31" s="101"/>
      <c r="EJ31" s="101"/>
      <c r="EK31" s="101"/>
      <c r="EL31" s="101"/>
      <c r="EM31" s="101"/>
      <c r="EN31" s="101"/>
      <c r="EO31" s="101"/>
      <c r="EP31" s="101"/>
      <c r="EQ31" s="101"/>
      <c r="ER31" s="101"/>
      <c r="ES31" s="101"/>
      <c r="ET31" s="101"/>
      <c r="EU31" s="101"/>
      <c r="EV31" s="101"/>
      <c r="EW31" s="101"/>
      <c r="EX31" s="101"/>
      <c r="EY31" s="101"/>
      <c r="EZ31" s="101"/>
      <c r="FA31" s="101"/>
      <c r="FB31" s="101"/>
      <c r="FC31" s="101"/>
      <c r="FD31" s="101"/>
      <c r="FE31" s="101"/>
      <c r="FF31" s="101"/>
      <c r="FG31" s="101"/>
      <c r="FH31" s="101"/>
      <c r="FI31" s="101"/>
      <c r="FJ31" s="101"/>
      <c r="FK31" s="101"/>
      <c r="FL31" s="101"/>
      <c r="FM31" s="101"/>
      <c r="FN31" s="101"/>
      <c r="FO31" s="101"/>
      <c r="FP31" s="101"/>
      <c r="FQ31" s="101"/>
      <c r="FR31" s="101"/>
      <c r="FS31" s="101"/>
      <c r="FT31" s="101"/>
      <c r="FU31" s="101"/>
      <c r="FV31" s="101"/>
      <c r="FW31" s="101"/>
      <c r="FX31" s="101"/>
      <c r="FY31" s="101"/>
      <c r="FZ31" s="101"/>
      <c r="GA31" s="101"/>
      <c r="GB31" s="101"/>
      <c r="GC31" s="101"/>
      <c r="GD31" s="101"/>
      <c r="GE31" s="101"/>
      <c r="GF31" s="101"/>
      <c r="GG31" s="101"/>
      <c r="GH31" s="101"/>
      <c r="GI31" s="101"/>
      <c r="GJ31" s="101"/>
      <c r="GK31" s="101"/>
      <c r="GL31" s="101"/>
      <c r="GM31" s="101"/>
      <c r="GN31" s="101"/>
      <c r="GO31" s="101"/>
      <c r="GP31" s="101"/>
      <c r="GQ31" s="101"/>
      <c r="GR31" s="101"/>
      <c r="GS31" s="101"/>
      <c r="GT31" s="101"/>
      <c r="GU31" s="101"/>
      <c r="GV31" s="101"/>
      <c r="GW31" s="101"/>
      <c r="GX31" s="101"/>
      <c r="GY31" s="101"/>
      <c r="GZ31" s="101"/>
      <c r="HA31" s="101"/>
      <c r="HB31" s="101"/>
      <c r="HC31" s="101"/>
      <c r="HD31" s="101"/>
      <c r="HE31" s="101"/>
      <c r="HF31" s="101"/>
      <c r="HG31" s="101"/>
      <c r="HH31" s="101"/>
      <c r="HI31" s="101"/>
      <c r="HJ31" s="101"/>
      <c r="HK31" s="101"/>
      <c r="HL31" s="101"/>
      <c r="HM31" s="101"/>
      <c r="HN31" s="101"/>
      <c r="HO31" s="101"/>
      <c r="HP31" s="101"/>
      <c r="HQ31" s="101"/>
      <c r="HR31" s="101"/>
      <c r="HS31" s="101"/>
      <c r="HT31" s="101"/>
      <c r="HU31" s="101"/>
      <c r="HV31" s="101"/>
      <c r="HW31" s="101"/>
      <c r="HX31" s="101"/>
      <c r="HY31" s="101"/>
      <c r="HZ31" s="101"/>
      <c r="IA31" s="101"/>
      <c r="IB31" s="101"/>
      <c r="IC31" s="101"/>
      <c r="ID31" s="101"/>
      <c r="IE31" s="101"/>
      <c r="IF31" s="101"/>
      <c r="IG31" s="101"/>
      <c r="IH31" s="101"/>
      <c r="II31" s="101"/>
      <c r="IJ31" s="101"/>
      <c r="IK31" s="101"/>
      <c r="IL31" s="101"/>
      <c r="IM31" s="101"/>
      <c r="IN31" s="101"/>
      <c r="IO31" s="101"/>
      <c r="IP31" s="101"/>
    </row>
    <row r="32" spans="1:250">
      <c r="A32" s="101"/>
      <c r="B32" s="1195" t="s">
        <v>121</v>
      </c>
      <c r="C32" s="1196" t="s">
        <v>122</v>
      </c>
      <c r="D32" s="1166" t="s">
        <v>123</v>
      </c>
      <c r="E32" s="1197">
        <v>197</v>
      </c>
      <c r="F32" s="1197">
        <v>212</v>
      </c>
      <c r="G32" s="1197">
        <v>403</v>
      </c>
      <c r="H32" s="1197">
        <v>530</v>
      </c>
      <c r="I32" s="1197">
        <v>674</v>
      </c>
      <c r="J32" s="1197">
        <v>638</v>
      </c>
      <c r="K32" s="1197">
        <v>421</v>
      </c>
      <c r="L32" s="1197">
        <v>532</v>
      </c>
      <c r="M32" s="1197">
        <v>652</v>
      </c>
      <c r="N32" s="1197">
        <v>736</v>
      </c>
      <c r="O32" s="1198">
        <v>687</v>
      </c>
      <c r="P32" s="1198">
        <v>763</v>
      </c>
      <c r="Q32" s="1199">
        <v>813</v>
      </c>
      <c r="R32" s="1199">
        <v>731</v>
      </c>
      <c r="S32" s="1199">
        <v>666</v>
      </c>
      <c r="T32" s="1199">
        <v>661</v>
      </c>
      <c r="U32" s="1199">
        <v>643</v>
      </c>
      <c r="V32" s="1199">
        <v>616</v>
      </c>
      <c r="W32" s="1199">
        <v>753</v>
      </c>
      <c r="X32" s="1199">
        <v>742</v>
      </c>
      <c r="Y32" s="1199">
        <v>713</v>
      </c>
      <c r="Z32" s="1199">
        <v>718</v>
      </c>
      <c r="AA32" s="1199">
        <v>635</v>
      </c>
      <c r="AB32" s="1199">
        <v>609</v>
      </c>
      <c r="AC32" s="1199">
        <v>516</v>
      </c>
      <c r="AD32" s="289">
        <v>518</v>
      </c>
      <c r="AE32" s="410">
        <v>481</v>
      </c>
      <c r="AF32" s="410">
        <v>417</v>
      </c>
      <c r="AG32" s="410">
        <v>467</v>
      </c>
      <c r="AH32" s="289">
        <v>427</v>
      </c>
      <c r="AI32" s="289">
        <v>471</v>
      </c>
      <c r="AJ32" s="319">
        <v>396</v>
      </c>
      <c r="AK32" s="289">
        <v>329</v>
      </c>
      <c r="AL32" s="289">
        <v>368</v>
      </c>
      <c r="AM32" s="289">
        <v>568</v>
      </c>
      <c r="AN32" s="289">
        <v>571</v>
      </c>
      <c r="AO32" s="462" t="s">
        <v>124</v>
      </c>
      <c r="AP32" s="101"/>
      <c r="AQ32" s="4" t="s">
        <v>125</v>
      </c>
      <c r="AR32" s="101"/>
      <c r="AS32" s="101"/>
      <c r="AT32" s="189"/>
      <c r="AU32" s="189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1"/>
      <c r="DA32" s="101"/>
      <c r="DB32" s="101"/>
      <c r="DC32" s="101"/>
      <c r="DD32" s="101"/>
      <c r="DE32" s="101"/>
      <c r="DF32" s="101"/>
      <c r="DG32" s="101"/>
      <c r="DH32" s="101"/>
      <c r="DI32" s="101"/>
      <c r="DJ32" s="101"/>
      <c r="DK32" s="101"/>
      <c r="DL32" s="101"/>
      <c r="DM32" s="101"/>
      <c r="DN32" s="101"/>
      <c r="DO32" s="101"/>
      <c r="DP32" s="101"/>
      <c r="DQ32" s="101"/>
      <c r="DR32" s="101"/>
      <c r="DS32" s="101"/>
      <c r="DT32" s="101"/>
      <c r="DU32" s="101"/>
      <c r="DV32" s="101"/>
      <c r="DW32" s="101"/>
      <c r="DX32" s="101"/>
      <c r="DY32" s="101"/>
      <c r="DZ32" s="101"/>
      <c r="EA32" s="101"/>
      <c r="EB32" s="101"/>
      <c r="EC32" s="101"/>
      <c r="ED32" s="101"/>
      <c r="EE32" s="101"/>
      <c r="EF32" s="101"/>
      <c r="EG32" s="101"/>
      <c r="EH32" s="101"/>
      <c r="EI32" s="101"/>
      <c r="EJ32" s="101"/>
      <c r="EK32" s="101"/>
      <c r="EL32" s="101"/>
      <c r="EM32" s="101"/>
      <c r="EN32" s="101"/>
      <c r="EO32" s="101"/>
      <c r="EP32" s="101"/>
      <c r="EQ32" s="101"/>
      <c r="ER32" s="101"/>
      <c r="ES32" s="101"/>
      <c r="ET32" s="101"/>
      <c r="EU32" s="101"/>
      <c r="EV32" s="101"/>
      <c r="EW32" s="101"/>
      <c r="EX32" s="101"/>
      <c r="EY32" s="101"/>
      <c r="EZ32" s="101"/>
      <c r="FA32" s="101"/>
      <c r="FB32" s="101"/>
      <c r="FC32" s="101"/>
      <c r="FD32" s="101"/>
      <c r="FE32" s="101"/>
      <c r="FF32" s="101"/>
      <c r="FG32" s="101"/>
      <c r="FH32" s="101"/>
      <c r="FI32" s="101"/>
      <c r="FJ32" s="101"/>
      <c r="FK32" s="101"/>
      <c r="FL32" s="101"/>
      <c r="FM32" s="101"/>
      <c r="FN32" s="101"/>
      <c r="FO32" s="101"/>
      <c r="FP32" s="101"/>
      <c r="FQ32" s="101"/>
      <c r="FR32" s="101"/>
      <c r="FS32" s="101"/>
      <c r="FT32" s="101"/>
      <c r="FU32" s="101"/>
      <c r="FV32" s="101"/>
      <c r="FW32" s="101"/>
      <c r="FX32" s="101"/>
      <c r="FY32" s="101"/>
      <c r="FZ32" s="101"/>
      <c r="GA32" s="101"/>
      <c r="GB32" s="101"/>
      <c r="GC32" s="101"/>
      <c r="GD32" s="101"/>
      <c r="GE32" s="101"/>
      <c r="GF32" s="101"/>
      <c r="GG32" s="101"/>
      <c r="GH32" s="101"/>
      <c r="GI32" s="101"/>
      <c r="GJ32" s="101"/>
      <c r="GK32" s="101"/>
      <c r="GL32" s="101"/>
      <c r="GM32" s="101"/>
      <c r="GN32" s="101"/>
      <c r="GO32" s="101"/>
      <c r="GP32" s="101"/>
      <c r="GQ32" s="101"/>
      <c r="GR32" s="101"/>
      <c r="GS32" s="101"/>
      <c r="GT32" s="101"/>
      <c r="GU32" s="101"/>
      <c r="GV32" s="101"/>
      <c r="GW32" s="101"/>
      <c r="GX32" s="101"/>
      <c r="GY32" s="101"/>
      <c r="GZ32" s="101"/>
      <c r="HA32" s="101"/>
      <c r="HB32" s="101"/>
      <c r="HC32" s="101"/>
      <c r="HD32" s="101"/>
      <c r="HE32" s="101"/>
      <c r="HF32" s="101"/>
      <c r="HG32" s="101"/>
      <c r="HH32" s="101"/>
      <c r="HI32" s="101"/>
      <c r="HJ32" s="101"/>
      <c r="HK32" s="101"/>
      <c r="HL32" s="101"/>
      <c r="HM32" s="101"/>
      <c r="HN32" s="101"/>
      <c r="HO32" s="101"/>
      <c r="HP32" s="101"/>
      <c r="HQ32" s="101"/>
      <c r="HR32" s="101"/>
      <c r="HS32" s="101"/>
      <c r="HT32" s="101"/>
      <c r="HU32" s="101"/>
      <c r="HV32" s="101"/>
      <c r="HW32" s="101"/>
      <c r="HX32" s="101"/>
      <c r="HY32" s="101"/>
      <c r="HZ32" s="101"/>
      <c r="IA32" s="101"/>
      <c r="IB32" s="101"/>
      <c r="IC32" s="101"/>
      <c r="ID32" s="101"/>
      <c r="IE32" s="101"/>
      <c r="IF32" s="101"/>
      <c r="IG32" s="101"/>
      <c r="IH32" s="101"/>
      <c r="II32" s="101"/>
      <c r="IJ32" s="101"/>
      <c r="IK32" s="101"/>
      <c r="IL32" s="101"/>
      <c r="IM32" s="101"/>
      <c r="IN32" s="101"/>
      <c r="IO32" s="101"/>
      <c r="IP32" s="101"/>
    </row>
    <row r="33" spans="1:250">
      <c r="A33" s="101"/>
      <c r="B33" s="1200" t="s">
        <v>126</v>
      </c>
      <c r="C33" s="1161"/>
      <c r="D33" s="1148" t="s">
        <v>69</v>
      </c>
      <c r="E33" s="1141" t="s">
        <v>59</v>
      </c>
      <c r="F33" s="441">
        <f>ROUND((F32-E32)/E32*100,1)</f>
        <v>7.6</v>
      </c>
      <c r="G33" s="441">
        <f>ROUND((G32-F32)/F32*100,1)</f>
        <v>90.1</v>
      </c>
      <c r="H33" s="441">
        <f t="shared" ref="H33:AN33" si="29">ROUND((H32-G32)/G32*100,1)</f>
        <v>31.5</v>
      </c>
      <c r="I33" s="441">
        <f t="shared" si="29"/>
        <v>27.2</v>
      </c>
      <c r="J33" s="441">
        <f t="shared" si="29"/>
        <v>-5.3</v>
      </c>
      <c r="K33" s="441">
        <f t="shared" si="29"/>
        <v>-34</v>
      </c>
      <c r="L33" s="441">
        <f t="shared" si="29"/>
        <v>26.4</v>
      </c>
      <c r="M33" s="441">
        <f t="shared" si="29"/>
        <v>22.6</v>
      </c>
      <c r="N33" s="441">
        <f t="shared" si="29"/>
        <v>12.9</v>
      </c>
      <c r="O33" s="441">
        <f t="shared" si="29"/>
        <v>-6.7</v>
      </c>
      <c r="P33" s="441">
        <f t="shared" si="29"/>
        <v>11.1</v>
      </c>
      <c r="Q33" s="441">
        <f t="shared" si="29"/>
        <v>6.6</v>
      </c>
      <c r="R33" s="441">
        <f t="shared" si="29"/>
        <v>-10.1</v>
      </c>
      <c r="S33" s="441">
        <f t="shared" si="29"/>
        <v>-8.9</v>
      </c>
      <c r="T33" s="441">
        <f t="shared" si="29"/>
        <v>-0.8</v>
      </c>
      <c r="U33" s="441">
        <f t="shared" si="29"/>
        <v>-2.7</v>
      </c>
      <c r="V33" s="441">
        <f t="shared" si="29"/>
        <v>-4.2</v>
      </c>
      <c r="W33" s="441">
        <f t="shared" si="29"/>
        <v>22.2</v>
      </c>
      <c r="X33" s="441">
        <f t="shared" si="29"/>
        <v>-1.5</v>
      </c>
      <c r="Y33" s="441">
        <f t="shared" si="29"/>
        <v>-3.9</v>
      </c>
      <c r="Z33" s="441">
        <f t="shared" si="29"/>
        <v>0.7</v>
      </c>
      <c r="AA33" s="441">
        <f t="shared" si="29"/>
        <v>-11.6</v>
      </c>
      <c r="AB33" s="441">
        <f t="shared" si="29"/>
        <v>-4.0999999999999996</v>
      </c>
      <c r="AC33" s="441">
        <f t="shared" si="29"/>
        <v>-15.3</v>
      </c>
      <c r="AD33" s="441">
        <f t="shared" si="29"/>
        <v>0.4</v>
      </c>
      <c r="AE33" s="441">
        <f t="shared" si="29"/>
        <v>-7.1</v>
      </c>
      <c r="AF33" s="441">
        <f t="shared" si="29"/>
        <v>-13.3</v>
      </c>
      <c r="AG33" s="441">
        <f t="shared" si="29"/>
        <v>12</v>
      </c>
      <c r="AH33" s="441">
        <f t="shared" si="29"/>
        <v>-8.6</v>
      </c>
      <c r="AI33" s="441">
        <f t="shared" si="29"/>
        <v>10.3</v>
      </c>
      <c r="AJ33" s="441">
        <f t="shared" si="29"/>
        <v>-15.9</v>
      </c>
      <c r="AK33" s="653">
        <f t="shared" si="29"/>
        <v>-16.899999999999999</v>
      </c>
      <c r="AL33" s="653">
        <f t="shared" si="29"/>
        <v>11.9</v>
      </c>
      <c r="AM33" s="653">
        <f t="shared" si="29"/>
        <v>54.3</v>
      </c>
      <c r="AN33" s="653">
        <f t="shared" si="29"/>
        <v>0.5</v>
      </c>
      <c r="AO33" s="57" t="s">
        <v>127</v>
      </c>
      <c r="AP33" s="101"/>
      <c r="AQ33" s="4"/>
      <c r="AR33" s="101"/>
      <c r="AS33" s="101"/>
      <c r="AT33" s="189"/>
      <c r="AU33" s="189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101"/>
      <c r="DK33" s="101"/>
      <c r="DL33" s="101"/>
      <c r="DM33" s="101"/>
      <c r="DN33" s="101"/>
      <c r="DO33" s="101"/>
      <c r="DP33" s="101"/>
      <c r="DQ33" s="101"/>
      <c r="DR33" s="101"/>
      <c r="DS33" s="101"/>
      <c r="DT33" s="101"/>
      <c r="DU33" s="101"/>
      <c r="DV33" s="101"/>
      <c r="DW33" s="101"/>
      <c r="DX33" s="101"/>
      <c r="DY33" s="101"/>
      <c r="DZ33" s="101"/>
      <c r="EA33" s="101"/>
      <c r="EB33" s="101"/>
      <c r="EC33" s="101"/>
      <c r="ED33" s="101"/>
      <c r="EE33" s="101"/>
      <c r="EF33" s="101"/>
      <c r="EG33" s="101"/>
      <c r="EH33" s="101"/>
      <c r="EI33" s="101"/>
      <c r="EJ33" s="101"/>
      <c r="EK33" s="101"/>
      <c r="EL33" s="101"/>
      <c r="EM33" s="101"/>
      <c r="EN33" s="101"/>
      <c r="EO33" s="101"/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01"/>
      <c r="FG33" s="101"/>
      <c r="FH33" s="101"/>
      <c r="FI33" s="101"/>
      <c r="FJ33" s="101"/>
      <c r="FK33" s="101"/>
      <c r="FL33" s="101"/>
      <c r="FM33" s="101"/>
      <c r="FN33" s="101"/>
      <c r="FO33" s="101"/>
      <c r="FP33" s="101"/>
      <c r="FQ33" s="101"/>
      <c r="FR33" s="101"/>
      <c r="FS33" s="101"/>
      <c r="FT33" s="101"/>
      <c r="FU33" s="101"/>
      <c r="FV33" s="101"/>
      <c r="FW33" s="101"/>
      <c r="FX33" s="101"/>
      <c r="FY33" s="101"/>
      <c r="FZ33" s="101"/>
      <c r="GA33" s="101"/>
      <c r="GB33" s="101"/>
      <c r="GC33" s="101"/>
      <c r="GD33" s="101"/>
      <c r="GE33" s="101"/>
      <c r="GF33" s="101"/>
      <c r="GG33" s="101"/>
      <c r="GH33" s="101"/>
      <c r="GI33" s="101"/>
      <c r="GJ33" s="101"/>
      <c r="GK33" s="101"/>
      <c r="GL33" s="101"/>
      <c r="GM33" s="101"/>
      <c r="GN33" s="101"/>
      <c r="GO33" s="101"/>
      <c r="GP33" s="101"/>
      <c r="GQ33" s="101"/>
      <c r="GR33" s="101"/>
      <c r="GS33" s="101"/>
      <c r="GT33" s="101"/>
      <c r="GU33" s="101"/>
      <c r="GV33" s="101"/>
      <c r="GW33" s="101"/>
      <c r="GX33" s="101"/>
      <c r="GY33" s="101"/>
      <c r="GZ33" s="101"/>
      <c r="HA33" s="101"/>
      <c r="HB33" s="101"/>
      <c r="HC33" s="101"/>
      <c r="HD33" s="101"/>
      <c r="HE33" s="101"/>
      <c r="HF33" s="101"/>
      <c r="HG33" s="101"/>
      <c r="HH33" s="101"/>
      <c r="HI33" s="101"/>
      <c r="HJ33" s="101"/>
      <c r="HK33" s="101"/>
      <c r="HL33" s="101"/>
      <c r="HM33" s="101"/>
      <c r="HN33" s="101"/>
      <c r="HO33" s="101"/>
      <c r="HP33" s="101"/>
      <c r="HQ33" s="101"/>
      <c r="HR33" s="101"/>
      <c r="HS33" s="101"/>
      <c r="HT33" s="101"/>
      <c r="HU33" s="101"/>
      <c r="HV33" s="101"/>
      <c r="HW33" s="101"/>
      <c r="HX33" s="101"/>
      <c r="HY33" s="101"/>
      <c r="HZ33" s="101"/>
      <c r="IA33" s="101"/>
      <c r="IB33" s="101"/>
      <c r="IC33" s="101"/>
      <c r="ID33" s="101"/>
      <c r="IE33" s="101"/>
      <c r="IF33" s="101"/>
      <c r="IG33" s="101"/>
      <c r="IH33" s="101"/>
      <c r="II33" s="101"/>
      <c r="IJ33" s="101"/>
      <c r="IK33" s="101"/>
      <c r="IL33" s="101"/>
      <c r="IM33" s="101"/>
      <c r="IN33" s="101"/>
      <c r="IO33" s="101"/>
      <c r="IP33" s="101"/>
    </row>
    <row r="34" spans="1:250">
      <c r="A34" s="101"/>
      <c r="B34" s="1413" t="s">
        <v>128</v>
      </c>
      <c r="C34" s="1169" t="s">
        <v>129</v>
      </c>
      <c r="D34" s="1160" t="s">
        <v>130</v>
      </c>
      <c r="E34" s="1201">
        <v>3436.029</v>
      </c>
      <c r="F34" s="1201">
        <v>3399.7150000000001</v>
      </c>
      <c r="G34" s="1201">
        <v>3682.88</v>
      </c>
      <c r="H34" s="1201">
        <v>3553.8620000000001</v>
      </c>
      <c r="I34" s="1201">
        <v>3736.902</v>
      </c>
      <c r="J34" s="1201">
        <v>3819.4319999999998</v>
      </c>
      <c r="K34" s="1201">
        <v>4117.933</v>
      </c>
      <c r="L34" s="1201">
        <v>4196.6229999999996</v>
      </c>
      <c r="M34" s="1201">
        <v>4144.8760000000002</v>
      </c>
      <c r="N34" s="1201">
        <v>3991.63</v>
      </c>
      <c r="O34" s="1202">
        <v>3989.893</v>
      </c>
      <c r="P34" s="1202">
        <v>3819.1010000000001</v>
      </c>
      <c r="Q34" s="1203">
        <v>3693.3679999999999</v>
      </c>
      <c r="R34" s="1203">
        <v>3555.4760000000001</v>
      </c>
      <c r="S34" s="1203">
        <v>3587.9090000000001</v>
      </c>
      <c r="T34" s="1203">
        <v>3070.0949999999998</v>
      </c>
      <c r="U34" s="1203">
        <v>3100.5859999999998</v>
      </c>
      <c r="V34" s="1203">
        <v>3155.2730000000001</v>
      </c>
      <c r="W34" s="1203">
        <v>3243.0920000000001</v>
      </c>
      <c r="X34" s="1203">
        <v>3489.0070000000001</v>
      </c>
      <c r="Y34" s="1203">
        <v>3282.3240000000001</v>
      </c>
      <c r="Z34" s="1203">
        <v>3334.6489999999999</v>
      </c>
      <c r="AA34" s="1203">
        <v>3347.8719999999998</v>
      </c>
      <c r="AB34" s="1204">
        <v>3229.453</v>
      </c>
      <c r="AC34" s="1204">
        <v>3153.5189999999998</v>
      </c>
      <c r="AD34" s="1205">
        <v>3090.1239999999998</v>
      </c>
      <c r="AE34" s="450">
        <v>3129.607</v>
      </c>
      <c r="AF34" s="450">
        <v>3154.377</v>
      </c>
      <c r="AG34" s="450">
        <v>2919.337</v>
      </c>
      <c r="AH34" s="450">
        <v>3335.7289999999998</v>
      </c>
      <c r="AI34" s="450">
        <v>3265.136</v>
      </c>
      <c r="AJ34" s="450">
        <v>3236.5030000000002</v>
      </c>
      <c r="AK34" s="806">
        <v>3444.1970000000001</v>
      </c>
      <c r="AL34" s="806">
        <v>3510.364</v>
      </c>
      <c r="AM34" s="806">
        <v>3405.1709999999998</v>
      </c>
      <c r="AN34" s="806">
        <f>3308788/1000</f>
        <v>3308.788</v>
      </c>
      <c r="AO34" s="463" t="s">
        <v>131</v>
      </c>
      <c r="AP34" s="101"/>
      <c r="AQ34" s="4" t="s">
        <v>120</v>
      </c>
      <c r="AR34" s="548"/>
      <c r="AS34" s="548"/>
      <c r="AT34" s="107"/>
      <c r="AU34" s="107"/>
      <c r="AV34" s="101"/>
      <c r="AW34" s="101"/>
      <c r="AX34" s="548"/>
      <c r="AY34" s="548"/>
      <c r="AZ34" s="548"/>
      <c r="BA34" s="548"/>
      <c r="BB34" s="548"/>
      <c r="BC34" s="548"/>
      <c r="BD34" s="548"/>
      <c r="BE34" s="548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101"/>
      <c r="DK34" s="101"/>
      <c r="DL34" s="101"/>
      <c r="DM34" s="101"/>
      <c r="DN34" s="101"/>
      <c r="DO34" s="101"/>
      <c r="DP34" s="101"/>
      <c r="DQ34" s="101"/>
      <c r="DR34" s="101"/>
      <c r="DS34" s="101"/>
      <c r="DT34" s="101"/>
      <c r="DU34" s="101"/>
      <c r="DV34" s="101"/>
      <c r="DW34" s="101"/>
      <c r="DX34" s="101"/>
      <c r="DY34" s="101"/>
      <c r="DZ34" s="101"/>
      <c r="EA34" s="101"/>
      <c r="EB34" s="101"/>
      <c r="EC34" s="101"/>
      <c r="ED34" s="101"/>
      <c r="EE34" s="101"/>
      <c r="EF34" s="101"/>
      <c r="EG34" s="101"/>
      <c r="EH34" s="101"/>
      <c r="EI34" s="101"/>
      <c r="EJ34" s="101"/>
      <c r="EK34" s="101"/>
      <c r="EL34" s="101"/>
      <c r="EM34" s="101"/>
      <c r="EN34" s="101"/>
      <c r="EO34" s="101"/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01"/>
      <c r="FG34" s="101"/>
      <c r="FH34" s="101"/>
      <c r="FI34" s="101"/>
      <c r="FJ34" s="101"/>
      <c r="FK34" s="101"/>
      <c r="FL34" s="101"/>
      <c r="FM34" s="101"/>
      <c r="FN34" s="101"/>
      <c r="FO34" s="101"/>
      <c r="FP34" s="101"/>
      <c r="FQ34" s="101"/>
      <c r="FR34" s="101"/>
      <c r="FS34" s="101"/>
      <c r="FT34" s="101"/>
      <c r="FU34" s="101"/>
      <c r="FV34" s="101"/>
      <c r="FW34" s="101"/>
      <c r="FX34" s="101"/>
      <c r="FY34" s="101"/>
      <c r="FZ34" s="101"/>
      <c r="GA34" s="101"/>
      <c r="GB34" s="101"/>
      <c r="GC34" s="101"/>
      <c r="GD34" s="101"/>
      <c r="GE34" s="101"/>
      <c r="GF34" s="101"/>
      <c r="GG34" s="101"/>
      <c r="GH34" s="101"/>
      <c r="GI34" s="101"/>
      <c r="GJ34" s="101"/>
      <c r="GK34" s="101"/>
      <c r="GL34" s="101"/>
      <c r="GM34" s="101"/>
      <c r="GN34" s="101"/>
      <c r="GO34" s="101"/>
      <c r="GP34" s="101"/>
      <c r="GQ34" s="101"/>
      <c r="GR34" s="101"/>
      <c r="GS34" s="101"/>
      <c r="GT34" s="101"/>
      <c r="GU34" s="101"/>
      <c r="GV34" s="101"/>
      <c r="GW34" s="101"/>
      <c r="GX34" s="101"/>
      <c r="GY34" s="101"/>
      <c r="GZ34" s="101"/>
      <c r="HA34" s="101"/>
      <c r="HB34" s="101"/>
      <c r="HC34" s="101"/>
      <c r="HD34" s="101"/>
      <c r="HE34" s="101"/>
      <c r="HF34" s="101"/>
      <c r="HG34" s="101"/>
      <c r="HH34" s="101"/>
      <c r="HI34" s="101"/>
      <c r="HJ34" s="101"/>
      <c r="HK34" s="101"/>
      <c r="HL34" s="101"/>
      <c r="HM34" s="101"/>
      <c r="HN34" s="101"/>
      <c r="HO34" s="101"/>
      <c r="HP34" s="101"/>
      <c r="HQ34" s="101"/>
      <c r="HR34" s="101"/>
      <c r="HS34" s="101"/>
      <c r="HT34" s="101"/>
      <c r="HU34" s="101"/>
      <c r="HV34" s="101"/>
      <c r="HW34" s="101"/>
      <c r="HX34" s="101"/>
      <c r="HY34" s="101"/>
      <c r="HZ34" s="101"/>
      <c r="IA34" s="101"/>
      <c r="IB34" s="101"/>
      <c r="IC34" s="101"/>
      <c r="ID34" s="101"/>
      <c r="IE34" s="101"/>
      <c r="IF34" s="101"/>
      <c r="IG34" s="101"/>
      <c r="IH34" s="101"/>
      <c r="II34" s="101"/>
      <c r="IJ34" s="101"/>
      <c r="IK34" s="101"/>
      <c r="IL34" s="101"/>
      <c r="IM34" s="101"/>
      <c r="IN34" s="101"/>
      <c r="IO34" s="101"/>
      <c r="IP34" s="101"/>
    </row>
    <row r="35" spans="1:250">
      <c r="A35" s="101"/>
      <c r="B35" s="1407"/>
      <c r="C35" s="1176" t="s">
        <v>102</v>
      </c>
      <c r="D35" s="1162" t="s">
        <v>69</v>
      </c>
      <c r="E35" s="1141" t="s">
        <v>59</v>
      </c>
      <c r="F35" s="441">
        <f>ROUND((F34-E34)/E34*100,1)</f>
        <v>-1.1000000000000001</v>
      </c>
      <c r="G35" s="441">
        <f>ROUND((G34-F34)/F34*100,1)</f>
        <v>8.3000000000000007</v>
      </c>
      <c r="H35" s="441">
        <f t="shared" ref="H35:AN35" si="30">ROUND((H34-G34)/G34*100,1)</f>
        <v>-3.5</v>
      </c>
      <c r="I35" s="441">
        <f t="shared" si="30"/>
        <v>5.2</v>
      </c>
      <c r="J35" s="441">
        <f t="shared" si="30"/>
        <v>2.2000000000000002</v>
      </c>
      <c r="K35" s="441">
        <f t="shared" si="30"/>
        <v>7.8</v>
      </c>
      <c r="L35" s="441">
        <f t="shared" si="30"/>
        <v>1.9</v>
      </c>
      <c r="M35" s="441">
        <f t="shared" si="30"/>
        <v>-1.2</v>
      </c>
      <c r="N35" s="441">
        <f t="shared" si="30"/>
        <v>-3.7</v>
      </c>
      <c r="O35" s="441">
        <f t="shared" si="30"/>
        <v>0</v>
      </c>
      <c r="P35" s="441">
        <f t="shared" si="30"/>
        <v>-4.3</v>
      </c>
      <c r="Q35" s="441">
        <f t="shared" si="30"/>
        <v>-3.3</v>
      </c>
      <c r="R35" s="441">
        <f t="shared" si="30"/>
        <v>-3.7</v>
      </c>
      <c r="S35" s="441">
        <f t="shared" si="30"/>
        <v>0.9</v>
      </c>
      <c r="T35" s="441">
        <f t="shared" si="30"/>
        <v>-14.4</v>
      </c>
      <c r="U35" s="441">
        <f t="shared" si="30"/>
        <v>1</v>
      </c>
      <c r="V35" s="441">
        <f t="shared" si="30"/>
        <v>1.8</v>
      </c>
      <c r="W35" s="441">
        <f t="shared" si="30"/>
        <v>2.8</v>
      </c>
      <c r="X35" s="441">
        <f t="shared" si="30"/>
        <v>7.6</v>
      </c>
      <c r="Y35" s="441">
        <f t="shared" si="30"/>
        <v>-5.9</v>
      </c>
      <c r="Z35" s="441">
        <f t="shared" si="30"/>
        <v>1.6</v>
      </c>
      <c r="AA35" s="441">
        <f t="shared" si="30"/>
        <v>0.4</v>
      </c>
      <c r="AB35" s="441">
        <f t="shared" si="30"/>
        <v>-3.5</v>
      </c>
      <c r="AC35" s="441">
        <f t="shared" si="30"/>
        <v>-2.4</v>
      </c>
      <c r="AD35" s="441">
        <f t="shared" si="30"/>
        <v>-2</v>
      </c>
      <c r="AE35" s="441">
        <f t="shared" si="30"/>
        <v>1.3</v>
      </c>
      <c r="AF35" s="441">
        <f t="shared" si="30"/>
        <v>0.8</v>
      </c>
      <c r="AG35" s="441">
        <f t="shared" si="30"/>
        <v>-7.5</v>
      </c>
      <c r="AH35" s="441">
        <f t="shared" si="30"/>
        <v>14.3</v>
      </c>
      <c r="AI35" s="441">
        <f t="shared" si="30"/>
        <v>-2.1</v>
      </c>
      <c r="AJ35" s="441">
        <f t="shared" si="30"/>
        <v>-0.9</v>
      </c>
      <c r="AK35" s="441">
        <f t="shared" si="30"/>
        <v>6.4</v>
      </c>
      <c r="AL35" s="441">
        <f t="shared" si="30"/>
        <v>1.9</v>
      </c>
      <c r="AM35" s="441">
        <f t="shared" si="30"/>
        <v>-3</v>
      </c>
      <c r="AN35" s="441">
        <f t="shared" si="30"/>
        <v>-2.8</v>
      </c>
      <c r="AO35" s="1421" t="s">
        <v>132</v>
      </c>
      <c r="AP35" s="101"/>
      <c r="AQ35" s="4"/>
      <c r="AR35" s="202"/>
      <c r="AS35" s="202"/>
      <c r="AT35" s="189"/>
      <c r="AU35" s="189"/>
      <c r="AV35" s="101"/>
      <c r="AW35" s="101"/>
      <c r="AX35" s="202"/>
      <c r="AY35" s="202"/>
      <c r="AZ35" s="202"/>
      <c r="BA35" s="202"/>
      <c r="BB35" s="202"/>
      <c r="BC35" s="202"/>
      <c r="BD35" s="202"/>
      <c r="BE35" s="202"/>
      <c r="BF35" s="202"/>
      <c r="BG35" s="101"/>
      <c r="BH35" s="101"/>
      <c r="BI35" s="101"/>
      <c r="BJ35" s="101"/>
      <c r="BK35" s="101"/>
      <c r="BL35" s="101"/>
      <c r="BM35" s="101"/>
      <c r="BN35" s="101"/>
      <c r="BO35" s="101"/>
      <c r="BP35" s="101"/>
      <c r="BQ35" s="101"/>
      <c r="BR35" s="101"/>
      <c r="BS35" s="101"/>
      <c r="BT35" s="101"/>
      <c r="BU35" s="101"/>
      <c r="BV35" s="101"/>
      <c r="BW35" s="101"/>
      <c r="BX35" s="101"/>
      <c r="BY35" s="101"/>
      <c r="BZ35" s="101"/>
      <c r="CA35" s="101"/>
      <c r="CB35" s="101"/>
      <c r="CC35" s="101"/>
      <c r="CD35" s="101"/>
      <c r="CE35" s="101"/>
      <c r="CF35" s="101"/>
      <c r="CG35" s="101"/>
      <c r="CH35" s="101"/>
      <c r="CI35" s="101"/>
      <c r="CJ35" s="101"/>
      <c r="CK35" s="101"/>
      <c r="CL35" s="101"/>
      <c r="CM35" s="101"/>
      <c r="CN35" s="101"/>
      <c r="CO35" s="101"/>
      <c r="CP35" s="101"/>
      <c r="CQ35" s="101"/>
      <c r="CR35" s="101"/>
      <c r="CS35" s="101"/>
      <c r="CT35" s="101"/>
      <c r="CU35" s="101"/>
      <c r="CV35" s="101"/>
      <c r="CW35" s="101"/>
      <c r="CX35" s="101"/>
      <c r="CY35" s="101"/>
      <c r="CZ35" s="101"/>
      <c r="DA35" s="101"/>
      <c r="DB35" s="101"/>
      <c r="DC35" s="101"/>
      <c r="DD35" s="101"/>
      <c r="DE35" s="101"/>
      <c r="DF35" s="101"/>
      <c r="DG35" s="101"/>
      <c r="DH35" s="101"/>
      <c r="DI35" s="101"/>
      <c r="DJ35" s="101"/>
      <c r="DK35" s="101"/>
      <c r="DL35" s="101"/>
      <c r="DM35" s="101"/>
      <c r="DN35" s="101"/>
      <c r="DO35" s="101"/>
      <c r="DP35" s="101"/>
      <c r="DQ35" s="101"/>
      <c r="DR35" s="101"/>
      <c r="DS35" s="101"/>
      <c r="DT35" s="101"/>
      <c r="DU35" s="101"/>
      <c r="DV35" s="101"/>
      <c r="DW35" s="101"/>
      <c r="DX35" s="101"/>
      <c r="DY35" s="101"/>
      <c r="DZ35" s="101"/>
      <c r="EA35" s="101"/>
      <c r="EB35" s="101"/>
      <c r="EC35" s="101"/>
      <c r="ED35" s="101"/>
      <c r="EE35" s="101"/>
      <c r="EF35" s="101"/>
      <c r="EG35" s="101"/>
      <c r="EH35" s="101"/>
      <c r="EI35" s="101"/>
      <c r="EJ35" s="101"/>
      <c r="EK35" s="101"/>
      <c r="EL35" s="101"/>
      <c r="EM35" s="101"/>
      <c r="EN35" s="101"/>
      <c r="EO35" s="101"/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01"/>
      <c r="FG35" s="101"/>
      <c r="FH35" s="101"/>
      <c r="FI35" s="101"/>
      <c r="FJ35" s="101"/>
      <c r="FK35" s="101"/>
      <c r="FL35" s="101"/>
      <c r="FM35" s="101"/>
      <c r="FN35" s="101"/>
      <c r="FO35" s="101"/>
      <c r="FP35" s="101"/>
      <c r="FQ35" s="101"/>
      <c r="FR35" s="101"/>
      <c r="FS35" s="101"/>
      <c r="FT35" s="101"/>
      <c r="FU35" s="101"/>
      <c r="FV35" s="101"/>
      <c r="FW35" s="101"/>
      <c r="FX35" s="101"/>
      <c r="FY35" s="101"/>
      <c r="FZ35" s="101"/>
      <c r="GA35" s="101"/>
      <c r="GB35" s="101"/>
      <c r="GC35" s="101"/>
      <c r="GD35" s="101"/>
      <c r="GE35" s="101"/>
      <c r="GF35" s="101"/>
      <c r="GG35" s="101"/>
      <c r="GH35" s="101"/>
      <c r="GI35" s="101"/>
      <c r="GJ35" s="101"/>
      <c r="GK35" s="101"/>
      <c r="GL35" s="101"/>
      <c r="GM35" s="101"/>
      <c r="GN35" s="101"/>
      <c r="GO35" s="101"/>
      <c r="GP35" s="101"/>
      <c r="GQ35" s="101"/>
      <c r="GR35" s="101"/>
      <c r="GS35" s="101"/>
      <c r="GT35" s="101"/>
      <c r="GU35" s="101"/>
      <c r="GV35" s="101"/>
      <c r="GW35" s="101"/>
      <c r="GX35" s="101"/>
      <c r="GY35" s="101"/>
      <c r="GZ35" s="101"/>
      <c r="HA35" s="101"/>
      <c r="HB35" s="101"/>
      <c r="HC35" s="101"/>
      <c r="HD35" s="101"/>
      <c r="HE35" s="101"/>
      <c r="HF35" s="101"/>
      <c r="HG35" s="101"/>
      <c r="HH35" s="101"/>
      <c r="HI35" s="101"/>
      <c r="HJ35" s="101"/>
      <c r="HK35" s="101"/>
      <c r="HL35" s="101"/>
      <c r="HM35" s="101"/>
      <c r="HN35" s="101"/>
      <c r="HO35" s="101"/>
      <c r="HP35" s="101"/>
      <c r="HQ35" s="101"/>
      <c r="HR35" s="101"/>
      <c r="HS35" s="101"/>
      <c r="HT35" s="101"/>
      <c r="HU35" s="101"/>
      <c r="HV35" s="101"/>
      <c r="HW35" s="101"/>
      <c r="HX35" s="101"/>
      <c r="HY35" s="101"/>
      <c r="HZ35" s="101"/>
      <c r="IA35" s="101"/>
      <c r="IB35" s="101"/>
      <c r="IC35" s="101"/>
      <c r="ID35" s="101"/>
      <c r="IE35" s="101"/>
      <c r="IF35" s="101"/>
      <c r="IG35" s="101"/>
      <c r="IH35" s="101"/>
      <c r="II35" s="101"/>
      <c r="IJ35" s="101"/>
      <c r="IK35" s="101"/>
      <c r="IL35" s="101"/>
      <c r="IM35" s="101"/>
      <c r="IN35" s="101"/>
      <c r="IO35" s="101"/>
      <c r="IP35" s="101"/>
    </row>
    <row r="36" spans="1:250">
      <c r="A36" s="101"/>
      <c r="B36" s="1407"/>
      <c r="C36" s="1169" t="s">
        <v>129</v>
      </c>
      <c r="D36" s="1206" t="s">
        <v>130</v>
      </c>
      <c r="E36" s="806">
        <f t="shared" ref="E36:AN36" si="31">ROUND(E34/(E17/100),0)</f>
        <v>3869</v>
      </c>
      <c r="F36" s="806">
        <f t="shared" si="31"/>
        <v>3707</v>
      </c>
      <c r="G36" s="806">
        <f t="shared" si="31"/>
        <v>3910</v>
      </c>
      <c r="H36" s="806">
        <f t="shared" si="31"/>
        <v>3714</v>
      </c>
      <c r="I36" s="806">
        <f t="shared" si="31"/>
        <v>3860</v>
      </c>
      <c r="J36" s="806">
        <f t="shared" si="31"/>
        <v>3934</v>
      </c>
      <c r="K36" s="806">
        <f t="shared" si="31"/>
        <v>4232</v>
      </c>
      <c r="L36" s="806">
        <f t="shared" si="31"/>
        <v>4230</v>
      </c>
      <c r="M36" s="806">
        <f t="shared" si="31"/>
        <v>4100</v>
      </c>
      <c r="N36" s="806">
        <f t="shared" si="31"/>
        <v>3933</v>
      </c>
      <c r="O36" s="806">
        <f t="shared" si="31"/>
        <v>3982</v>
      </c>
      <c r="P36" s="806">
        <f t="shared" si="31"/>
        <v>3862</v>
      </c>
      <c r="Q36" s="806">
        <f t="shared" si="31"/>
        <v>3823</v>
      </c>
      <c r="R36" s="806">
        <f t="shared" si="31"/>
        <v>3743</v>
      </c>
      <c r="S36" s="806">
        <f t="shared" si="31"/>
        <v>3781</v>
      </c>
      <c r="T36" s="806">
        <f t="shared" si="31"/>
        <v>3222</v>
      </c>
      <c r="U36" s="806">
        <f t="shared" si="31"/>
        <v>3267</v>
      </c>
      <c r="V36" s="806">
        <f t="shared" si="31"/>
        <v>3321</v>
      </c>
      <c r="W36" s="806">
        <f t="shared" si="31"/>
        <v>3410</v>
      </c>
      <c r="X36" s="806">
        <f t="shared" si="31"/>
        <v>3638</v>
      </c>
      <c r="Y36" s="806">
        <f t="shared" si="31"/>
        <v>3470</v>
      </c>
      <c r="Z36" s="806">
        <f t="shared" si="31"/>
        <v>3532</v>
      </c>
      <c r="AA36" s="806">
        <f t="shared" si="31"/>
        <v>3546</v>
      </c>
      <c r="AB36" s="806">
        <f t="shared" si="31"/>
        <v>3439</v>
      </c>
      <c r="AC36" s="806">
        <f t="shared" si="31"/>
        <v>3326</v>
      </c>
      <c r="AD36" s="806">
        <f t="shared" si="31"/>
        <v>3182</v>
      </c>
      <c r="AE36" s="806">
        <f t="shared" si="31"/>
        <v>3203</v>
      </c>
      <c r="AF36" s="806">
        <f t="shared" si="31"/>
        <v>3225</v>
      </c>
      <c r="AG36" s="806">
        <f t="shared" si="31"/>
        <v>2970</v>
      </c>
      <c r="AH36" s="806">
        <f t="shared" si="31"/>
        <v>3380</v>
      </c>
      <c r="AI36" s="806">
        <f t="shared" si="31"/>
        <v>3278</v>
      </c>
      <c r="AJ36" s="806">
        <f t="shared" si="31"/>
        <v>3243</v>
      </c>
      <c r="AK36" s="450">
        <f t="shared" si="31"/>
        <v>3462</v>
      </c>
      <c r="AL36" s="450">
        <f t="shared" si="31"/>
        <v>3438</v>
      </c>
      <c r="AM36" s="450">
        <f t="shared" si="31"/>
        <v>3231</v>
      </c>
      <c r="AN36" s="450">
        <f t="shared" si="31"/>
        <v>3041</v>
      </c>
      <c r="AO36" s="1421"/>
      <c r="AP36" s="101"/>
      <c r="AQ36" s="4" t="s">
        <v>13</v>
      </c>
      <c r="AR36" s="101"/>
      <c r="AS36" s="101"/>
      <c r="AT36" s="189"/>
      <c r="AU36" s="189"/>
      <c r="AV36" s="101"/>
      <c r="AW36" s="101"/>
      <c r="AX36" s="101"/>
      <c r="AY36" s="101"/>
      <c r="AZ36" s="101"/>
      <c r="BA36" s="101"/>
      <c r="BB36" s="101"/>
      <c r="BC36" s="101"/>
      <c r="BD36" s="101"/>
      <c r="BE36" s="101"/>
      <c r="BF36" s="101"/>
      <c r="BG36" s="101"/>
      <c r="BH36" s="101"/>
      <c r="BI36" s="101"/>
      <c r="BJ36" s="101"/>
      <c r="BK36" s="101"/>
      <c r="BL36" s="101"/>
      <c r="BM36" s="101"/>
      <c r="BN36" s="101"/>
      <c r="BO36" s="101"/>
      <c r="BP36" s="101"/>
      <c r="BQ36" s="101"/>
      <c r="BR36" s="101"/>
      <c r="BS36" s="101"/>
      <c r="BT36" s="101"/>
      <c r="BU36" s="101"/>
      <c r="BV36" s="101"/>
      <c r="BW36" s="101"/>
      <c r="BX36" s="101"/>
      <c r="BY36" s="101"/>
      <c r="BZ36" s="101"/>
      <c r="CA36" s="101"/>
      <c r="CB36" s="101"/>
      <c r="CC36" s="101"/>
      <c r="CD36" s="101"/>
      <c r="CE36" s="101"/>
      <c r="CF36" s="101"/>
      <c r="CG36" s="101"/>
      <c r="CH36" s="101"/>
      <c r="CI36" s="101"/>
      <c r="CJ36" s="101"/>
      <c r="CK36" s="101"/>
      <c r="CL36" s="101"/>
      <c r="CM36" s="101"/>
      <c r="CN36" s="101"/>
      <c r="CO36" s="101"/>
      <c r="CP36" s="101"/>
      <c r="CQ36" s="101"/>
      <c r="CR36" s="101"/>
      <c r="CS36" s="101"/>
      <c r="CT36" s="101"/>
      <c r="CU36" s="101"/>
      <c r="CV36" s="101"/>
      <c r="CW36" s="101"/>
      <c r="CX36" s="101"/>
      <c r="CY36" s="101"/>
      <c r="CZ36" s="101"/>
      <c r="DA36" s="101"/>
      <c r="DB36" s="101"/>
      <c r="DC36" s="101"/>
      <c r="DD36" s="101"/>
      <c r="DE36" s="101"/>
      <c r="DF36" s="101"/>
      <c r="DG36" s="101"/>
      <c r="DH36" s="101"/>
      <c r="DI36" s="101"/>
      <c r="DJ36" s="101"/>
      <c r="DK36" s="101"/>
      <c r="DL36" s="101"/>
      <c r="DM36" s="101"/>
      <c r="DN36" s="101"/>
      <c r="DO36" s="101"/>
      <c r="DP36" s="101"/>
      <c r="DQ36" s="101"/>
      <c r="DR36" s="101"/>
      <c r="DS36" s="101"/>
      <c r="DT36" s="101"/>
      <c r="DU36" s="101"/>
      <c r="DV36" s="101"/>
      <c r="DW36" s="101"/>
      <c r="DX36" s="101"/>
      <c r="DY36" s="101"/>
      <c r="DZ36" s="101"/>
      <c r="EA36" s="101"/>
      <c r="EB36" s="101"/>
      <c r="EC36" s="101"/>
      <c r="ED36" s="101"/>
      <c r="EE36" s="101"/>
      <c r="EF36" s="101"/>
      <c r="EG36" s="101"/>
      <c r="EH36" s="101"/>
      <c r="EI36" s="101"/>
      <c r="EJ36" s="101"/>
      <c r="EK36" s="101"/>
      <c r="EL36" s="101"/>
      <c r="EM36" s="101"/>
      <c r="EN36" s="101"/>
      <c r="EO36" s="101"/>
      <c r="EP36" s="101"/>
      <c r="EQ36" s="101"/>
      <c r="ER36" s="101"/>
      <c r="ES36" s="101"/>
      <c r="ET36" s="101"/>
      <c r="EU36" s="101"/>
      <c r="EV36" s="101"/>
      <c r="EW36" s="101"/>
      <c r="EX36" s="101"/>
      <c r="EY36" s="101"/>
      <c r="EZ36" s="101"/>
      <c r="FA36" s="101"/>
      <c r="FB36" s="101"/>
      <c r="FC36" s="101"/>
      <c r="FD36" s="101"/>
      <c r="FE36" s="101"/>
      <c r="FF36" s="101"/>
      <c r="FG36" s="101"/>
      <c r="FH36" s="101"/>
      <c r="FI36" s="101"/>
      <c r="FJ36" s="101"/>
      <c r="FK36" s="101"/>
      <c r="FL36" s="101"/>
      <c r="FM36" s="101"/>
      <c r="FN36" s="101"/>
      <c r="FO36" s="101"/>
      <c r="FP36" s="101"/>
      <c r="FQ36" s="101"/>
      <c r="FR36" s="101"/>
      <c r="FS36" s="101"/>
      <c r="FT36" s="101"/>
      <c r="FU36" s="101"/>
      <c r="FV36" s="101"/>
      <c r="FW36" s="101"/>
      <c r="FX36" s="101"/>
      <c r="FY36" s="101"/>
      <c r="FZ36" s="101"/>
      <c r="GA36" s="101"/>
      <c r="GB36" s="101"/>
      <c r="GC36" s="101"/>
      <c r="GD36" s="101"/>
      <c r="GE36" s="101"/>
      <c r="GF36" s="101"/>
      <c r="GG36" s="101"/>
      <c r="GH36" s="101"/>
      <c r="GI36" s="101"/>
      <c r="GJ36" s="101"/>
      <c r="GK36" s="101"/>
      <c r="GL36" s="101"/>
      <c r="GM36" s="101"/>
      <c r="GN36" s="101"/>
      <c r="GO36" s="101"/>
      <c r="GP36" s="101"/>
      <c r="GQ36" s="101"/>
      <c r="GR36" s="101"/>
      <c r="GS36" s="101"/>
      <c r="GT36" s="101"/>
      <c r="GU36" s="101"/>
      <c r="GV36" s="101"/>
      <c r="GW36" s="101"/>
      <c r="GX36" s="101"/>
      <c r="GY36" s="101"/>
      <c r="GZ36" s="101"/>
      <c r="HA36" s="101"/>
      <c r="HB36" s="101"/>
      <c r="HC36" s="101"/>
      <c r="HD36" s="101"/>
      <c r="HE36" s="101"/>
      <c r="HF36" s="101"/>
      <c r="HG36" s="101"/>
      <c r="HH36" s="101"/>
      <c r="HI36" s="101"/>
      <c r="HJ36" s="101"/>
      <c r="HK36" s="101"/>
      <c r="HL36" s="101"/>
      <c r="HM36" s="101"/>
      <c r="HN36" s="101"/>
      <c r="HO36" s="101"/>
      <c r="HP36" s="101"/>
      <c r="HQ36" s="101"/>
      <c r="HR36" s="101"/>
      <c r="HS36" s="101"/>
      <c r="HT36" s="101"/>
      <c r="HU36" s="101"/>
      <c r="HV36" s="101"/>
      <c r="HW36" s="101"/>
      <c r="HX36" s="101"/>
      <c r="HY36" s="101"/>
      <c r="HZ36" s="101"/>
      <c r="IA36" s="101"/>
      <c r="IB36" s="101"/>
      <c r="IC36" s="101"/>
      <c r="ID36" s="101"/>
      <c r="IE36" s="101"/>
      <c r="IF36" s="101"/>
      <c r="IG36" s="101"/>
      <c r="IH36" s="101"/>
      <c r="II36" s="101"/>
      <c r="IJ36" s="101"/>
      <c r="IK36" s="101"/>
      <c r="IL36" s="101"/>
      <c r="IM36" s="101"/>
      <c r="IN36" s="101"/>
      <c r="IO36" s="101"/>
      <c r="IP36" s="101"/>
    </row>
    <row r="37" spans="1:250">
      <c r="A37" s="101"/>
      <c r="B37" s="1407"/>
      <c r="C37" s="1176" t="s">
        <v>105</v>
      </c>
      <c r="D37" s="1206" t="s">
        <v>69</v>
      </c>
      <c r="E37" s="1149" t="s">
        <v>59</v>
      </c>
      <c r="F37" s="653">
        <f t="shared" ref="F37:AN37" si="32">ROUND((F36-E36)/E36*100,1)</f>
        <v>-4.2</v>
      </c>
      <c r="G37" s="653">
        <f t="shared" si="32"/>
        <v>5.5</v>
      </c>
      <c r="H37" s="653">
        <f t="shared" si="32"/>
        <v>-5</v>
      </c>
      <c r="I37" s="653">
        <f t="shared" si="32"/>
        <v>3.9</v>
      </c>
      <c r="J37" s="653">
        <f t="shared" si="32"/>
        <v>1.9</v>
      </c>
      <c r="K37" s="653">
        <f t="shared" si="32"/>
        <v>7.6</v>
      </c>
      <c r="L37" s="653">
        <f t="shared" si="32"/>
        <v>0</v>
      </c>
      <c r="M37" s="653">
        <f t="shared" si="32"/>
        <v>-3.1</v>
      </c>
      <c r="N37" s="653">
        <f t="shared" si="32"/>
        <v>-4.0999999999999996</v>
      </c>
      <c r="O37" s="653">
        <f t="shared" si="32"/>
        <v>1.2</v>
      </c>
      <c r="P37" s="653">
        <f t="shared" si="32"/>
        <v>-3</v>
      </c>
      <c r="Q37" s="653">
        <f t="shared" si="32"/>
        <v>-1</v>
      </c>
      <c r="R37" s="653">
        <f t="shared" si="32"/>
        <v>-2.1</v>
      </c>
      <c r="S37" s="653">
        <f t="shared" si="32"/>
        <v>1</v>
      </c>
      <c r="T37" s="653">
        <f t="shared" si="32"/>
        <v>-14.8</v>
      </c>
      <c r="U37" s="653">
        <f t="shared" si="32"/>
        <v>1.4</v>
      </c>
      <c r="V37" s="653">
        <f t="shared" si="32"/>
        <v>1.7</v>
      </c>
      <c r="W37" s="653">
        <f t="shared" si="32"/>
        <v>2.7</v>
      </c>
      <c r="X37" s="653">
        <f t="shared" si="32"/>
        <v>6.7</v>
      </c>
      <c r="Y37" s="653">
        <f t="shared" si="32"/>
        <v>-4.5999999999999996</v>
      </c>
      <c r="Z37" s="653">
        <f t="shared" si="32"/>
        <v>1.8</v>
      </c>
      <c r="AA37" s="653">
        <f t="shared" si="32"/>
        <v>0.4</v>
      </c>
      <c r="AB37" s="653">
        <f t="shared" si="32"/>
        <v>-3</v>
      </c>
      <c r="AC37" s="653">
        <f t="shared" si="32"/>
        <v>-3.3</v>
      </c>
      <c r="AD37" s="653">
        <f t="shared" si="32"/>
        <v>-4.3</v>
      </c>
      <c r="AE37" s="653">
        <f t="shared" si="32"/>
        <v>0.7</v>
      </c>
      <c r="AF37" s="653">
        <f t="shared" si="32"/>
        <v>0.7</v>
      </c>
      <c r="AG37" s="653">
        <f t="shared" si="32"/>
        <v>-7.9</v>
      </c>
      <c r="AH37" s="653">
        <f t="shared" si="32"/>
        <v>13.8</v>
      </c>
      <c r="AI37" s="653">
        <f t="shared" si="32"/>
        <v>-3</v>
      </c>
      <c r="AJ37" s="653">
        <f t="shared" si="32"/>
        <v>-1.1000000000000001</v>
      </c>
      <c r="AK37" s="441">
        <f t="shared" si="32"/>
        <v>6.8</v>
      </c>
      <c r="AL37" s="441">
        <f t="shared" si="32"/>
        <v>-0.7</v>
      </c>
      <c r="AM37" s="441">
        <f t="shared" si="32"/>
        <v>-6</v>
      </c>
      <c r="AN37" s="441">
        <f t="shared" si="32"/>
        <v>-5.9</v>
      </c>
      <c r="AO37" s="464" t="s">
        <v>133</v>
      </c>
      <c r="AP37" s="101"/>
      <c r="AQ37" s="4"/>
      <c r="AR37" s="4"/>
      <c r="AS37" s="4"/>
      <c r="AT37" s="107"/>
      <c r="AU37" s="189"/>
      <c r="AV37" s="101"/>
      <c r="AW37" s="101"/>
      <c r="AX37" s="101"/>
      <c r="AY37" s="101"/>
      <c r="AZ37" s="101"/>
      <c r="BA37" s="101"/>
      <c r="BB37" s="101"/>
      <c r="BC37" s="101"/>
      <c r="BD37" s="101"/>
      <c r="BE37" s="101"/>
      <c r="BF37" s="101"/>
      <c r="BG37" s="101"/>
      <c r="BH37" s="101"/>
      <c r="BI37" s="101"/>
      <c r="BJ37" s="101"/>
      <c r="BK37" s="101"/>
      <c r="BL37" s="101"/>
      <c r="BM37" s="101"/>
      <c r="BN37" s="101"/>
      <c r="BO37" s="101"/>
      <c r="BP37" s="101"/>
      <c r="BQ37" s="101"/>
      <c r="BR37" s="101"/>
      <c r="BS37" s="101"/>
      <c r="BT37" s="101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101"/>
      <c r="DK37" s="101"/>
      <c r="DL37" s="101"/>
      <c r="DM37" s="101"/>
      <c r="DN37" s="101"/>
      <c r="DO37" s="101"/>
      <c r="DP37" s="101"/>
      <c r="DQ37" s="101"/>
      <c r="DR37" s="101"/>
      <c r="DS37" s="101"/>
      <c r="DT37" s="101"/>
      <c r="DU37" s="101"/>
      <c r="DV37" s="101"/>
      <c r="DW37" s="101"/>
      <c r="DX37" s="101"/>
      <c r="DY37" s="101"/>
      <c r="DZ37" s="101"/>
      <c r="EA37" s="101"/>
      <c r="EB37" s="101"/>
      <c r="EC37" s="101"/>
      <c r="ED37" s="101"/>
      <c r="EE37" s="101"/>
      <c r="EF37" s="101"/>
      <c r="EG37" s="101"/>
      <c r="EH37" s="101"/>
      <c r="EI37" s="101"/>
      <c r="EJ37" s="101"/>
      <c r="EK37" s="101"/>
      <c r="EL37" s="101"/>
      <c r="EM37" s="101"/>
      <c r="EN37" s="101"/>
      <c r="EO37" s="101"/>
      <c r="EP37" s="101"/>
      <c r="EQ37" s="101"/>
      <c r="ER37" s="101"/>
      <c r="ES37" s="101"/>
      <c r="ET37" s="101"/>
      <c r="EU37" s="101"/>
      <c r="EV37" s="101"/>
      <c r="EW37" s="101"/>
      <c r="EX37" s="101"/>
      <c r="EY37" s="101"/>
      <c r="EZ37" s="101"/>
      <c r="FA37" s="101"/>
      <c r="FB37" s="101"/>
      <c r="FC37" s="101"/>
      <c r="FD37" s="101"/>
      <c r="FE37" s="101"/>
      <c r="FF37" s="101"/>
      <c r="FG37" s="101"/>
      <c r="FH37" s="101"/>
      <c r="FI37" s="101"/>
      <c r="FJ37" s="101"/>
      <c r="FK37" s="101"/>
      <c r="FL37" s="101"/>
      <c r="FM37" s="101"/>
      <c r="FN37" s="101"/>
      <c r="FO37" s="101"/>
      <c r="FP37" s="101"/>
      <c r="FQ37" s="101"/>
      <c r="FR37" s="101"/>
      <c r="FS37" s="101"/>
      <c r="FT37" s="101"/>
      <c r="FU37" s="101"/>
      <c r="FV37" s="101"/>
      <c r="FW37" s="101"/>
      <c r="FX37" s="101"/>
      <c r="FY37" s="101"/>
      <c r="FZ37" s="101"/>
      <c r="GA37" s="101"/>
      <c r="GB37" s="101"/>
      <c r="GC37" s="101"/>
      <c r="GD37" s="101"/>
      <c r="GE37" s="101"/>
      <c r="GF37" s="101"/>
      <c r="GG37" s="101"/>
      <c r="GH37" s="101"/>
      <c r="GI37" s="101"/>
      <c r="GJ37" s="101"/>
      <c r="GK37" s="101"/>
      <c r="GL37" s="101"/>
      <c r="GM37" s="101"/>
      <c r="GN37" s="101"/>
      <c r="GO37" s="101"/>
      <c r="GP37" s="101"/>
      <c r="GQ37" s="101"/>
      <c r="GR37" s="101"/>
      <c r="GS37" s="101"/>
      <c r="GT37" s="101"/>
      <c r="GU37" s="101"/>
      <c r="GV37" s="101"/>
      <c r="GW37" s="101"/>
      <c r="GX37" s="101"/>
      <c r="GY37" s="101"/>
      <c r="GZ37" s="101"/>
      <c r="HA37" s="101"/>
      <c r="HB37" s="101"/>
      <c r="HC37" s="101"/>
      <c r="HD37" s="101"/>
      <c r="HE37" s="101"/>
      <c r="HF37" s="101"/>
      <c r="HG37" s="101"/>
      <c r="HH37" s="101"/>
      <c r="HI37" s="101"/>
      <c r="HJ37" s="101"/>
      <c r="HK37" s="101"/>
      <c r="HL37" s="101"/>
      <c r="HM37" s="101"/>
      <c r="HN37" s="101"/>
      <c r="HO37" s="101"/>
      <c r="HP37" s="101"/>
      <c r="HQ37" s="101"/>
      <c r="HR37" s="101"/>
      <c r="HS37" s="101"/>
      <c r="HT37" s="101"/>
      <c r="HU37" s="101"/>
      <c r="HV37" s="101"/>
      <c r="HW37" s="101"/>
      <c r="HX37" s="101"/>
      <c r="HY37" s="101"/>
      <c r="HZ37" s="101"/>
      <c r="IA37" s="101"/>
      <c r="IB37" s="101"/>
      <c r="IC37" s="101"/>
      <c r="ID37" s="101"/>
      <c r="IE37" s="101"/>
      <c r="IF37" s="101"/>
      <c r="IG37" s="101"/>
      <c r="IH37" s="101"/>
      <c r="II37" s="101"/>
      <c r="IJ37" s="101"/>
      <c r="IK37" s="101"/>
      <c r="IL37" s="101"/>
      <c r="IM37" s="101"/>
      <c r="IN37" s="101"/>
      <c r="IO37" s="101"/>
      <c r="IP37" s="101"/>
    </row>
    <row r="38" spans="1:250">
      <c r="A38" s="101"/>
      <c r="B38" s="1407"/>
      <c r="C38" s="1394" t="s">
        <v>531</v>
      </c>
      <c r="D38" s="1208" t="s">
        <v>530</v>
      </c>
      <c r="E38" s="1209"/>
      <c r="F38" s="487"/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7"/>
      <c r="X38" s="487"/>
      <c r="Y38" s="487"/>
      <c r="Z38" s="487"/>
      <c r="AA38" s="487"/>
      <c r="AB38" s="487">
        <v>100.4773225</v>
      </c>
      <c r="AC38" s="487">
        <v>104.41133833333335</v>
      </c>
      <c r="AD38" s="487">
        <v>104.01749500000001</v>
      </c>
      <c r="AE38" s="487">
        <v>105.85909833333331</v>
      </c>
      <c r="AF38" s="487">
        <v>103.69345166666666</v>
      </c>
      <c r="AG38" s="487">
        <v>105.61268</v>
      </c>
      <c r="AH38" s="487">
        <v>105.78615666666666</v>
      </c>
      <c r="AI38" s="487">
        <v>104.72931583333333</v>
      </c>
      <c r="AJ38" s="487">
        <v>96.87244833333331</v>
      </c>
      <c r="AK38" s="653">
        <v>96.89211916666666</v>
      </c>
      <c r="AL38" s="653">
        <v>99.408969999999997</v>
      </c>
      <c r="AM38" s="653">
        <v>99.637329999999977</v>
      </c>
      <c r="AN38" s="1401"/>
      <c r="AO38" s="83" t="s">
        <v>532</v>
      </c>
      <c r="AP38" s="101"/>
      <c r="AQ38" s="4" t="s">
        <v>533</v>
      </c>
      <c r="AR38" s="4"/>
      <c r="AS38" s="4"/>
      <c r="AT38" s="107"/>
      <c r="AU38" s="189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1"/>
      <c r="BM38" s="101"/>
      <c r="BN38" s="101"/>
      <c r="BO38" s="101"/>
      <c r="BP38" s="101"/>
      <c r="BQ38" s="101"/>
      <c r="BR38" s="101"/>
      <c r="BS38" s="101"/>
      <c r="BT38" s="101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101"/>
      <c r="DK38" s="101"/>
      <c r="DL38" s="101"/>
      <c r="DM38" s="101"/>
      <c r="DN38" s="101"/>
      <c r="DO38" s="101"/>
      <c r="DP38" s="101"/>
      <c r="DQ38" s="101"/>
      <c r="DR38" s="101"/>
      <c r="DS38" s="101"/>
      <c r="DT38" s="101"/>
      <c r="DU38" s="101"/>
      <c r="DV38" s="101"/>
      <c r="DW38" s="101"/>
      <c r="DX38" s="101"/>
      <c r="DY38" s="101"/>
      <c r="DZ38" s="101"/>
      <c r="EA38" s="101"/>
      <c r="EB38" s="101"/>
      <c r="EC38" s="101"/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101"/>
      <c r="EP38" s="101"/>
      <c r="EQ38" s="101"/>
      <c r="ER38" s="101"/>
      <c r="ES38" s="101"/>
      <c r="ET38" s="101"/>
      <c r="EU38" s="101"/>
      <c r="EV38" s="101"/>
      <c r="EW38" s="101"/>
      <c r="EX38" s="101"/>
      <c r="EY38" s="101"/>
      <c r="EZ38" s="101"/>
      <c r="FA38" s="101"/>
      <c r="FB38" s="101"/>
      <c r="FC38" s="101"/>
      <c r="FD38" s="101"/>
      <c r="FE38" s="101"/>
      <c r="FF38" s="101"/>
      <c r="FG38" s="101"/>
      <c r="FH38" s="101"/>
      <c r="FI38" s="101"/>
      <c r="FJ38" s="101"/>
      <c r="FK38" s="101"/>
      <c r="FL38" s="101"/>
      <c r="FM38" s="101"/>
      <c r="FN38" s="101"/>
      <c r="FO38" s="101"/>
      <c r="FP38" s="101"/>
      <c r="FQ38" s="101"/>
      <c r="FR38" s="101"/>
      <c r="FS38" s="101"/>
      <c r="FT38" s="101"/>
      <c r="FU38" s="101"/>
      <c r="FV38" s="101"/>
      <c r="FW38" s="101"/>
      <c r="FX38" s="101"/>
      <c r="FY38" s="101"/>
      <c r="FZ38" s="101"/>
      <c r="GA38" s="101"/>
      <c r="GB38" s="101"/>
      <c r="GC38" s="101"/>
      <c r="GD38" s="101"/>
      <c r="GE38" s="101"/>
      <c r="GF38" s="101"/>
      <c r="GG38" s="101"/>
      <c r="GH38" s="101"/>
      <c r="GI38" s="101"/>
      <c r="GJ38" s="101"/>
      <c r="GK38" s="101"/>
      <c r="GL38" s="101"/>
      <c r="GM38" s="101"/>
      <c r="GN38" s="101"/>
      <c r="GO38" s="101"/>
      <c r="GP38" s="101"/>
      <c r="GQ38" s="101"/>
      <c r="GR38" s="101"/>
      <c r="GS38" s="101"/>
      <c r="GT38" s="101"/>
      <c r="GU38" s="101"/>
      <c r="GV38" s="101"/>
      <c r="GW38" s="101"/>
      <c r="GX38" s="101"/>
      <c r="GY38" s="101"/>
      <c r="GZ38" s="101"/>
      <c r="HA38" s="101"/>
      <c r="HB38" s="101"/>
      <c r="HC38" s="101"/>
      <c r="HD38" s="101"/>
      <c r="HE38" s="101"/>
      <c r="HF38" s="101"/>
      <c r="HG38" s="101"/>
      <c r="HH38" s="101"/>
      <c r="HI38" s="101"/>
      <c r="HJ38" s="101"/>
      <c r="HK38" s="101"/>
      <c r="HL38" s="101"/>
      <c r="HM38" s="101"/>
      <c r="HN38" s="101"/>
      <c r="HO38" s="101"/>
      <c r="HP38" s="101"/>
      <c r="HQ38" s="101"/>
      <c r="HR38" s="101"/>
      <c r="HS38" s="101"/>
      <c r="HT38" s="101"/>
      <c r="HU38" s="101"/>
      <c r="HV38" s="101"/>
      <c r="HW38" s="101"/>
      <c r="HX38" s="101"/>
      <c r="HY38" s="101"/>
      <c r="HZ38" s="101"/>
      <c r="IA38" s="101"/>
      <c r="IB38" s="101"/>
      <c r="IC38" s="101"/>
      <c r="ID38" s="101"/>
      <c r="IE38" s="101"/>
      <c r="IF38" s="101"/>
      <c r="IG38" s="101"/>
      <c r="IH38" s="101"/>
      <c r="II38" s="101"/>
      <c r="IJ38" s="101"/>
      <c r="IK38" s="101"/>
      <c r="IL38" s="101"/>
      <c r="IM38" s="101"/>
      <c r="IN38" s="101"/>
      <c r="IO38" s="101"/>
      <c r="IP38" s="101"/>
    </row>
    <row r="39" spans="1:250">
      <c r="A39" s="101"/>
      <c r="B39" s="1407"/>
      <c r="C39" s="1210"/>
      <c r="D39" s="1211" t="s">
        <v>69</v>
      </c>
      <c r="E39" s="1141"/>
      <c r="F39" s="441"/>
      <c r="G39" s="441"/>
      <c r="H39" s="441"/>
      <c r="I39" s="441"/>
      <c r="J39" s="441"/>
      <c r="K39" s="441"/>
      <c r="L39" s="441"/>
      <c r="M39" s="441"/>
      <c r="N39" s="441"/>
      <c r="O39" s="441"/>
      <c r="P39" s="441"/>
      <c r="Q39" s="441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 t="s">
        <v>7</v>
      </c>
      <c r="AC39" s="441">
        <f t="shared" ref="AC39:AN39" si="33">ROUND((AC38-AB38)/AB38*100,1)</f>
        <v>3.9</v>
      </c>
      <c r="AD39" s="441">
        <f t="shared" si="33"/>
        <v>-0.4</v>
      </c>
      <c r="AE39" s="441">
        <f t="shared" si="33"/>
        <v>1.8</v>
      </c>
      <c r="AF39" s="441">
        <f t="shared" si="33"/>
        <v>-2</v>
      </c>
      <c r="AG39" s="441">
        <f t="shared" si="33"/>
        <v>1.9</v>
      </c>
      <c r="AH39" s="441">
        <f t="shared" si="33"/>
        <v>0.2</v>
      </c>
      <c r="AI39" s="441">
        <f t="shared" si="33"/>
        <v>-1</v>
      </c>
      <c r="AJ39" s="441">
        <f t="shared" si="33"/>
        <v>-7.5</v>
      </c>
      <c r="AK39" s="441">
        <f t="shared" si="33"/>
        <v>0</v>
      </c>
      <c r="AL39" s="441">
        <f t="shared" si="33"/>
        <v>2.6</v>
      </c>
      <c r="AM39" s="441">
        <f t="shared" si="33"/>
        <v>0.2</v>
      </c>
      <c r="AN39" s="1400">
        <f t="shared" si="33"/>
        <v>-100</v>
      </c>
      <c r="AO39" s="464"/>
      <c r="AP39" s="101"/>
      <c r="AQ39" s="4" t="s">
        <v>534</v>
      </c>
      <c r="AR39" s="4"/>
      <c r="AS39" s="4"/>
      <c r="AT39" s="107"/>
      <c r="AU39" s="189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1"/>
      <c r="BM39" s="101"/>
      <c r="BN39" s="101"/>
      <c r="BO39" s="101"/>
      <c r="BP39" s="101"/>
      <c r="BQ39" s="101"/>
      <c r="BR39" s="101"/>
      <c r="BS39" s="101"/>
      <c r="BT39" s="101"/>
      <c r="BU39" s="101"/>
      <c r="BV39" s="101"/>
      <c r="BW39" s="101"/>
      <c r="BX39" s="101"/>
      <c r="BY39" s="101"/>
      <c r="BZ39" s="101"/>
      <c r="CA39" s="101"/>
      <c r="CB39" s="101"/>
      <c r="CC39" s="101"/>
      <c r="CD39" s="101"/>
      <c r="CE39" s="101"/>
      <c r="CF39" s="101"/>
      <c r="CG39" s="101"/>
      <c r="CH39" s="101"/>
      <c r="CI39" s="101"/>
      <c r="CJ39" s="101"/>
      <c r="CK39" s="101"/>
      <c r="CL39" s="101"/>
      <c r="CM39" s="101"/>
      <c r="CN39" s="101"/>
      <c r="CO39" s="101"/>
      <c r="CP39" s="101"/>
      <c r="CQ39" s="101"/>
      <c r="CR39" s="101"/>
      <c r="CS39" s="101"/>
      <c r="CT39" s="101"/>
      <c r="CU39" s="101"/>
      <c r="CV39" s="101"/>
      <c r="CW39" s="101"/>
      <c r="CX39" s="101"/>
      <c r="CY39" s="101"/>
      <c r="CZ39" s="101"/>
      <c r="DA39" s="101"/>
      <c r="DB39" s="101"/>
      <c r="DC39" s="101"/>
      <c r="DD39" s="101"/>
      <c r="DE39" s="101"/>
      <c r="DF39" s="101"/>
      <c r="DG39" s="101"/>
      <c r="DH39" s="101"/>
      <c r="DI39" s="101"/>
      <c r="DJ39" s="101"/>
      <c r="DK39" s="101"/>
      <c r="DL39" s="101"/>
      <c r="DM39" s="101"/>
      <c r="DN39" s="101"/>
      <c r="DO39" s="101"/>
      <c r="DP39" s="101"/>
      <c r="DQ39" s="101"/>
      <c r="DR39" s="101"/>
      <c r="DS39" s="101"/>
      <c r="DT39" s="101"/>
      <c r="DU39" s="101"/>
      <c r="DV39" s="101"/>
      <c r="DW39" s="101"/>
      <c r="DX39" s="101"/>
      <c r="DY39" s="101"/>
      <c r="DZ39" s="101"/>
      <c r="EA39" s="101"/>
      <c r="EB39" s="101"/>
      <c r="EC39" s="101"/>
      <c r="ED39" s="101"/>
      <c r="EE39" s="101"/>
      <c r="EF39" s="101"/>
      <c r="EG39" s="101"/>
      <c r="EH39" s="101"/>
      <c r="EI39" s="101"/>
      <c r="EJ39" s="101"/>
      <c r="EK39" s="101"/>
      <c r="EL39" s="101"/>
      <c r="EM39" s="101"/>
      <c r="EN39" s="101"/>
      <c r="EO39" s="101"/>
      <c r="EP39" s="101"/>
      <c r="EQ39" s="101"/>
      <c r="ER39" s="101"/>
      <c r="ES39" s="101"/>
      <c r="ET39" s="101"/>
      <c r="EU39" s="101"/>
      <c r="EV39" s="101"/>
      <c r="EW39" s="101"/>
      <c r="EX39" s="101"/>
      <c r="EY39" s="101"/>
      <c r="EZ39" s="101"/>
      <c r="FA39" s="101"/>
      <c r="FB39" s="101"/>
      <c r="FC39" s="101"/>
      <c r="FD39" s="101"/>
      <c r="FE39" s="101"/>
      <c r="FF39" s="101"/>
      <c r="FG39" s="101"/>
      <c r="FH39" s="101"/>
      <c r="FI39" s="101"/>
      <c r="FJ39" s="101"/>
      <c r="FK39" s="101"/>
      <c r="FL39" s="101"/>
      <c r="FM39" s="101"/>
      <c r="FN39" s="101"/>
      <c r="FO39" s="101"/>
      <c r="FP39" s="101"/>
      <c r="FQ39" s="101"/>
      <c r="FR39" s="101"/>
      <c r="FS39" s="101"/>
      <c r="FT39" s="101"/>
      <c r="FU39" s="101"/>
      <c r="FV39" s="101"/>
      <c r="FW39" s="101"/>
      <c r="FX39" s="101"/>
      <c r="FY39" s="101"/>
      <c r="FZ39" s="101"/>
      <c r="GA39" s="101"/>
      <c r="GB39" s="101"/>
      <c r="GC39" s="101"/>
      <c r="GD39" s="101"/>
      <c r="GE39" s="101"/>
      <c r="GF39" s="101"/>
      <c r="GG39" s="101"/>
      <c r="GH39" s="101"/>
      <c r="GI39" s="101"/>
      <c r="GJ39" s="101"/>
      <c r="GK39" s="101"/>
      <c r="GL39" s="101"/>
      <c r="GM39" s="101"/>
      <c r="GN39" s="101"/>
      <c r="GO39" s="101"/>
      <c r="GP39" s="101"/>
      <c r="GQ39" s="101"/>
      <c r="GR39" s="101"/>
      <c r="GS39" s="101"/>
      <c r="GT39" s="101"/>
      <c r="GU39" s="101"/>
      <c r="GV39" s="101"/>
      <c r="GW39" s="101"/>
      <c r="GX39" s="101"/>
      <c r="GY39" s="101"/>
      <c r="GZ39" s="101"/>
      <c r="HA39" s="101"/>
      <c r="HB39" s="101"/>
      <c r="HC39" s="101"/>
      <c r="HD39" s="101"/>
      <c r="HE39" s="101"/>
      <c r="HF39" s="101"/>
      <c r="HG39" s="101"/>
      <c r="HH39" s="101"/>
      <c r="HI39" s="101"/>
      <c r="HJ39" s="101"/>
      <c r="HK39" s="101"/>
      <c r="HL39" s="101"/>
      <c r="HM39" s="101"/>
      <c r="HN39" s="101"/>
      <c r="HO39" s="101"/>
      <c r="HP39" s="101"/>
      <c r="HQ39" s="101"/>
      <c r="HR39" s="101"/>
      <c r="HS39" s="101"/>
      <c r="HT39" s="101"/>
      <c r="HU39" s="101"/>
      <c r="HV39" s="101"/>
      <c r="HW39" s="101"/>
      <c r="HX39" s="101"/>
      <c r="HY39" s="101"/>
      <c r="HZ39" s="101"/>
      <c r="IA39" s="101"/>
      <c r="IB39" s="101"/>
      <c r="IC39" s="101"/>
      <c r="ID39" s="101"/>
      <c r="IE39" s="101"/>
      <c r="IF39" s="101"/>
      <c r="IG39" s="101"/>
      <c r="IH39" s="101"/>
      <c r="II39" s="101"/>
      <c r="IJ39" s="101"/>
      <c r="IK39" s="101"/>
      <c r="IL39" s="101"/>
      <c r="IM39" s="101"/>
      <c r="IN39" s="101"/>
      <c r="IO39" s="101"/>
      <c r="IP39" s="101"/>
    </row>
    <row r="40" spans="1:250">
      <c r="A40" s="101"/>
      <c r="B40" s="1407"/>
      <c r="C40" s="1169" t="s">
        <v>134</v>
      </c>
      <c r="D40" s="1206" t="s">
        <v>135</v>
      </c>
      <c r="E40" s="365">
        <v>67.867999999999995</v>
      </c>
      <c r="F40" s="365">
        <v>62.567999999999998</v>
      </c>
      <c r="G40" s="365">
        <v>49.456000000000003</v>
      </c>
      <c r="H40" s="365">
        <v>53.863999999999997</v>
      </c>
      <c r="I40" s="365">
        <v>61.280999999999999</v>
      </c>
      <c r="J40" s="365">
        <v>68.126000000000005</v>
      </c>
      <c r="K40" s="365">
        <v>116.227</v>
      </c>
      <c r="L40" s="365">
        <v>125.623</v>
      </c>
      <c r="M40" s="365">
        <v>79.923000000000002</v>
      </c>
      <c r="N40" s="365">
        <v>54.587000000000003</v>
      </c>
      <c r="O40" s="365">
        <v>53.302999999999997</v>
      </c>
      <c r="P40" s="365">
        <v>49.570999999999998</v>
      </c>
      <c r="Q40" s="365">
        <v>48.494</v>
      </c>
      <c r="R40" s="365">
        <v>42.988</v>
      </c>
      <c r="S40" s="365">
        <v>41.582999999999998</v>
      </c>
      <c r="T40" s="365">
        <v>45.64</v>
      </c>
      <c r="U40" s="365">
        <v>45.927</v>
      </c>
      <c r="V40" s="365">
        <v>52.152000000000001</v>
      </c>
      <c r="W40" s="365">
        <v>39.895000000000003</v>
      </c>
      <c r="X40" s="365">
        <v>38.856000000000002</v>
      </c>
      <c r="Y40" s="365">
        <v>33.554000000000002</v>
      </c>
      <c r="Z40" s="365">
        <v>32.49</v>
      </c>
      <c r="AA40" s="365">
        <v>33.012999999999998</v>
      </c>
      <c r="AB40" s="365">
        <v>33.128999999999998</v>
      </c>
      <c r="AC40" s="365">
        <v>36.42</v>
      </c>
      <c r="AD40" s="365">
        <v>33.520000000000003</v>
      </c>
      <c r="AE40" s="365">
        <v>33.981000000000002</v>
      </c>
      <c r="AF40" s="365">
        <v>34.792999999999999</v>
      </c>
      <c r="AG40" s="365">
        <v>33.444000000000003</v>
      </c>
      <c r="AH40" s="365">
        <v>31.774000000000001</v>
      </c>
      <c r="AI40" s="365">
        <v>31.567</v>
      </c>
      <c r="AJ40" s="365">
        <v>30.550999999999998</v>
      </c>
      <c r="AK40" s="365">
        <v>29.844000000000001</v>
      </c>
      <c r="AL40" s="365">
        <v>31.911000000000001</v>
      </c>
      <c r="AM40" s="365">
        <v>23.36328</v>
      </c>
      <c r="AN40" s="365">
        <v>28.664000000000001</v>
      </c>
      <c r="AO40" s="458" t="s">
        <v>136</v>
      </c>
      <c r="AP40" s="101"/>
      <c r="AQ40" s="4" t="s">
        <v>137</v>
      </c>
      <c r="AR40" s="101"/>
      <c r="AS40" s="101"/>
      <c r="AT40" s="189"/>
      <c r="AU40" s="189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1"/>
      <c r="DV40" s="101"/>
      <c r="DW40" s="101"/>
      <c r="DX40" s="101"/>
      <c r="DY40" s="101"/>
      <c r="DZ40" s="101"/>
      <c r="EA40" s="101"/>
      <c r="EB40" s="101"/>
      <c r="EC40" s="101"/>
      <c r="ED40" s="101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1"/>
      <c r="IP40" s="101"/>
    </row>
    <row r="41" spans="1:250">
      <c r="A41" s="101"/>
      <c r="B41" s="1407"/>
      <c r="C41" s="1176" t="s">
        <v>138</v>
      </c>
      <c r="D41" s="1162" t="s">
        <v>69</v>
      </c>
      <c r="E41" s="1141" t="s">
        <v>59</v>
      </c>
      <c r="F41" s="441">
        <f>ROUND((F40-E40)/E40*100,1)</f>
        <v>-7.8</v>
      </c>
      <c r="G41" s="441">
        <f>ROUND((G40-F40)/F40*100,1)</f>
        <v>-21</v>
      </c>
      <c r="H41" s="441">
        <f t="shared" ref="H41:AN41" si="34">ROUND((H40-G40)/G40*100,1)</f>
        <v>8.9</v>
      </c>
      <c r="I41" s="441">
        <f t="shared" si="34"/>
        <v>13.8</v>
      </c>
      <c r="J41" s="441">
        <f t="shared" si="34"/>
        <v>11.2</v>
      </c>
      <c r="K41" s="441">
        <f t="shared" si="34"/>
        <v>70.599999999999994</v>
      </c>
      <c r="L41" s="441">
        <f t="shared" si="34"/>
        <v>8.1</v>
      </c>
      <c r="M41" s="441">
        <f t="shared" si="34"/>
        <v>-36.4</v>
      </c>
      <c r="N41" s="441">
        <f t="shared" si="34"/>
        <v>-31.7</v>
      </c>
      <c r="O41" s="441">
        <f t="shared" si="34"/>
        <v>-2.4</v>
      </c>
      <c r="P41" s="441">
        <f t="shared" si="34"/>
        <v>-7</v>
      </c>
      <c r="Q41" s="441">
        <f t="shared" si="34"/>
        <v>-2.2000000000000002</v>
      </c>
      <c r="R41" s="441">
        <f t="shared" si="34"/>
        <v>-11.4</v>
      </c>
      <c r="S41" s="441">
        <f t="shared" si="34"/>
        <v>-3.3</v>
      </c>
      <c r="T41" s="441">
        <f t="shared" si="34"/>
        <v>9.8000000000000007</v>
      </c>
      <c r="U41" s="441">
        <f t="shared" si="34"/>
        <v>0.6</v>
      </c>
      <c r="V41" s="441">
        <f t="shared" si="34"/>
        <v>13.6</v>
      </c>
      <c r="W41" s="441">
        <f t="shared" si="34"/>
        <v>-23.5</v>
      </c>
      <c r="X41" s="441">
        <f t="shared" si="34"/>
        <v>-2.6</v>
      </c>
      <c r="Y41" s="441">
        <f t="shared" si="34"/>
        <v>-13.6</v>
      </c>
      <c r="Z41" s="441">
        <f t="shared" si="34"/>
        <v>-3.2</v>
      </c>
      <c r="AA41" s="441">
        <f t="shared" si="34"/>
        <v>1.6</v>
      </c>
      <c r="AB41" s="441">
        <f t="shared" si="34"/>
        <v>0.4</v>
      </c>
      <c r="AC41" s="441">
        <f t="shared" si="34"/>
        <v>9.9</v>
      </c>
      <c r="AD41" s="441">
        <f t="shared" si="34"/>
        <v>-8</v>
      </c>
      <c r="AE41" s="441">
        <f t="shared" si="34"/>
        <v>1.4</v>
      </c>
      <c r="AF41" s="441">
        <f t="shared" si="34"/>
        <v>2.4</v>
      </c>
      <c r="AG41" s="441">
        <f t="shared" si="34"/>
        <v>-3.9</v>
      </c>
      <c r="AH41" s="441">
        <f t="shared" si="34"/>
        <v>-5</v>
      </c>
      <c r="AI41" s="441">
        <f t="shared" si="34"/>
        <v>-0.7</v>
      </c>
      <c r="AJ41" s="441">
        <f t="shared" si="34"/>
        <v>-3.2</v>
      </c>
      <c r="AK41" s="441">
        <f t="shared" si="34"/>
        <v>-2.2999999999999998</v>
      </c>
      <c r="AL41" s="441">
        <f t="shared" si="34"/>
        <v>6.9</v>
      </c>
      <c r="AM41" s="441">
        <f t="shared" si="34"/>
        <v>-26.8</v>
      </c>
      <c r="AN41" s="441">
        <f t="shared" si="34"/>
        <v>22.7</v>
      </c>
      <c r="AO41" s="458" t="s">
        <v>13</v>
      </c>
      <c r="AP41" s="101"/>
      <c r="AQ41" s="4"/>
      <c r="AR41" s="4"/>
      <c r="AS41" s="4"/>
      <c r="AT41" s="107"/>
      <c r="AU41" s="189"/>
      <c r="AV41" s="101"/>
      <c r="AW41" s="101"/>
      <c r="AX41" s="101"/>
      <c r="AY41" s="101"/>
      <c r="AZ41" s="101"/>
      <c r="BA41" s="101"/>
      <c r="BB41" s="101"/>
      <c r="BC41" s="101"/>
      <c r="BD41" s="101"/>
      <c r="BE41" s="101"/>
      <c r="BF41" s="101"/>
      <c r="BG41" s="101"/>
      <c r="BH41" s="101"/>
      <c r="BI41" s="101"/>
      <c r="BJ41" s="101"/>
      <c r="BK41" s="101"/>
      <c r="BL41" s="101"/>
      <c r="BM41" s="101"/>
      <c r="BN41" s="101"/>
      <c r="BO41" s="101"/>
      <c r="BP41" s="101"/>
      <c r="BQ41" s="101"/>
      <c r="BR41" s="101"/>
      <c r="BS41" s="101"/>
      <c r="BT41" s="101"/>
      <c r="BU41" s="101"/>
      <c r="BV41" s="101"/>
      <c r="BW41" s="101"/>
      <c r="BX41" s="101"/>
      <c r="BY41" s="101"/>
      <c r="BZ41" s="101"/>
      <c r="CA41" s="101"/>
      <c r="CB41" s="101"/>
      <c r="CC41" s="101"/>
      <c r="CD41" s="101"/>
      <c r="CE41" s="101"/>
      <c r="CF41" s="101"/>
      <c r="CG41" s="101"/>
      <c r="CH41" s="101"/>
      <c r="CI41" s="101"/>
      <c r="CJ41" s="101"/>
      <c r="CK41" s="101"/>
      <c r="CL41" s="101"/>
      <c r="CM41" s="101"/>
      <c r="CN41" s="101"/>
      <c r="CO41" s="101"/>
      <c r="CP41" s="101"/>
      <c r="CQ41" s="101"/>
      <c r="CR41" s="101"/>
      <c r="CS41" s="101"/>
      <c r="CT41" s="101"/>
      <c r="CU41" s="101"/>
      <c r="CV41" s="101"/>
      <c r="CW41" s="101"/>
      <c r="CX41" s="101"/>
      <c r="CY41" s="101"/>
      <c r="CZ41" s="101"/>
      <c r="DA41" s="101"/>
      <c r="DB41" s="101"/>
      <c r="DC41" s="101"/>
      <c r="DD41" s="101"/>
      <c r="DE41" s="101"/>
      <c r="DF41" s="101"/>
      <c r="DG41" s="101"/>
      <c r="DH41" s="101"/>
      <c r="DI41" s="101"/>
      <c r="DJ41" s="101"/>
      <c r="DK41" s="101"/>
      <c r="DL41" s="101"/>
      <c r="DM41" s="101"/>
      <c r="DN41" s="101"/>
      <c r="DO41" s="101"/>
      <c r="DP41" s="101"/>
      <c r="DQ41" s="101"/>
      <c r="DR41" s="101"/>
      <c r="DS41" s="101"/>
      <c r="DT41" s="101"/>
      <c r="DU41" s="101"/>
      <c r="DV41" s="101"/>
      <c r="DW41" s="101"/>
      <c r="DX41" s="101"/>
      <c r="DY41" s="101"/>
      <c r="DZ41" s="101"/>
      <c r="EA41" s="101"/>
      <c r="EB41" s="101"/>
      <c r="EC41" s="101"/>
      <c r="ED41" s="101"/>
      <c r="EE41" s="101"/>
      <c r="EF41" s="101"/>
      <c r="EG41" s="101"/>
      <c r="EH41" s="101"/>
      <c r="EI41" s="101"/>
      <c r="EJ41" s="101"/>
      <c r="EK41" s="101"/>
      <c r="EL41" s="101"/>
      <c r="EM41" s="101"/>
      <c r="EN41" s="101"/>
      <c r="EO41" s="101"/>
      <c r="EP41" s="101"/>
      <c r="EQ41" s="101"/>
      <c r="ER41" s="101"/>
      <c r="ES41" s="101"/>
      <c r="ET41" s="101"/>
      <c r="EU41" s="101"/>
      <c r="EV41" s="101"/>
      <c r="EW41" s="101"/>
      <c r="EX41" s="101"/>
      <c r="EY41" s="101"/>
      <c r="EZ41" s="101"/>
      <c r="FA41" s="101"/>
      <c r="FB41" s="101"/>
      <c r="FC41" s="101"/>
      <c r="FD41" s="101"/>
      <c r="FE41" s="101"/>
      <c r="FF41" s="101"/>
      <c r="FG41" s="101"/>
      <c r="FH41" s="101"/>
      <c r="FI41" s="101"/>
      <c r="FJ41" s="101"/>
      <c r="FK41" s="101"/>
      <c r="FL41" s="101"/>
      <c r="FM41" s="101"/>
      <c r="FN41" s="101"/>
      <c r="FO41" s="101"/>
      <c r="FP41" s="101"/>
      <c r="FQ41" s="101"/>
      <c r="FR41" s="101"/>
      <c r="FS41" s="101"/>
      <c r="FT41" s="101"/>
      <c r="FU41" s="101"/>
      <c r="FV41" s="101"/>
      <c r="FW41" s="101"/>
      <c r="FX41" s="101"/>
      <c r="FY41" s="101"/>
      <c r="FZ41" s="101"/>
      <c r="GA41" s="101"/>
      <c r="GB41" s="101"/>
      <c r="GC41" s="101"/>
      <c r="GD41" s="101"/>
      <c r="GE41" s="101"/>
      <c r="GF41" s="101"/>
      <c r="GG41" s="101"/>
      <c r="GH41" s="101"/>
      <c r="GI41" s="101"/>
      <c r="GJ41" s="101"/>
      <c r="GK41" s="101"/>
      <c r="GL41" s="101"/>
      <c r="GM41" s="101"/>
      <c r="GN41" s="101"/>
      <c r="GO41" s="101"/>
      <c r="GP41" s="101"/>
      <c r="GQ41" s="101"/>
      <c r="GR41" s="101"/>
      <c r="GS41" s="101"/>
      <c r="GT41" s="101"/>
      <c r="GU41" s="101"/>
      <c r="GV41" s="101"/>
      <c r="GW41" s="101"/>
      <c r="GX41" s="101"/>
      <c r="GY41" s="101"/>
      <c r="GZ41" s="101"/>
      <c r="HA41" s="101"/>
      <c r="HB41" s="101"/>
      <c r="HC41" s="101"/>
      <c r="HD41" s="101"/>
      <c r="HE41" s="101"/>
      <c r="HF41" s="101"/>
      <c r="HG41" s="101"/>
      <c r="HH41" s="101"/>
      <c r="HI41" s="101"/>
      <c r="HJ41" s="101"/>
      <c r="HK41" s="101"/>
      <c r="HL41" s="101"/>
      <c r="HM41" s="101"/>
      <c r="HN41" s="101"/>
      <c r="HO41" s="101"/>
      <c r="HP41" s="101"/>
      <c r="HQ41" s="101"/>
      <c r="HR41" s="101"/>
      <c r="HS41" s="101"/>
      <c r="HT41" s="101"/>
      <c r="HU41" s="101"/>
      <c r="HV41" s="101"/>
      <c r="HW41" s="101"/>
      <c r="HX41" s="101"/>
      <c r="HY41" s="101"/>
      <c r="HZ41" s="101"/>
      <c r="IA41" s="101"/>
      <c r="IB41" s="101"/>
      <c r="IC41" s="101"/>
      <c r="ID41" s="101"/>
      <c r="IE41" s="101"/>
      <c r="IF41" s="101"/>
      <c r="IG41" s="101"/>
      <c r="IH41" s="101"/>
      <c r="II41" s="101"/>
      <c r="IJ41" s="101"/>
      <c r="IK41" s="101"/>
      <c r="IL41" s="101"/>
      <c r="IM41" s="101"/>
      <c r="IN41" s="101"/>
      <c r="IO41" s="101"/>
      <c r="IP41" s="101"/>
    </row>
    <row r="42" spans="1:250">
      <c r="A42" s="101"/>
      <c r="B42" s="1407"/>
      <c r="C42" s="1212" t="s">
        <v>139</v>
      </c>
      <c r="D42" s="1177" t="s">
        <v>140</v>
      </c>
      <c r="E42" s="1213">
        <v>11.650373999999999</v>
      </c>
      <c r="F42" s="1213">
        <v>11.388766</v>
      </c>
      <c r="G42" s="1213">
        <v>10.668094999999999</v>
      </c>
      <c r="H42" s="1213">
        <v>9.9123920000000005</v>
      </c>
      <c r="I42" s="1213">
        <v>9.4323549999999994</v>
      </c>
      <c r="J42" s="1213">
        <v>9.7252840000000003</v>
      </c>
      <c r="K42" s="1213">
        <v>14.603593</v>
      </c>
      <c r="L42" s="1213">
        <v>15.998427</v>
      </c>
      <c r="M42" s="1213">
        <v>12.058685000000001</v>
      </c>
      <c r="N42" s="1213">
        <v>8.5181389999999997</v>
      </c>
      <c r="O42" s="1214">
        <v>8.3432119999999994</v>
      </c>
      <c r="P42" s="1215">
        <v>8.0287389999999998</v>
      </c>
      <c r="Q42" s="1215">
        <v>7.5240159999999996</v>
      </c>
      <c r="R42" s="1215">
        <v>6.915699</v>
      </c>
      <c r="S42" s="1215">
        <v>7.0691090000000001</v>
      </c>
      <c r="T42" s="1215">
        <v>7.9630739999999998</v>
      </c>
      <c r="U42" s="1215">
        <v>7.7887279999999999</v>
      </c>
      <c r="V42" s="1215">
        <v>7.9700839999999999</v>
      </c>
      <c r="W42" s="1215">
        <v>7.3284419999999999</v>
      </c>
      <c r="X42" s="1215">
        <v>6.1474739999999999</v>
      </c>
      <c r="Y42" s="1215">
        <v>4.6069789999999999</v>
      </c>
      <c r="Z42" s="1215">
        <v>4.8220070000000002</v>
      </c>
      <c r="AA42" s="1215">
        <v>4.986313</v>
      </c>
      <c r="AB42" s="1215">
        <v>5.1886010000000002</v>
      </c>
      <c r="AC42" s="1215">
        <v>5.3262669999999996</v>
      </c>
      <c r="AD42" s="1216">
        <v>5.2052379999999996</v>
      </c>
      <c r="AE42" s="1216">
        <v>5.0775880000000004</v>
      </c>
      <c r="AF42" s="1216">
        <v>5.3832009999999997</v>
      </c>
      <c r="AG42" s="1216">
        <v>5.0714920000000001</v>
      </c>
      <c r="AH42" s="1216">
        <v>4.660018</v>
      </c>
      <c r="AI42" s="1216">
        <v>4.6073849999999998</v>
      </c>
      <c r="AJ42" s="1216">
        <v>4.6758230000000003</v>
      </c>
      <c r="AK42" s="1085">
        <v>4.6008889999999996</v>
      </c>
      <c r="AL42" s="1085">
        <v>4.3054779999999999</v>
      </c>
      <c r="AM42" s="1085">
        <v>4.8613220000000004</v>
      </c>
      <c r="AN42" s="1085">
        <v>3.9422410000000001</v>
      </c>
      <c r="AO42" s="461" t="s">
        <v>13</v>
      </c>
      <c r="AP42" s="101"/>
      <c r="AQ42" s="4" t="s">
        <v>141</v>
      </c>
      <c r="AR42" s="101"/>
      <c r="AS42" s="101"/>
      <c r="AT42" s="189"/>
      <c r="AU42" s="189"/>
      <c r="AV42" s="101"/>
      <c r="AW42" s="101"/>
      <c r="AX42" s="101"/>
      <c r="AY42" s="101"/>
      <c r="AZ42" s="101"/>
      <c r="BA42" s="101"/>
      <c r="BB42" s="101"/>
      <c r="BC42" s="101"/>
      <c r="BD42" s="101"/>
      <c r="BE42" s="101"/>
      <c r="BF42" s="101"/>
      <c r="BG42" s="101"/>
      <c r="BH42" s="101"/>
      <c r="BI42" s="101"/>
      <c r="BJ42" s="101"/>
      <c r="BK42" s="101"/>
      <c r="BL42" s="101"/>
      <c r="BM42" s="101"/>
      <c r="BN42" s="101"/>
      <c r="BO42" s="101"/>
      <c r="BP42" s="101"/>
      <c r="BQ42" s="101"/>
      <c r="BR42" s="101"/>
      <c r="BS42" s="101"/>
      <c r="BT42" s="101"/>
      <c r="BU42" s="101"/>
      <c r="BV42" s="101"/>
      <c r="BW42" s="101"/>
      <c r="BX42" s="101"/>
      <c r="BY42" s="101"/>
      <c r="BZ42" s="101"/>
      <c r="CA42" s="101"/>
      <c r="CB42" s="101"/>
      <c r="CC42" s="101"/>
      <c r="CD42" s="101"/>
      <c r="CE42" s="101"/>
      <c r="CF42" s="101"/>
      <c r="CG42" s="101"/>
      <c r="CH42" s="101"/>
      <c r="CI42" s="101"/>
      <c r="CJ42" s="101"/>
      <c r="CK42" s="101"/>
      <c r="CL42" s="101"/>
      <c r="CM42" s="101"/>
      <c r="CN42" s="101"/>
      <c r="CO42" s="101"/>
      <c r="CP42" s="101"/>
      <c r="CQ42" s="101"/>
      <c r="CR42" s="101"/>
      <c r="CS42" s="101"/>
      <c r="CT42" s="101"/>
      <c r="CU42" s="101"/>
      <c r="CV42" s="101"/>
      <c r="CW42" s="101"/>
      <c r="CX42" s="101"/>
      <c r="CY42" s="101"/>
      <c r="CZ42" s="101"/>
      <c r="DA42" s="101"/>
      <c r="DB42" s="101"/>
      <c r="DC42" s="101"/>
      <c r="DD42" s="101"/>
      <c r="DE42" s="101"/>
      <c r="DF42" s="101"/>
      <c r="DG42" s="101"/>
      <c r="DH42" s="101"/>
      <c r="DI42" s="101"/>
      <c r="DJ42" s="101"/>
      <c r="DK42" s="101"/>
      <c r="DL42" s="101"/>
      <c r="DM42" s="101"/>
      <c r="DN42" s="101"/>
      <c r="DO42" s="101"/>
      <c r="DP42" s="101"/>
      <c r="DQ42" s="101"/>
      <c r="DR42" s="101"/>
      <c r="DS42" s="101"/>
      <c r="DT42" s="101"/>
      <c r="DU42" s="101"/>
      <c r="DV42" s="101"/>
      <c r="DW42" s="101"/>
      <c r="DX42" s="101"/>
      <c r="DY42" s="101"/>
      <c r="DZ42" s="101"/>
      <c r="EA42" s="101"/>
      <c r="EB42" s="101"/>
      <c r="EC42" s="101"/>
      <c r="ED42" s="101"/>
      <c r="EE42" s="101"/>
      <c r="EF42" s="101"/>
      <c r="EG42" s="101"/>
      <c r="EH42" s="101"/>
      <c r="EI42" s="101"/>
      <c r="EJ42" s="101"/>
      <c r="EK42" s="101"/>
      <c r="EL42" s="101"/>
      <c r="EM42" s="101"/>
      <c r="EN42" s="101"/>
      <c r="EO42" s="101"/>
      <c r="EP42" s="101"/>
      <c r="EQ42" s="101"/>
      <c r="ER42" s="101"/>
      <c r="ES42" s="101"/>
      <c r="ET42" s="101"/>
      <c r="EU42" s="101"/>
      <c r="EV42" s="101"/>
      <c r="EW42" s="101"/>
      <c r="EX42" s="101"/>
      <c r="EY42" s="101"/>
      <c r="EZ42" s="101"/>
      <c r="FA42" s="101"/>
      <c r="FB42" s="101"/>
      <c r="FC42" s="101"/>
      <c r="FD42" s="101"/>
      <c r="FE42" s="101"/>
      <c r="FF42" s="101"/>
      <c r="FG42" s="101"/>
      <c r="FH42" s="101"/>
      <c r="FI42" s="101"/>
      <c r="FJ42" s="101"/>
      <c r="FK42" s="101"/>
      <c r="FL42" s="101"/>
      <c r="FM42" s="101"/>
      <c r="FN42" s="101"/>
      <c r="FO42" s="101"/>
      <c r="FP42" s="101"/>
      <c r="FQ42" s="101"/>
      <c r="FR42" s="101"/>
      <c r="FS42" s="101"/>
      <c r="FT42" s="101"/>
      <c r="FU42" s="101"/>
      <c r="FV42" s="101"/>
      <c r="FW42" s="101"/>
      <c r="FX42" s="101"/>
      <c r="FY42" s="101"/>
      <c r="FZ42" s="101"/>
      <c r="GA42" s="101"/>
      <c r="GB42" s="101"/>
      <c r="GC42" s="101"/>
      <c r="GD42" s="101"/>
      <c r="GE42" s="101"/>
      <c r="GF42" s="101"/>
      <c r="GG42" s="101"/>
      <c r="GH42" s="101"/>
      <c r="GI42" s="101"/>
      <c r="GJ42" s="101"/>
      <c r="GK42" s="101"/>
      <c r="GL42" s="101"/>
      <c r="GM42" s="101"/>
      <c r="GN42" s="101"/>
      <c r="GO42" s="101"/>
      <c r="GP42" s="101"/>
      <c r="GQ42" s="101"/>
      <c r="GR42" s="101"/>
      <c r="GS42" s="101"/>
      <c r="GT42" s="101"/>
      <c r="GU42" s="101"/>
      <c r="GV42" s="101"/>
      <c r="GW42" s="101"/>
      <c r="GX42" s="101"/>
      <c r="GY42" s="101"/>
      <c r="GZ42" s="101"/>
      <c r="HA42" s="101"/>
      <c r="HB42" s="101"/>
      <c r="HC42" s="101"/>
      <c r="HD42" s="101"/>
      <c r="HE42" s="101"/>
      <c r="HF42" s="101"/>
      <c r="HG42" s="101"/>
      <c r="HH42" s="101"/>
      <c r="HI42" s="101"/>
      <c r="HJ42" s="101"/>
      <c r="HK42" s="101"/>
      <c r="HL42" s="101"/>
      <c r="HM42" s="101"/>
      <c r="HN42" s="101"/>
      <c r="HO42" s="101"/>
      <c r="HP42" s="101"/>
      <c r="HQ42" s="101"/>
      <c r="HR42" s="101"/>
      <c r="HS42" s="101"/>
      <c r="HT42" s="101"/>
      <c r="HU42" s="101"/>
      <c r="HV42" s="101"/>
      <c r="HW42" s="101"/>
      <c r="HX42" s="101"/>
      <c r="HY42" s="101"/>
      <c r="HZ42" s="101"/>
      <c r="IA42" s="101"/>
      <c r="IB42" s="101"/>
      <c r="IC42" s="101"/>
      <c r="ID42" s="101"/>
      <c r="IE42" s="101"/>
      <c r="IF42" s="101"/>
      <c r="IG42" s="101"/>
      <c r="IH42" s="101"/>
      <c r="II42" s="101"/>
      <c r="IJ42" s="101"/>
      <c r="IK42" s="101"/>
      <c r="IL42" s="101"/>
      <c r="IM42" s="101"/>
      <c r="IN42" s="101"/>
      <c r="IO42" s="101"/>
      <c r="IP42" s="101"/>
    </row>
    <row r="43" spans="1:250">
      <c r="A43" s="101"/>
      <c r="B43" s="1407"/>
      <c r="C43" s="1176" t="s">
        <v>142</v>
      </c>
      <c r="D43" s="1162" t="s">
        <v>69</v>
      </c>
      <c r="E43" s="1141" t="s">
        <v>59</v>
      </c>
      <c r="F43" s="441">
        <f>ROUND((F42-E42)/E42*100,1)</f>
        <v>-2.2000000000000002</v>
      </c>
      <c r="G43" s="441">
        <f>ROUND((G42-F42)/F42*100,1)</f>
        <v>-6.3</v>
      </c>
      <c r="H43" s="441">
        <f t="shared" ref="H43:AN43" si="35">ROUND((H42-G42)/G42*100,1)</f>
        <v>-7.1</v>
      </c>
      <c r="I43" s="441">
        <f t="shared" si="35"/>
        <v>-4.8</v>
      </c>
      <c r="J43" s="441">
        <f t="shared" si="35"/>
        <v>3.1</v>
      </c>
      <c r="K43" s="441">
        <f t="shared" si="35"/>
        <v>50.2</v>
      </c>
      <c r="L43" s="441">
        <f t="shared" si="35"/>
        <v>9.6</v>
      </c>
      <c r="M43" s="441">
        <f t="shared" si="35"/>
        <v>-24.6</v>
      </c>
      <c r="N43" s="441">
        <f t="shared" si="35"/>
        <v>-29.4</v>
      </c>
      <c r="O43" s="441">
        <f t="shared" si="35"/>
        <v>-2.1</v>
      </c>
      <c r="P43" s="441">
        <f t="shared" si="35"/>
        <v>-3.8</v>
      </c>
      <c r="Q43" s="441">
        <f t="shared" si="35"/>
        <v>-6.3</v>
      </c>
      <c r="R43" s="441">
        <f t="shared" si="35"/>
        <v>-8.1</v>
      </c>
      <c r="S43" s="441">
        <f t="shared" si="35"/>
        <v>2.2000000000000002</v>
      </c>
      <c r="T43" s="441">
        <f t="shared" si="35"/>
        <v>12.6</v>
      </c>
      <c r="U43" s="441">
        <f t="shared" si="35"/>
        <v>-2.2000000000000002</v>
      </c>
      <c r="V43" s="441">
        <f t="shared" si="35"/>
        <v>2.2999999999999998</v>
      </c>
      <c r="W43" s="441">
        <f t="shared" si="35"/>
        <v>-8.1</v>
      </c>
      <c r="X43" s="441">
        <f t="shared" si="35"/>
        <v>-16.100000000000001</v>
      </c>
      <c r="Y43" s="441">
        <f t="shared" si="35"/>
        <v>-25.1</v>
      </c>
      <c r="Z43" s="441">
        <f t="shared" si="35"/>
        <v>4.7</v>
      </c>
      <c r="AA43" s="441">
        <f t="shared" si="35"/>
        <v>3.4</v>
      </c>
      <c r="AB43" s="441">
        <f t="shared" si="35"/>
        <v>4.0999999999999996</v>
      </c>
      <c r="AC43" s="441">
        <f t="shared" si="35"/>
        <v>2.7</v>
      </c>
      <c r="AD43" s="441">
        <f t="shared" si="35"/>
        <v>-2.2999999999999998</v>
      </c>
      <c r="AE43" s="441">
        <f t="shared" si="35"/>
        <v>-2.5</v>
      </c>
      <c r="AF43" s="441">
        <f t="shared" si="35"/>
        <v>6</v>
      </c>
      <c r="AG43" s="441">
        <f t="shared" si="35"/>
        <v>-5.8</v>
      </c>
      <c r="AH43" s="441">
        <f t="shared" si="35"/>
        <v>-8.1</v>
      </c>
      <c r="AI43" s="441">
        <f t="shared" si="35"/>
        <v>-1.1000000000000001</v>
      </c>
      <c r="AJ43" s="441">
        <f t="shared" si="35"/>
        <v>1.5</v>
      </c>
      <c r="AK43" s="441">
        <f t="shared" si="35"/>
        <v>-1.6</v>
      </c>
      <c r="AL43" s="441">
        <f t="shared" si="35"/>
        <v>-6.4</v>
      </c>
      <c r="AM43" s="653">
        <f t="shared" si="35"/>
        <v>12.9</v>
      </c>
      <c r="AN43" s="653">
        <f t="shared" si="35"/>
        <v>-18.899999999999999</v>
      </c>
      <c r="AO43" s="460"/>
      <c r="AP43" s="101"/>
      <c r="AQ43" s="4" t="s">
        <v>143</v>
      </c>
      <c r="AR43" s="101"/>
      <c r="AS43" s="101"/>
      <c r="AT43" s="189"/>
      <c r="AU43" s="189"/>
      <c r="AV43" s="101"/>
      <c r="AW43" s="101"/>
      <c r="AX43" s="101"/>
      <c r="AY43" s="101"/>
      <c r="AZ43" s="101"/>
      <c r="BA43" s="101"/>
      <c r="BB43" s="101"/>
      <c r="BC43" s="101"/>
      <c r="BD43" s="101"/>
      <c r="BE43" s="101"/>
      <c r="BF43" s="101"/>
      <c r="BG43" s="101"/>
      <c r="BH43" s="101"/>
      <c r="BI43" s="101"/>
      <c r="BJ43" s="101"/>
      <c r="BK43" s="101"/>
      <c r="BL43" s="101"/>
      <c r="BM43" s="101"/>
      <c r="BN43" s="101"/>
      <c r="BO43" s="101"/>
      <c r="BP43" s="101"/>
      <c r="BQ43" s="101"/>
      <c r="BR43" s="101"/>
      <c r="BS43" s="101"/>
      <c r="BT43" s="101"/>
      <c r="BU43" s="101"/>
      <c r="BV43" s="101"/>
      <c r="BW43" s="101"/>
      <c r="BX43" s="101"/>
      <c r="BY43" s="101"/>
      <c r="BZ43" s="101"/>
      <c r="CA43" s="101"/>
      <c r="CB43" s="101"/>
      <c r="CC43" s="101"/>
      <c r="CD43" s="101"/>
      <c r="CE43" s="101"/>
      <c r="CF43" s="101"/>
      <c r="CG43" s="101"/>
      <c r="CH43" s="101"/>
      <c r="CI43" s="101"/>
      <c r="CJ43" s="101"/>
      <c r="CK43" s="101"/>
      <c r="CL43" s="101"/>
      <c r="CM43" s="101"/>
      <c r="CN43" s="101"/>
      <c r="CO43" s="101"/>
      <c r="CP43" s="101"/>
      <c r="CQ43" s="101"/>
      <c r="CR43" s="101"/>
      <c r="CS43" s="101"/>
      <c r="CT43" s="101"/>
      <c r="CU43" s="101"/>
      <c r="CV43" s="101"/>
      <c r="CW43" s="101"/>
      <c r="CX43" s="101"/>
      <c r="CY43" s="101"/>
      <c r="CZ43" s="101"/>
      <c r="DA43" s="101"/>
      <c r="DB43" s="101"/>
      <c r="DC43" s="101"/>
      <c r="DD43" s="101"/>
      <c r="DE43" s="101"/>
      <c r="DF43" s="101"/>
      <c r="DG43" s="101"/>
      <c r="DH43" s="101"/>
      <c r="DI43" s="101"/>
      <c r="DJ43" s="101"/>
      <c r="DK43" s="101"/>
      <c r="DL43" s="101"/>
      <c r="DM43" s="101"/>
      <c r="DN43" s="101"/>
      <c r="DO43" s="101"/>
      <c r="DP43" s="101"/>
      <c r="DQ43" s="101"/>
      <c r="DR43" s="101"/>
      <c r="DS43" s="101"/>
      <c r="DT43" s="101"/>
      <c r="DU43" s="101"/>
      <c r="DV43" s="101"/>
      <c r="DW43" s="101"/>
      <c r="DX43" s="101"/>
      <c r="DY43" s="101"/>
      <c r="DZ43" s="101"/>
      <c r="EA43" s="101"/>
      <c r="EB43" s="101"/>
      <c r="EC43" s="101"/>
      <c r="ED43" s="101"/>
      <c r="EE43" s="101"/>
      <c r="EF43" s="101"/>
      <c r="EG43" s="101"/>
      <c r="EH43" s="101"/>
      <c r="EI43" s="101"/>
      <c r="EJ43" s="101"/>
      <c r="EK43" s="101"/>
      <c r="EL43" s="101"/>
      <c r="EM43" s="101"/>
      <c r="EN43" s="101"/>
      <c r="EO43" s="101"/>
      <c r="EP43" s="101"/>
      <c r="EQ43" s="101"/>
      <c r="ER43" s="101"/>
      <c r="ES43" s="101"/>
      <c r="ET43" s="101"/>
      <c r="EU43" s="101"/>
      <c r="EV43" s="101"/>
      <c r="EW43" s="101"/>
      <c r="EX43" s="101"/>
      <c r="EY43" s="101"/>
      <c r="EZ43" s="101"/>
      <c r="FA43" s="101"/>
      <c r="FB43" s="101"/>
      <c r="FC43" s="101"/>
      <c r="FD43" s="101"/>
      <c r="FE43" s="101"/>
      <c r="FF43" s="101"/>
      <c r="FG43" s="101"/>
      <c r="FH43" s="101"/>
      <c r="FI43" s="101"/>
      <c r="FJ43" s="101"/>
      <c r="FK43" s="101"/>
      <c r="FL43" s="101"/>
      <c r="FM43" s="101"/>
      <c r="FN43" s="101"/>
      <c r="FO43" s="101"/>
      <c r="FP43" s="101"/>
      <c r="FQ43" s="101"/>
      <c r="FR43" s="101"/>
      <c r="FS43" s="101"/>
      <c r="FT43" s="101"/>
      <c r="FU43" s="101"/>
      <c r="FV43" s="101"/>
      <c r="FW43" s="101"/>
      <c r="FX43" s="101"/>
      <c r="FY43" s="101"/>
      <c r="FZ43" s="101"/>
      <c r="GA43" s="101"/>
      <c r="GB43" s="101"/>
      <c r="GC43" s="101"/>
      <c r="GD43" s="101"/>
      <c r="GE43" s="101"/>
      <c r="GF43" s="101"/>
      <c r="GG43" s="101"/>
      <c r="GH43" s="101"/>
      <c r="GI43" s="101"/>
      <c r="GJ43" s="101"/>
      <c r="GK43" s="101"/>
      <c r="GL43" s="101"/>
      <c r="GM43" s="101"/>
      <c r="GN43" s="101"/>
      <c r="GO43" s="101"/>
      <c r="GP43" s="101"/>
      <c r="GQ43" s="101"/>
      <c r="GR43" s="101"/>
      <c r="GS43" s="101"/>
      <c r="GT43" s="101"/>
      <c r="GU43" s="101"/>
      <c r="GV43" s="101"/>
      <c r="GW43" s="101"/>
      <c r="GX43" s="101"/>
      <c r="GY43" s="101"/>
      <c r="GZ43" s="101"/>
      <c r="HA43" s="101"/>
      <c r="HB43" s="101"/>
      <c r="HC43" s="101"/>
      <c r="HD43" s="101"/>
      <c r="HE43" s="101"/>
      <c r="HF43" s="101"/>
      <c r="HG43" s="101"/>
      <c r="HH43" s="101"/>
      <c r="HI43" s="101"/>
      <c r="HJ43" s="101"/>
      <c r="HK43" s="101"/>
      <c r="HL43" s="101"/>
      <c r="HM43" s="101"/>
      <c r="HN43" s="101"/>
      <c r="HO43" s="101"/>
      <c r="HP43" s="101"/>
      <c r="HQ43" s="101"/>
      <c r="HR43" s="101"/>
      <c r="HS43" s="101"/>
      <c r="HT43" s="101"/>
      <c r="HU43" s="101"/>
      <c r="HV43" s="101"/>
      <c r="HW43" s="101"/>
      <c r="HX43" s="101"/>
      <c r="HY43" s="101"/>
      <c r="HZ43" s="101"/>
      <c r="IA43" s="101"/>
      <c r="IB43" s="101"/>
      <c r="IC43" s="101"/>
      <c r="ID43" s="101"/>
      <c r="IE43" s="101"/>
      <c r="IF43" s="101"/>
      <c r="IG43" s="101"/>
      <c r="IH43" s="101"/>
      <c r="II43" s="101"/>
      <c r="IJ43" s="101"/>
      <c r="IK43" s="101"/>
      <c r="IL43" s="101"/>
      <c r="IM43" s="101"/>
      <c r="IN43" s="101"/>
      <c r="IO43" s="101"/>
      <c r="IP43" s="101"/>
    </row>
    <row r="44" spans="1:250">
      <c r="A44" s="101"/>
      <c r="B44" s="1407"/>
      <c r="C44" s="1169" t="s">
        <v>144</v>
      </c>
      <c r="D44" s="1177" t="s">
        <v>145</v>
      </c>
      <c r="E44" s="1217">
        <v>220.19499999999999</v>
      </c>
      <c r="F44" s="1218">
        <v>225.49700000000001</v>
      </c>
      <c r="G44" s="1218">
        <v>215.08199999999999</v>
      </c>
      <c r="H44" s="1218">
        <v>200.02600000000001</v>
      </c>
      <c r="I44" s="1218">
        <v>185.00200000000001</v>
      </c>
      <c r="J44" s="1218">
        <v>185.642</v>
      </c>
      <c r="K44" s="1218">
        <v>211.92500000000001</v>
      </c>
      <c r="L44" s="1218">
        <v>222.20699999999999</v>
      </c>
      <c r="M44" s="1218">
        <v>185.31299999999999</v>
      </c>
      <c r="N44" s="1218">
        <v>164.28</v>
      </c>
      <c r="O44" s="1219">
        <v>154.821</v>
      </c>
      <c r="P44" s="1220">
        <v>159.47499999999999</v>
      </c>
      <c r="Q44" s="1221">
        <v>154.72200000000001</v>
      </c>
      <c r="R44" s="1221">
        <v>156.32</v>
      </c>
      <c r="S44" s="1221">
        <v>155.18299999999999</v>
      </c>
      <c r="T44" s="1221">
        <v>162.43199999999999</v>
      </c>
      <c r="U44" s="1221">
        <v>161.63800000000001</v>
      </c>
      <c r="V44" s="1221">
        <v>148.03399999999999</v>
      </c>
      <c r="W44" s="1221">
        <v>136.18199999999999</v>
      </c>
      <c r="X44" s="1221">
        <v>115.887</v>
      </c>
      <c r="Y44" s="1221">
        <v>132.38800000000001</v>
      </c>
      <c r="Z44" s="1221">
        <v>120.53</v>
      </c>
      <c r="AA44" s="1221">
        <v>122.149</v>
      </c>
      <c r="AB44" s="1221">
        <v>126.738</v>
      </c>
      <c r="AC44" s="1221">
        <v>137.559</v>
      </c>
      <c r="AD44" s="723">
        <v>123.614</v>
      </c>
      <c r="AE44" s="486">
        <v>124.446</v>
      </c>
      <c r="AF44" s="486">
        <v>134.61099999999999</v>
      </c>
      <c r="AG44" s="486">
        <v>133.815</v>
      </c>
      <c r="AH44" s="486">
        <v>133.36699999999999</v>
      </c>
      <c r="AI44" s="486">
        <v>127.825</v>
      </c>
      <c r="AJ44" s="722">
        <v>117.43600000000001</v>
      </c>
      <c r="AK44" s="722">
        <v>109.913</v>
      </c>
      <c r="AL44" s="722">
        <v>111.596</v>
      </c>
      <c r="AM44" s="722">
        <v>123.09</v>
      </c>
      <c r="AN44" s="1114">
        <v>125.33499999999999</v>
      </c>
      <c r="AO44" s="55" t="s">
        <v>146</v>
      </c>
      <c r="AP44" s="101"/>
      <c r="AQ44" s="4" t="s">
        <v>147</v>
      </c>
      <c r="AR44" s="101"/>
      <c r="AS44" s="101"/>
      <c r="AT44" s="189"/>
      <c r="AU44" s="189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/>
      <c r="BF44" s="101"/>
      <c r="BG44" s="101"/>
      <c r="BH44" s="101"/>
      <c r="BI44" s="101"/>
      <c r="BJ44" s="101"/>
      <c r="BK44" s="101"/>
      <c r="BL44" s="101"/>
      <c r="BM44" s="101"/>
      <c r="BN44" s="101"/>
      <c r="BO44" s="101"/>
      <c r="BP44" s="101"/>
      <c r="BQ44" s="101"/>
      <c r="BR44" s="101"/>
      <c r="BS44" s="101"/>
      <c r="BT44" s="101"/>
      <c r="BU44" s="101"/>
      <c r="BV44" s="101"/>
      <c r="BW44" s="101"/>
      <c r="BX44" s="101"/>
      <c r="BY44" s="101"/>
      <c r="BZ44" s="101"/>
      <c r="CA44" s="101"/>
      <c r="CB44" s="101"/>
      <c r="CC44" s="101"/>
      <c r="CD44" s="101"/>
      <c r="CE44" s="101"/>
      <c r="CF44" s="101"/>
      <c r="CG44" s="101"/>
      <c r="CH44" s="101"/>
      <c r="CI44" s="101"/>
      <c r="CJ44" s="101"/>
      <c r="CK44" s="101"/>
      <c r="CL44" s="101"/>
      <c r="CM44" s="101"/>
      <c r="CN44" s="101"/>
      <c r="CO44" s="101"/>
      <c r="CP44" s="101"/>
      <c r="CQ44" s="101"/>
      <c r="CR44" s="101"/>
      <c r="CS44" s="101"/>
      <c r="CT44" s="101"/>
      <c r="CU44" s="101"/>
      <c r="CV44" s="101"/>
      <c r="CW44" s="101"/>
      <c r="CX44" s="101"/>
      <c r="CY44" s="101"/>
      <c r="CZ44" s="101"/>
      <c r="DA44" s="101"/>
      <c r="DB44" s="101"/>
      <c r="DC44" s="101"/>
      <c r="DD44" s="101"/>
      <c r="DE44" s="101"/>
      <c r="DF44" s="101"/>
      <c r="DG44" s="101"/>
      <c r="DH44" s="101"/>
      <c r="DI44" s="101"/>
      <c r="DJ44" s="101"/>
      <c r="DK44" s="101"/>
      <c r="DL44" s="101"/>
      <c r="DM44" s="101"/>
      <c r="DN44" s="101"/>
      <c r="DO44" s="101"/>
      <c r="DP44" s="101"/>
      <c r="DQ44" s="101"/>
      <c r="DR44" s="101"/>
      <c r="DS44" s="101"/>
      <c r="DT44" s="101"/>
      <c r="DU44" s="101"/>
      <c r="DV44" s="101"/>
      <c r="DW44" s="101"/>
      <c r="DX44" s="101"/>
      <c r="DY44" s="101"/>
      <c r="DZ44" s="101"/>
      <c r="EA44" s="101"/>
      <c r="EB44" s="101"/>
      <c r="EC44" s="101"/>
      <c r="ED44" s="101"/>
      <c r="EE44" s="101"/>
      <c r="EF44" s="101"/>
      <c r="EG44" s="101"/>
      <c r="EH44" s="101"/>
      <c r="EI44" s="101"/>
      <c r="EJ44" s="101"/>
      <c r="EK44" s="101"/>
      <c r="EL44" s="101"/>
      <c r="EM44" s="101"/>
      <c r="EN44" s="101"/>
      <c r="EO44" s="101"/>
      <c r="EP44" s="101"/>
      <c r="EQ44" s="101"/>
      <c r="ER44" s="101"/>
      <c r="ES44" s="101"/>
      <c r="ET44" s="101"/>
      <c r="EU44" s="101"/>
      <c r="EV44" s="101"/>
      <c r="EW44" s="101"/>
      <c r="EX44" s="101"/>
      <c r="EY44" s="101"/>
      <c r="EZ44" s="101"/>
      <c r="FA44" s="101"/>
      <c r="FB44" s="101"/>
      <c r="FC44" s="101"/>
      <c r="FD44" s="101"/>
      <c r="FE44" s="101"/>
      <c r="FF44" s="101"/>
      <c r="FG44" s="101"/>
      <c r="FH44" s="101"/>
      <c r="FI44" s="101"/>
      <c r="FJ44" s="101"/>
      <c r="FK44" s="101"/>
      <c r="FL44" s="101"/>
      <c r="FM44" s="101"/>
      <c r="FN44" s="101"/>
      <c r="FO44" s="101"/>
      <c r="FP44" s="101"/>
      <c r="FQ44" s="101"/>
      <c r="FR44" s="101"/>
      <c r="FS44" s="101"/>
      <c r="FT44" s="101"/>
      <c r="FU44" s="101"/>
      <c r="FV44" s="101"/>
      <c r="FW44" s="101"/>
      <c r="FX44" s="101"/>
      <c r="FY44" s="101"/>
      <c r="FZ44" s="101"/>
      <c r="GA44" s="101"/>
      <c r="GB44" s="101"/>
      <c r="GC44" s="101"/>
      <c r="GD44" s="101"/>
      <c r="GE44" s="101"/>
      <c r="GF44" s="101"/>
      <c r="GG44" s="101"/>
      <c r="GH44" s="101"/>
      <c r="GI44" s="101"/>
      <c r="GJ44" s="101"/>
      <c r="GK44" s="101"/>
      <c r="GL44" s="101"/>
      <c r="GM44" s="101"/>
      <c r="GN44" s="101"/>
      <c r="GO44" s="101"/>
      <c r="GP44" s="101"/>
      <c r="GQ44" s="101"/>
      <c r="GR44" s="101"/>
      <c r="GS44" s="101"/>
      <c r="GT44" s="101"/>
      <c r="GU44" s="101"/>
      <c r="GV44" s="101"/>
      <c r="GW44" s="101"/>
      <c r="GX44" s="101"/>
      <c r="GY44" s="101"/>
      <c r="GZ44" s="101"/>
      <c r="HA44" s="101"/>
      <c r="HB44" s="101"/>
      <c r="HC44" s="101"/>
      <c r="HD44" s="101"/>
      <c r="HE44" s="101"/>
      <c r="HF44" s="101"/>
      <c r="HG44" s="101"/>
      <c r="HH44" s="101"/>
      <c r="HI44" s="101"/>
      <c r="HJ44" s="101"/>
      <c r="HK44" s="101"/>
      <c r="HL44" s="101"/>
      <c r="HM44" s="101"/>
      <c r="HN44" s="101"/>
      <c r="HO44" s="101"/>
      <c r="HP44" s="101"/>
      <c r="HQ44" s="101"/>
      <c r="HR44" s="101"/>
      <c r="HS44" s="101"/>
      <c r="HT44" s="101"/>
      <c r="HU44" s="101"/>
      <c r="HV44" s="101"/>
      <c r="HW44" s="101"/>
      <c r="HX44" s="101"/>
      <c r="HY44" s="101"/>
      <c r="HZ44" s="101"/>
      <c r="IA44" s="101"/>
      <c r="IB44" s="101"/>
      <c r="IC44" s="101"/>
      <c r="ID44" s="101"/>
      <c r="IE44" s="101"/>
      <c r="IF44" s="101"/>
      <c r="IG44" s="101"/>
      <c r="IH44" s="101"/>
      <c r="II44" s="101"/>
      <c r="IJ44" s="101"/>
      <c r="IK44" s="101"/>
      <c r="IL44" s="101"/>
      <c r="IM44" s="101"/>
      <c r="IN44" s="101"/>
      <c r="IO44" s="101"/>
      <c r="IP44" s="101"/>
    </row>
    <row r="45" spans="1:250">
      <c r="A45" s="101"/>
      <c r="B45" s="1407"/>
      <c r="C45" s="1168" t="s">
        <v>148</v>
      </c>
      <c r="D45" s="1162" t="s">
        <v>69</v>
      </c>
      <c r="E45" s="1141" t="s">
        <v>59</v>
      </c>
      <c r="F45" s="441">
        <f>ROUND((F44-E44)/E44*100,1)</f>
        <v>2.4</v>
      </c>
      <c r="G45" s="441">
        <f>ROUND((G44-F44)/F44*100,1)</f>
        <v>-4.5999999999999996</v>
      </c>
      <c r="H45" s="441">
        <f t="shared" ref="H45:AN45" si="36">ROUND((H44-G44)/G44*100,1)</f>
        <v>-7</v>
      </c>
      <c r="I45" s="441">
        <f t="shared" si="36"/>
        <v>-7.5</v>
      </c>
      <c r="J45" s="441">
        <f t="shared" si="36"/>
        <v>0.3</v>
      </c>
      <c r="K45" s="441">
        <f t="shared" si="36"/>
        <v>14.2</v>
      </c>
      <c r="L45" s="441">
        <f t="shared" si="36"/>
        <v>4.9000000000000004</v>
      </c>
      <c r="M45" s="441">
        <f t="shared" si="36"/>
        <v>-16.600000000000001</v>
      </c>
      <c r="N45" s="441">
        <f t="shared" si="36"/>
        <v>-11.3</v>
      </c>
      <c r="O45" s="441">
        <f t="shared" si="36"/>
        <v>-5.8</v>
      </c>
      <c r="P45" s="441">
        <f t="shared" si="36"/>
        <v>3</v>
      </c>
      <c r="Q45" s="441">
        <f t="shared" si="36"/>
        <v>-3</v>
      </c>
      <c r="R45" s="441">
        <f t="shared" si="36"/>
        <v>1</v>
      </c>
      <c r="S45" s="441">
        <f t="shared" si="36"/>
        <v>-0.7</v>
      </c>
      <c r="T45" s="441">
        <f t="shared" si="36"/>
        <v>4.7</v>
      </c>
      <c r="U45" s="441">
        <f t="shared" si="36"/>
        <v>-0.5</v>
      </c>
      <c r="V45" s="441">
        <f t="shared" si="36"/>
        <v>-8.4</v>
      </c>
      <c r="W45" s="441">
        <f t="shared" si="36"/>
        <v>-8</v>
      </c>
      <c r="X45" s="441">
        <f t="shared" si="36"/>
        <v>-14.9</v>
      </c>
      <c r="Y45" s="441">
        <f t="shared" si="36"/>
        <v>14.2</v>
      </c>
      <c r="Z45" s="441">
        <f t="shared" si="36"/>
        <v>-9</v>
      </c>
      <c r="AA45" s="441">
        <f t="shared" si="36"/>
        <v>1.3</v>
      </c>
      <c r="AB45" s="441">
        <f t="shared" si="36"/>
        <v>3.8</v>
      </c>
      <c r="AC45" s="441">
        <f t="shared" si="36"/>
        <v>8.5</v>
      </c>
      <c r="AD45" s="441">
        <f t="shared" si="36"/>
        <v>-10.1</v>
      </c>
      <c r="AE45" s="441">
        <f t="shared" si="36"/>
        <v>0.7</v>
      </c>
      <c r="AF45" s="441">
        <f t="shared" si="36"/>
        <v>8.1999999999999993</v>
      </c>
      <c r="AG45" s="441">
        <f t="shared" si="36"/>
        <v>-0.6</v>
      </c>
      <c r="AH45" s="441">
        <f t="shared" si="36"/>
        <v>-0.3</v>
      </c>
      <c r="AI45" s="441">
        <f t="shared" si="36"/>
        <v>-4.2</v>
      </c>
      <c r="AJ45" s="441">
        <f t="shared" si="36"/>
        <v>-8.1</v>
      </c>
      <c r="AK45" s="441">
        <f t="shared" si="36"/>
        <v>-6.4</v>
      </c>
      <c r="AL45" s="441">
        <f t="shared" si="36"/>
        <v>1.5</v>
      </c>
      <c r="AM45" s="441">
        <f t="shared" si="36"/>
        <v>10.3</v>
      </c>
      <c r="AN45" s="441">
        <f t="shared" si="36"/>
        <v>1.8</v>
      </c>
      <c r="AO45" s="57" t="s">
        <v>149</v>
      </c>
      <c r="AP45" s="101"/>
      <c r="AQ45" s="4"/>
      <c r="AR45" s="101"/>
      <c r="AS45" s="101"/>
      <c r="AT45" s="189"/>
      <c r="AU45" s="189"/>
      <c r="AV45" s="101"/>
      <c r="AW45" s="101"/>
      <c r="AX45" s="101"/>
      <c r="AY45" s="101"/>
      <c r="AZ45" s="101"/>
      <c r="BA45" s="101"/>
      <c r="BB45" s="101"/>
      <c r="BC45" s="101"/>
      <c r="BD45" s="101"/>
      <c r="BE45" s="101"/>
      <c r="BF45" s="101"/>
      <c r="BG45" s="101"/>
      <c r="BH45" s="101"/>
      <c r="BI45" s="101"/>
      <c r="BJ45" s="101"/>
      <c r="BK45" s="101"/>
      <c r="BL45" s="101"/>
      <c r="BM45" s="101"/>
      <c r="BN45" s="101"/>
      <c r="BO45" s="101"/>
      <c r="BP45" s="101"/>
      <c r="BQ45" s="101"/>
      <c r="BR45" s="101"/>
      <c r="BS45" s="101"/>
      <c r="BT45" s="101"/>
      <c r="BU45" s="101"/>
      <c r="BV45" s="101"/>
      <c r="BW45" s="101"/>
      <c r="BX45" s="101"/>
      <c r="BY45" s="101"/>
      <c r="BZ45" s="101"/>
      <c r="CA45" s="101"/>
      <c r="CB45" s="101"/>
      <c r="CC45" s="101"/>
      <c r="CD45" s="101"/>
      <c r="CE45" s="101"/>
      <c r="CF45" s="101"/>
      <c r="CG45" s="101"/>
      <c r="CH45" s="101"/>
      <c r="CI45" s="101"/>
      <c r="CJ45" s="101"/>
      <c r="CK45" s="101"/>
      <c r="CL45" s="101"/>
      <c r="CM45" s="101"/>
      <c r="CN45" s="101"/>
      <c r="CO45" s="101"/>
      <c r="CP45" s="101"/>
      <c r="CQ45" s="101"/>
      <c r="CR45" s="101"/>
      <c r="CS45" s="101"/>
      <c r="CT45" s="101"/>
      <c r="CU45" s="101"/>
      <c r="CV45" s="101"/>
      <c r="CW45" s="101"/>
      <c r="CX45" s="101"/>
      <c r="CY45" s="101"/>
      <c r="CZ45" s="101"/>
      <c r="DA45" s="101"/>
      <c r="DB45" s="101"/>
      <c r="DC45" s="101"/>
      <c r="DD45" s="101"/>
      <c r="DE45" s="101"/>
      <c r="DF45" s="101"/>
      <c r="DG45" s="101"/>
      <c r="DH45" s="101"/>
      <c r="DI45" s="101"/>
      <c r="DJ45" s="101"/>
      <c r="DK45" s="101"/>
      <c r="DL45" s="101"/>
      <c r="DM45" s="101"/>
      <c r="DN45" s="101"/>
      <c r="DO45" s="101"/>
      <c r="DP45" s="101"/>
      <c r="DQ45" s="101"/>
      <c r="DR45" s="101"/>
      <c r="DS45" s="101"/>
      <c r="DT45" s="101"/>
      <c r="DU45" s="101"/>
      <c r="DV45" s="101"/>
      <c r="DW45" s="101"/>
      <c r="DX45" s="101"/>
      <c r="DY45" s="101"/>
      <c r="DZ45" s="101"/>
      <c r="EA45" s="101"/>
      <c r="EB45" s="101"/>
      <c r="EC45" s="101"/>
      <c r="ED45" s="101"/>
      <c r="EE45" s="101"/>
      <c r="EF45" s="101"/>
      <c r="EG45" s="101"/>
      <c r="EH45" s="101"/>
      <c r="EI45" s="101"/>
      <c r="EJ45" s="101"/>
      <c r="EK45" s="101"/>
      <c r="EL45" s="101"/>
      <c r="EM45" s="101"/>
      <c r="EN45" s="101"/>
      <c r="EO45" s="101"/>
      <c r="EP45" s="101"/>
      <c r="EQ45" s="101"/>
      <c r="ER45" s="101"/>
      <c r="ES45" s="101"/>
      <c r="ET45" s="101"/>
      <c r="EU45" s="101"/>
      <c r="EV45" s="101"/>
      <c r="EW45" s="101"/>
      <c r="EX45" s="101"/>
      <c r="EY45" s="101"/>
      <c r="EZ45" s="101"/>
      <c r="FA45" s="101"/>
      <c r="FB45" s="101"/>
      <c r="FC45" s="101"/>
      <c r="FD45" s="101"/>
      <c r="FE45" s="101"/>
      <c r="FF45" s="101"/>
      <c r="FG45" s="101"/>
      <c r="FH45" s="101"/>
      <c r="FI45" s="101"/>
      <c r="FJ45" s="101"/>
      <c r="FK45" s="101"/>
      <c r="FL45" s="101"/>
      <c r="FM45" s="101"/>
      <c r="FN45" s="101"/>
      <c r="FO45" s="101"/>
      <c r="FP45" s="101"/>
      <c r="FQ45" s="101"/>
      <c r="FR45" s="101"/>
      <c r="FS45" s="101"/>
      <c r="FT45" s="101"/>
      <c r="FU45" s="101"/>
      <c r="FV45" s="101"/>
      <c r="FW45" s="101"/>
      <c r="FX45" s="101"/>
      <c r="FY45" s="101"/>
      <c r="FZ45" s="101"/>
      <c r="GA45" s="101"/>
      <c r="GB45" s="101"/>
      <c r="GC45" s="101"/>
      <c r="GD45" s="101"/>
      <c r="GE45" s="101"/>
      <c r="GF45" s="101"/>
      <c r="GG45" s="101"/>
      <c r="GH45" s="101"/>
      <c r="GI45" s="101"/>
      <c r="GJ45" s="101"/>
      <c r="GK45" s="101"/>
      <c r="GL45" s="101"/>
      <c r="GM45" s="101"/>
      <c r="GN45" s="101"/>
      <c r="GO45" s="101"/>
      <c r="GP45" s="101"/>
      <c r="GQ45" s="101"/>
      <c r="GR45" s="101"/>
      <c r="GS45" s="101"/>
      <c r="GT45" s="101"/>
      <c r="GU45" s="101"/>
      <c r="GV45" s="101"/>
      <c r="GW45" s="101"/>
      <c r="GX45" s="101"/>
      <c r="GY45" s="101"/>
      <c r="GZ45" s="101"/>
      <c r="HA45" s="101"/>
      <c r="HB45" s="101"/>
      <c r="HC45" s="101"/>
      <c r="HD45" s="101"/>
      <c r="HE45" s="101"/>
      <c r="HF45" s="101"/>
      <c r="HG45" s="101"/>
      <c r="HH45" s="101"/>
      <c r="HI45" s="101"/>
      <c r="HJ45" s="101"/>
      <c r="HK45" s="101"/>
      <c r="HL45" s="101"/>
      <c r="HM45" s="101"/>
      <c r="HN45" s="101"/>
      <c r="HO45" s="101"/>
      <c r="HP45" s="101"/>
      <c r="HQ45" s="101"/>
      <c r="HR45" s="101"/>
      <c r="HS45" s="101"/>
      <c r="HT45" s="101"/>
      <c r="HU45" s="101"/>
      <c r="HV45" s="101"/>
      <c r="HW45" s="101"/>
      <c r="HX45" s="101"/>
      <c r="HY45" s="101"/>
      <c r="HZ45" s="101"/>
      <c r="IA45" s="101"/>
      <c r="IB45" s="101"/>
      <c r="IC45" s="101"/>
      <c r="ID45" s="101"/>
      <c r="IE45" s="101"/>
      <c r="IF45" s="101"/>
      <c r="IG45" s="101"/>
      <c r="IH45" s="101"/>
      <c r="II45" s="101"/>
      <c r="IJ45" s="101"/>
      <c r="IK45" s="101"/>
      <c r="IL45" s="101"/>
      <c r="IM45" s="101"/>
      <c r="IN45" s="101"/>
      <c r="IO45" s="101"/>
      <c r="IP45" s="101"/>
    </row>
    <row r="46" spans="1:250">
      <c r="A46" s="101"/>
      <c r="B46" s="1407"/>
      <c r="C46" s="1139" t="s">
        <v>150</v>
      </c>
      <c r="D46" s="1177" t="s">
        <v>151</v>
      </c>
      <c r="E46" s="1218">
        <v>395.87400000000002</v>
      </c>
      <c r="F46" s="1217">
        <v>455.41399999999999</v>
      </c>
      <c r="G46" s="1217">
        <v>475.346</v>
      </c>
      <c r="H46" s="1217">
        <v>470.31900000000002</v>
      </c>
      <c r="I46" s="1217">
        <v>468.72899999999998</v>
      </c>
      <c r="J46" s="1217">
        <v>435.20400000000001</v>
      </c>
      <c r="K46" s="1217">
        <v>396.601</v>
      </c>
      <c r="L46" s="1217">
        <v>442.04500000000002</v>
      </c>
      <c r="M46" s="1217">
        <v>433.64699999999999</v>
      </c>
      <c r="N46" s="1217">
        <v>421.24</v>
      </c>
      <c r="O46" s="1222">
        <v>412.17099999999999</v>
      </c>
      <c r="P46" s="723">
        <v>393.79</v>
      </c>
      <c r="Q46" s="723">
        <v>381.31400000000002</v>
      </c>
      <c r="R46" s="723">
        <v>370.43900000000002</v>
      </c>
      <c r="S46" s="723">
        <v>359.67599999999999</v>
      </c>
      <c r="T46" s="723">
        <v>345.25900000000001</v>
      </c>
      <c r="U46" s="723">
        <v>342.32</v>
      </c>
      <c r="V46" s="723">
        <v>334.988</v>
      </c>
      <c r="W46" s="723">
        <v>318.255</v>
      </c>
      <c r="X46" s="723">
        <v>303.42200000000003</v>
      </c>
      <c r="Y46" s="723">
        <v>289.03699999999998</v>
      </c>
      <c r="Z46" s="723">
        <v>285.91399999999999</v>
      </c>
      <c r="AA46" s="723">
        <v>282.64600000000002</v>
      </c>
      <c r="AB46" s="723">
        <v>275.15084000000002</v>
      </c>
      <c r="AC46" s="1223">
        <v>280.69689</v>
      </c>
      <c r="AD46" s="723">
        <v>274.06170999999995</v>
      </c>
      <c r="AE46" s="723">
        <v>275.58100000000002</v>
      </c>
      <c r="AF46" s="723">
        <v>266.84899999999999</v>
      </c>
      <c r="AG46" s="723">
        <v>260.08699999999999</v>
      </c>
      <c r="AH46" s="723">
        <v>237.72800000000001</v>
      </c>
      <c r="AI46" s="723">
        <v>227.321</v>
      </c>
      <c r="AJ46" s="723">
        <v>182.78200000000001</v>
      </c>
      <c r="AK46" s="723">
        <v>189.483</v>
      </c>
      <c r="AL46" s="723">
        <v>213.12700000000001</v>
      </c>
      <c r="AM46" s="723">
        <v>230.803</v>
      </c>
      <c r="AN46" s="723">
        <v>237.09899999999999</v>
      </c>
      <c r="AO46" s="461" t="s">
        <v>152</v>
      </c>
      <c r="AP46" s="101"/>
      <c r="AQ46" s="4" t="s">
        <v>153</v>
      </c>
      <c r="AR46" s="101"/>
      <c r="AS46" s="101"/>
      <c r="AT46" s="189"/>
      <c r="AU46" s="189"/>
      <c r="AV46" s="101"/>
      <c r="AW46" s="101"/>
      <c r="AX46" s="101"/>
      <c r="AY46" s="101"/>
      <c r="AZ46" s="101"/>
      <c r="BA46" s="101"/>
      <c r="BB46" s="101"/>
      <c r="BC46" s="101"/>
      <c r="BD46" s="101"/>
      <c r="BE46" s="101"/>
      <c r="BF46" s="101"/>
      <c r="BG46" s="101"/>
      <c r="BH46" s="101"/>
      <c r="BI46" s="101"/>
      <c r="BJ46" s="101"/>
      <c r="BK46" s="101"/>
      <c r="BL46" s="101"/>
      <c r="BM46" s="101"/>
      <c r="BN46" s="101"/>
      <c r="BO46" s="101"/>
      <c r="BP46" s="101"/>
      <c r="BQ46" s="101"/>
      <c r="BR46" s="101"/>
      <c r="BS46" s="101"/>
      <c r="BT46" s="101"/>
      <c r="BU46" s="101"/>
      <c r="BV46" s="101"/>
      <c r="BW46" s="101"/>
      <c r="BX46" s="101"/>
      <c r="BY46" s="101"/>
      <c r="BZ46" s="101"/>
      <c r="CA46" s="101"/>
      <c r="CB46" s="101"/>
      <c r="CC46" s="101"/>
      <c r="CD46" s="101"/>
      <c r="CE46" s="101"/>
      <c r="CF46" s="101"/>
      <c r="CG46" s="101"/>
      <c r="CH46" s="101"/>
      <c r="CI46" s="101"/>
      <c r="CJ46" s="101"/>
      <c r="CK46" s="101"/>
      <c r="CL46" s="101"/>
      <c r="CM46" s="101"/>
      <c r="CN46" s="101"/>
      <c r="CO46" s="101"/>
      <c r="CP46" s="101"/>
      <c r="CQ46" s="101"/>
      <c r="CR46" s="101"/>
      <c r="CS46" s="101"/>
      <c r="CT46" s="101"/>
      <c r="CU46" s="101"/>
      <c r="CV46" s="101"/>
      <c r="CW46" s="101"/>
      <c r="CX46" s="101"/>
      <c r="CY46" s="101"/>
      <c r="CZ46" s="101"/>
      <c r="DA46" s="101"/>
      <c r="DB46" s="101"/>
      <c r="DC46" s="101"/>
      <c r="DD46" s="101"/>
      <c r="DE46" s="101"/>
      <c r="DF46" s="101"/>
      <c r="DG46" s="101"/>
      <c r="DH46" s="101"/>
      <c r="DI46" s="101"/>
      <c r="DJ46" s="101"/>
      <c r="DK46" s="101"/>
      <c r="DL46" s="101"/>
      <c r="DM46" s="101"/>
      <c r="DN46" s="101"/>
      <c r="DO46" s="101"/>
      <c r="DP46" s="101"/>
      <c r="DQ46" s="101"/>
      <c r="DR46" s="101"/>
      <c r="DS46" s="101"/>
      <c r="DT46" s="101"/>
      <c r="DU46" s="101"/>
      <c r="DV46" s="101"/>
      <c r="DW46" s="101"/>
      <c r="DX46" s="101"/>
      <c r="DY46" s="101"/>
      <c r="DZ46" s="101"/>
      <c r="EA46" s="101"/>
      <c r="EB46" s="101"/>
      <c r="EC46" s="101"/>
      <c r="ED46" s="101"/>
      <c r="EE46" s="101"/>
      <c r="EF46" s="101"/>
      <c r="EG46" s="101"/>
      <c r="EH46" s="101"/>
      <c r="EI46" s="101"/>
      <c r="EJ46" s="101"/>
      <c r="EK46" s="101"/>
      <c r="EL46" s="101"/>
      <c r="EM46" s="101"/>
      <c r="EN46" s="101"/>
      <c r="EO46" s="101"/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01"/>
      <c r="FG46" s="101"/>
      <c r="FH46" s="101"/>
      <c r="FI46" s="101"/>
      <c r="FJ46" s="101"/>
      <c r="FK46" s="101"/>
      <c r="FL46" s="101"/>
      <c r="FM46" s="101"/>
      <c r="FN46" s="101"/>
      <c r="FO46" s="101"/>
      <c r="FP46" s="101"/>
      <c r="FQ46" s="101"/>
      <c r="FR46" s="101"/>
      <c r="FS46" s="101"/>
      <c r="FT46" s="101"/>
      <c r="FU46" s="101"/>
      <c r="FV46" s="101"/>
      <c r="FW46" s="101"/>
      <c r="FX46" s="101"/>
      <c r="FY46" s="101"/>
      <c r="FZ46" s="101"/>
      <c r="GA46" s="101"/>
      <c r="GB46" s="101"/>
      <c r="GC46" s="101"/>
      <c r="GD46" s="101"/>
      <c r="GE46" s="101"/>
      <c r="GF46" s="101"/>
      <c r="GG46" s="101"/>
      <c r="GH46" s="101"/>
      <c r="GI46" s="101"/>
      <c r="GJ46" s="101"/>
      <c r="GK46" s="101"/>
      <c r="GL46" s="101"/>
      <c r="GM46" s="101"/>
      <c r="GN46" s="101"/>
      <c r="GO46" s="101"/>
      <c r="GP46" s="101"/>
      <c r="GQ46" s="101"/>
      <c r="GR46" s="101"/>
      <c r="GS46" s="101"/>
      <c r="GT46" s="101"/>
      <c r="GU46" s="101"/>
      <c r="GV46" s="101"/>
      <c r="GW46" s="101"/>
      <c r="GX46" s="101"/>
      <c r="GY46" s="101"/>
      <c r="GZ46" s="101"/>
      <c r="HA46" s="101"/>
      <c r="HB46" s="101"/>
      <c r="HC46" s="101"/>
      <c r="HD46" s="101"/>
      <c r="HE46" s="101"/>
      <c r="HF46" s="101"/>
      <c r="HG46" s="101"/>
      <c r="HH46" s="101"/>
      <c r="HI46" s="101"/>
      <c r="HJ46" s="101"/>
      <c r="HK46" s="101"/>
      <c r="HL46" s="101"/>
      <c r="HM46" s="101"/>
      <c r="HN46" s="101"/>
      <c r="HO46" s="101"/>
      <c r="HP46" s="101"/>
      <c r="HQ46" s="101"/>
      <c r="HR46" s="101"/>
      <c r="HS46" s="101"/>
      <c r="HT46" s="101"/>
      <c r="HU46" s="101"/>
      <c r="HV46" s="101"/>
      <c r="HW46" s="101"/>
      <c r="HX46" s="101"/>
      <c r="HY46" s="101"/>
      <c r="HZ46" s="101"/>
      <c r="IA46" s="101"/>
      <c r="IB46" s="101"/>
      <c r="IC46" s="101"/>
      <c r="ID46" s="101"/>
      <c r="IE46" s="101"/>
      <c r="IF46" s="101"/>
      <c r="IG46" s="101"/>
      <c r="IH46" s="101"/>
      <c r="II46" s="101"/>
      <c r="IJ46" s="101"/>
      <c r="IK46" s="101"/>
      <c r="IL46" s="101"/>
      <c r="IM46" s="101"/>
      <c r="IN46" s="101"/>
      <c r="IO46" s="101"/>
      <c r="IP46" s="101"/>
    </row>
    <row r="47" spans="1:250">
      <c r="A47" s="101"/>
      <c r="B47" s="1408"/>
      <c r="C47" s="1161"/>
      <c r="D47" s="1162" t="s">
        <v>69</v>
      </c>
      <c r="E47" s="1141" t="s">
        <v>59</v>
      </c>
      <c r="F47" s="441">
        <f>ROUND((F46-E46)/E46*100,1)</f>
        <v>15</v>
      </c>
      <c r="G47" s="441">
        <f>ROUND((G46-F46)/F46*100,1)</f>
        <v>4.4000000000000004</v>
      </c>
      <c r="H47" s="441">
        <f t="shared" ref="H47:AN47" si="37">ROUND((H46-G46)/G46*100,1)</f>
        <v>-1.1000000000000001</v>
      </c>
      <c r="I47" s="441">
        <f t="shared" si="37"/>
        <v>-0.3</v>
      </c>
      <c r="J47" s="441">
        <f t="shared" si="37"/>
        <v>-7.2</v>
      </c>
      <c r="K47" s="441">
        <f t="shared" si="37"/>
        <v>-8.9</v>
      </c>
      <c r="L47" s="441">
        <f t="shared" si="37"/>
        <v>11.5</v>
      </c>
      <c r="M47" s="441">
        <f t="shared" si="37"/>
        <v>-1.9</v>
      </c>
      <c r="N47" s="441">
        <f t="shared" si="37"/>
        <v>-2.9</v>
      </c>
      <c r="O47" s="441">
        <f t="shared" si="37"/>
        <v>-2.2000000000000002</v>
      </c>
      <c r="P47" s="441">
        <f t="shared" si="37"/>
        <v>-4.5</v>
      </c>
      <c r="Q47" s="441">
        <f t="shared" si="37"/>
        <v>-3.2</v>
      </c>
      <c r="R47" s="441">
        <f t="shared" si="37"/>
        <v>-2.9</v>
      </c>
      <c r="S47" s="441">
        <f t="shared" si="37"/>
        <v>-2.9</v>
      </c>
      <c r="T47" s="441">
        <f t="shared" si="37"/>
        <v>-4</v>
      </c>
      <c r="U47" s="441">
        <f t="shared" si="37"/>
        <v>-0.9</v>
      </c>
      <c r="V47" s="441">
        <f t="shared" si="37"/>
        <v>-2.1</v>
      </c>
      <c r="W47" s="441">
        <f t="shared" si="37"/>
        <v>-5</v>
      </c>
      <c r="X47" s="441">
        <f t="shared" si="37"/>
        <v>-4.7</v>
      </c>
      <c r="Y47" s="441">
        <f t="shared" si="37"/>
        <v>-4.7</v>
      </c>
      <c r="Z47" s="441">
        <f t="shared" si="37"/>
        <v>-1.1000000000000001</v>
      </c>
      <c r="AA47" s="441">
        <f t="shared" si="37"/>
        <v>-1.1000000000000001</v>
      </c>
      <c r="AB47" s="441">
        <f t="shared" si="37"/>
        <v>-2.7</v>
      </c>
      <c r="AC47" s="441">
        <f t="shared" si="37"/>
        <v>2</v>
      </c>
      <c r="AD47" s="441">
        <f t="shared" si="37"/>
        <v>-2.4</v>
      </c>
      <c r="AE47" s="441">
        <f t="shared" si="37"/>
        <v>0.6</v>
      </c>
      <c r="AF47" s="441">
        <f t="shared" si="37"/>
        <v>-3.2</v>
      </c>
      <c r="AG47" s="441">
        <f t="shared" si="37"/>
        <v>-2.5</v>
      </c>
      <c r="AH47" s="441">
        <f t="shared" si="37"/>
        <v>-8.6</v>
      </c>
      <c r="AI47" s="441">
        <f t="shared" si="37"/>
        <v>-4.4000000000000004</v>
      </c>
      <c r="AJ47" s="441">
        <f t="shared" si="37"/>
        <v>-19.600000000000001</v>
      </c>
      <c r="AK47" s="441">
        <f t="shared" si="37"/>
        <v>3.7</v>
      </c>
      <c r="AL47" s="441">
        <f t="shared" si="37"/>
        <v>12.5</v>
      </c>
      <c r="AM47" s="441">
        <f t="shared" si="37"/>
        <v>8.3000000000000007</v>
      </c>
      <c r="AN47" s="441">
        <f t="shared" si="37"/>
        <v>2.7</v>
      </c>
      <c r="AO47" s="460" t="s">
        <v>13</v>
      </c>
      <c r="AP47" s="101"/>
      <c r="AQ47" s="4"/>
      <c r="AR47" s="101"/>
      <c r="AS47" s="4"/>
      <c r="AT47" s="107"/>
      <c r="AU47" s="107"/>
      <c r="AV47" s="101"/>
      <c r="AW47" s="101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101"/>
      <c r="BI47" s="101"/>
      <c r="BJ47" s="101"/>
      <c r="BK47" s="101"/>
      <c r="BL47" s="101"/>
      <c r="BM47" s="101"/>
      <c r="BN47" s="101"/>
      <c r="BO47" s="101"/>
      <c r="BP47" s="101"/>
      <c r="BQ47" s="101"/>
      <c r="BR47" s="101"/>
      <c r="BS47" s="101"/>
      <c r="BT47" s="101"/>
      <c r="BU47" s="101"/>
      <c r="BV47" s="101"/>
      <c r="BW47" s="101"/>
      <c r="BX47" s="101"/>
      <c r="BY47" s="101"/>
      <c r="BZ47" s="101"/>
      <c r="CA47" s="101"/>
      <c r="CB47" s="101"/>
      <c r="CC47" s="101"/>
      <c r="CD47" s="101"/>
      <c r="CE47" s="101"/>
      <c r="CF47" s="101"/>
      <c r="CG47" s="101"/>
      <c r="CH47" s="101"/>
      <c r="CI47" s="101"/>
      <c r="CJ47" s="101"/>
      <c r="CK47" s="101"/>
      <c r="CL47" s="101"/>
      <c r="CM47" s="101"/>
      <c r="CN47" s="101"/>
      <c r="CO47" s="101"/>
      <c r="CP47" s="101"/>
      <c r="CQ47" s="101"/>
      <c r="CR47" s="101"/>
      <c r="CS47" s="101"/>
      <c r="CT47" s="101"/>
      <c r="CU47" s="101"/>
      <c r="CV47" s="101"/>
      <c r="CW47" s="101"/>
      <c r="CX47" s="101"/>
      <c r="CY47" s="101"/>
      <c r="CZ47" s="101"/>
      <c r="DA47" s="101"/>
      <c r="DB47" s="101"/>
      <c r="DC47" s="101"/>
      <c r="DD47" s="101"/>
      <c r="DE47" s="101"/>
      <c r="DF47" s="101"/>
      <c r="DG47" s="101"/>
      <c r="DH47" s="101"/>
      <c r="DI47" s="101"/>
      <c r="DJ47" s="101"/>
      <c r="DK47" s="101"/>
      <c r="DL47" s="101"/>
      <c r="DM47" s="101"/>
      <c r="DN47" s="101"/>
      <c r="DO47" s="101"/>
      <c r="DP47" s="101"/>
      <c r="DQ47" s="101"/>
      <c r="DR47" s="101"/>
      <c r="DS47" s="101"/>
      <c r="DT47" s="101"/>
      <c r="DU47" s="101"/>
      <c r="DV47" s="101"/>
      <c r="DW47" s="101"/>
      <c r="DX47" s="101"/>
      <c r="DY47" s="101"/>
      <c r="DZ47" s="101"/>
      <c r="EA47" s="101"/>
      <c r="EB47" s="101"/>
      <c r="EC47" s="101"/>
      <c r="ED47" s="101"/>
      <c r="EE47" s="101"/>
      <c r="EF47" s="101"/>
      <c r="EG47" s="101"/>
      <c r="EH47" s="101"/>
      <c r="EI47" s="101"/>
      <c r="EJ47" s="101"/>
      <c r="EK47" s="101"/>
      <c r="EL47" s="101"/>
      <c r="EM47" s="101"/>
      <c r="EN47" s="101"/>
      <c r="EO47" s="101"/>
      <c r="EP47" s="101"/>
      <c r="EQ47" s="101"/>
      <c r="ER47" s="101"/>
      <c r="ES47" s="101"/>
      <c r="ET47" s="101"/>
      <c r="EU47" s="101"/>
      <c r="EV47" s="101"/>
      <c r="EW47" s="101"/>
      <c r="EX47" s="101"/>
      <c r="EY47" s="101"/>
      <c r="EZ47" s="101"/>
      <c r="FA47" s="101"/>
      <c r="FB47" s="101"/>
      <c r="FC47" s="101"/>
      <c r="FD47" s="101"/>
      <c r="FE47" s="101"/>
      <c r="FF47" s="101"/>
      <c r="FG47" s="101"/>
      <c r="FH47" s="101"/>
      <c r="FI47" s="101"/>
      <c r="FJ47" s="101"/>
      <c r="FK47" s="101"/>
      <c r="FL47" s="101"/>
      <c r="FM47" s="101"/>
      <c r="FN47" s="101"/>
      <c r="FO47" s="101"/>
      <c r="FP47" s="101"/>
      <c r="FQ47" s="101"/>
      <c r="FR47" s="101"/>
      <c r="FS47" s="101"/>
      <c r="FT47" s="101"/>
      <c r="FU47" s="101"/>
      <c r="FV47" s="101"/>
      <c r="FW47" s="101"/>
      <c r="FX47" s="101"/>
      <c r="FY47" s="101"/>
      <c r="FZ47" s="101"/>
      <c r="GA47" s="101"/>
      <c r="GB47" s="101"/>
      <c r="GC47" s="101"/>
      <c r="GD47" s="101"/>
      <c r="GE47" s="101"/>
      <c r="GF47" s="101"/>
      <c r="GG47" s="101"/>
      <c r="GH47" s="101"/>
      <c r="GI47" s="101"/>
      <c r="GJ47" s="101"/>
      <c r="GK47" s="101"/>
      <c r="GL47" s="101"/>
      <c r="GM47" s="101"/>
      <c r="GN47" s="101"/>
      <c r="GO47" s="101"/>
      <c r="GP47" s="101"/>
      <c r="GQ47" s="101"/>
      <c r="GR47" s="101"/>
      <c r="GS47" s="101"/>
      <c r="GT47" s="101"/>
      <c r="GU47" s="101"/>
      <c r="GV47" s="101"/>
      <c r="GW47" s="101"/>
      <c r="GX47" s="101"/>
      <c r="GY47" s="101"/>
      <c r="GZ47" s="101"/>
      <c r="HA47" s="101"/>
      <c r="HB47" s="101"/>
      <c r="HC47" s="101"/>
      <c r="HD47" s="101"/>
      <c r="HE47" s="101"/>
      <c r="HF47" s="101"/>
      <c r="HG47" s="101"/>
      <c r="HH47" s="101"/>
      <c r="HI47" s="101"/>
      <c r="HJ47" s="101"/>
      <c r="HK47" s="101"/>
      <c r="HL47" s="101"/>
      <c r="HM47" s="101"/>
      <c r="HN47" s="101"/>
      <c r="HO47" s="101"/>
      <c r="HP47" s="101"/>
      <c r="HQ47" s="101"/>
      <c r="HR47" s="101"/>
      <c r="HS47" s="101"/>
      <c r="HT47" s="101"/>
      <c r="HU47" s="101"/>
      <c r="HV47" s="101"/>
      <c r="HW47" s="101"/>
      <c r="HX47" s="101"/>
      <c r="HY47" s="101"/>
      <c r="HZ47" s="101"/>
      <c r="IA47" s="101"/>
      <c r="IB47" s="101"/>
      <c r="IC47" s="101"/>
      <c r="ID47" s="101"/>
      <c r="IE47" s="101"/>
      <c r="IF47" s="101"/>
      <c r="IG47" s="101"/>
      <c r="IH47" s="101"/>
      <c r="II47" s="101"/>
      <c r="IJ47" s="101"/>
      <c r="IK47" s="101"/>
      <c r="IL47" s="101"/>
      <c r="IM47" s="101"/>
      <c r="IN47" s="101"/>
      <c r="IO47" s="101"/>
      <c r="IP47" s="101"/>
    </row>
    <row r="48" spans="1:250">
      <c r="A48" s="101"/>
      <c r="B48" s="1413" t="s">
        <v>154</v>
      </c>
      <c r="C48" s="1212" t="s">
        <v>155</v>
      </c>
      <c r="D48" s="1140" t="s">
        <v>75</v>
      </c>
      <c r="E48" s="1224">
        <f>F48/1.076</f>
        <v>13.847583643122675</v>
      </c>
      <c r="F48" s="1225">
        <v>14.9</v>
      </c>
      <c r="G48" s="1225">
        <v>14.1</v>
      </c>
      <c r="H48" s="1225">
        <v>13.8</v>
      </c>
      <c r="I48" s="1225">
        <v>14</v>
      </c>
      <c r="J48" s="1225">
        <v>15</v>
      </c>
      <c r="K48" s="1225">
        <v>15.6</v>
      </c>
      <c r="L48" s="1225">
        <v>15.9</v>
      </c>
      <c r="M48" s="723">
        <v>16</v>
      </c>
      <c r="N48" s="486">
        <v>16.021999999999998</v>
      </c>
      <c r="O48" s="486">
        <v>15.9483</v>
      </c>
      <c r="P48" s="486">
        <v>15.816599999999999</v>
      </c>
      <c r="Q48" s="486">
        <v>16.8642</v>
      </c>
      <c r="R48" s="486">
        <v>17.055900000000001</v>
      </c>
      <c r="S48" s="486">
        <v>17.3521</v>
      </c>
      <c r="T48" s="486">
        <v>17.359500000000001</v>
      </c>
      <c r="U48" s="486">
        <v>17.533799999999999</v>
      </c>
      <c r="V48" s="486">
        <v>17.684000000000001</v>
      </c>
      <c r="W48" s="486">
        <v>18.138300000000001</v>
      </c>
      <c r="X48" s="486">
        <v>18.573499999999999</v>
      </c>
      <c r="Y48" s="486">
        <v>19.035</v>
      </c>
      <c r="Z48" s="486">
        <v>19.333100000000002</v>
      </c>
      <c r="AA48" s="486">
        <v>19.726199999999999</v>
      </c>
      <c r="AB48" s="486">
        <v>20.239999999999998</v>
      </c>
      <c r="AC48" s="486">
        <v>20.697299999999998</v>
      </c>
      <c r="AD48" s="486">
        <v>21.4359</v>
      </c>
      <c r="AE48" s="486">
        <v>21.977</v>
      </c>
      <c r="AF48" s="486">
        <v>22.608000000000001</v>
      </c>
      <c r="AG48" s="486">
        <v>23.213200000000001</v>
      </c>
      <c r="AH48" s="486">
        <v>23.698499999999999</v>
      </c>
      <c r="AI48" s="486">
        <v>24.256499999999999</v>
      </c>
      <c r="AJ48" s="486">
        <v>26.042400000000001</v>
      </c>
      <c r="AK48" s="486">
        <v>26.808499999999999</v>
      </c>
      <c r="AL48" s="486">
        <v>27.1586</v>
      </c>
      <c r="AM48" s="486">
        <v>27.728300000000001</v>
      </c>
      <c r="AN48" s="486">
        <v>28.064399999999999</v>
      </c>
      <c r="AO48" s="458" t="s">
        <v>156</v>
      </c>
      <c r="AP48" s="101"/>
      <c r="AQ48" s="4" t="s">
        <v>157</v>
      </c>
      <c r="AR48" s="101"/>
      <c r="AS48" s="101"/>
      <c r="AT48" s="189"/>
      <c r="AU48" s="189"/>
      <c r="AV48" s="101"/>
      <c r="AW48" s="101"/>
      <c r="AX48" s="101"/>
      <c r="AY48" s="101"/>
      <c r="AZ48" s="101"/>
      <c r="BA48" s="101"/>
      <c r="BB48" s="101"/>
      <c r="BC48" s="101"/>
      <c r="BD48" s="101"/>
      <c r="BE48" s="101"/>
      <c r="BF48" s="101"/>
      <c r="BG48" s="101"/>
      <c r="BH48" s="101"/>
      <c r="BI48" s="101"/>
      <c r="BJ48" s="101"/>
      <c r="BK48" s="101"/>
      <c r="BL48" s="101"/>
      <c r="BM48" s="101"/>
      <c r="BN48" s="101"/>
      <c r="BO48" s="101"/>
      <c r="BP48" s="101"/>
      <c r="BQ48" s="101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C48" s="101"/>
      <c r="CD48" s="101"/>
      <c r="CE48" s="101"/>
      <c r="CF48" s="101"/>
      <c r="CG48" s="101"/>
      <c r="CH48" s="101"/>
      <c r="CI48" s="101"/>
      <c r="CJ48" s="101"/>
      <c r="CK48" s="101"/>
      <c r="CL48" s="101"/>
      <c r="CM48" s="101"/>
      <c r="CN48" s="101"/>
      <c r="CO48" s="101"/>
      <c r="CP48" s="101"/>
      <c r="CQ48" s="101"/>
      <c r="CR48" s="101"/>
      <c r="CS48" s="101"/>
      <c r="CT48" s="101"/>
      <c r="CU48" s="101"/>
      <c r="CV48" s="101"/>
      <c r="CW48" s="101"/>
      <c r="CX48" s="101"/>
      <c r="CY48" s="101"/>
      <c r="CZ48" s="101"/>
      <c r="DA48" s="101"/>
      <c r="DB48" s="101"/>
      <c r="DC48" s="101"/>
      <c r="DD48" s="101"/>
      <c r="DE48" s="101"/>
      <c r="DF48" s="101"/>
      <c r="DG48" s="101"/>
      <c r="DH48" s="101"/>
      <c r="DI48" s="101"/>
      <c r="DJ48" s="101"/>
      <c r="DK48" s="101"/>
      <c r="DL48" s="101"/>
      <c r="DM48" s="101"/>
      <c r="DN48" s="101"/>
      <c r="DO48" s="101"/>
      <c r="DP48" s="101"/>
      <c r="DQ48" s="101"/>
      <c r="DR48" s="101"/>
      <c r="DS48" s="101"/>
      <c r="DT48" s="101"/>
      <c r="DU48" s="101"/>
      <c r="DV48" s="101"/>
      <c r="DW48" s="101"/>
      <c r="DX48" s="101"/>
      <c r="DY48" s="101"/>
      <c r="DZ48" s="101"/>
      <c r="EA48" s="101"/>
      <c r="EB48" s="101"/>
      <c r="EC48" s="101"/>
      <c r="ED48" s="101"/>
      <c r="EE48" s="101"/>
      <c r="EF48" s="101"/>
      <c r="EG48" s="101"/>
      <c r="EH48" s="101"/>
      <c r="EI48" s="101"/>
      <c r="EJ48" s="101"/>
      <c r="EK48" s="101"/>
      <c r="EL48" s="101"/>
      <c r="EM48" s="101"/>
      <c r="EN48" s="101"/>
      <c r="EO48" s="101"/>
      <c r="EP48" s="101"/>
      <c r="EQ48" s="101"/>
      <c r="ER48" s="101"/>
      <c r="ES48" s="101"/>
      <c r="ET48" s="101"/>
      <c r="EU48" s="101"/>
      <c r="EV48" s="101"/>
      <c r="EW48" s="101"/>
      <c r="EX48" s="101"/>
      <c r="EY48" s="101"/>
      <c r="EZ48" s="101"/>
      <c r="FA48" s="101"/>
      <c r="FB48" s="101"/>
      <c r="FC48" s="101"/>
      <c r="FD48" s="101"/>
      <c r="FE48" s="101"/>
      <c r="FF48" s="101"/>
      <c r="FG48" s="101"/>
      <c r="FH48" s="101"/>
      <c r="FI48" s="101"/>
      <c r="FJ48" s="101"/>
      <c r="FK48" s="101"/>
      <c r="FL48" s="101"/>
      <c r="FM48" s="101"/>
      <c r="FN48" s="101"/>
      <c r="FO48" s="101"/>
      <c r="FP48" s="101"/>
      <c r="FQ48" s="101"/>
      <c r="FR48" s="101"/>
      <c r="FS48" s="101"/>
      <c r="FT48" s="101"/>
      <c r="FU48" s="101"/>
      <c r="FV48" s="101"/>
      <c r="FW48" s="101"/>
      <c r="FX48" s="101"/>
      <c r="FY48" s="101"/>
      <c r="FZ48" s="101"/>
      <c r="GA48" s="101"/>
      <c r="GB48" s="101"/>
      <c r="GC48" s="101"/>
      <c r="GD48" s="101"/>
      <c r="GE48" s="101"/>
      <c r="GF48" s="101"/>
      <c r="GG48" s="101"/>
      <c r="GH48" s="101"/>
      <c r="GI48" s="101"/>
      <c r="GJ48" s="101"/>
      <c r="GK48" s="101"/>
      <c r="GL48" s="101"/>
      <c r="GM48" s="101"/>
      <c r="GN48" s="101"/>
      <c r="GO48" s="101"/>
      <c r="GP48" s="101"/>
      <c r="GQ48" s="101"/>
      <c r="GR48" s="101"/>
      <c r="GS48" s="101"/>
      <c r="GT48" s="101"/>
      <c r="GU48" s="101"/>
      <c r="GV48" s="101"/>
      <c r="GW48" s="101"/>
      <c r="GX48" s="101"/>
      <c r="GY48" s="101"/>
      <c r="GZ48" s="101"/>
      <c r="HA48" s="101"/>
      <c r="HB48" s="101"/>
      <c r="HC48" s="101"/>
      <c r="HD48" s="101"/>
      <c r="HE48" s="101"/>
      <c r="HF48" s="101"/>
      <c r="HG48" s="101"/>
      <c r="HH48" s="101"/>
      <c r="HI48" s="101"/>
      <c r="HJ48" s="101"/>
      <c r="HK48" s="101"/>
      <c r="HL48" s="101"/>
      <c r="HM48" s="101"/>
      <c r="HN48" s="101"/>
      <c r="HO48" s="101"/>
      <c r="HP48" s="101"/>
      <c r="HQ48" s="101"/>
      <c r="HR48" s="101"/>
      <c r="HS48" s="101"/>
      <c r="HT48" s="101"/>
      <c r="HU48" s="101"/>
      <c r="HV48" s="101"/>
      <c r="HW48" s="101"/>
      <c r="HX48" s="101"/>
      <c r="HY48" s="101"/>
      <c r="HZ48" s="101"/>
      <c r="IA48" s="101"/>
      <c r="IB48" s="101"/>
      <c r="IC48" s="101"/>
      <c r="ID48" s="101"/>
      <c r="IE48" s="101"/>
      <c r="IF48" s="101"/>
      <c r="IG48" s="101"/>
      <c r="IH48" s="101"/>
      <c r="II48" s="101"/>
      <c r="IJ48" s="101"/>
      <c r="IK48" s="101"/>
      <c r="IL48" s="101"/>
      <c r="IM48" s="101"/>
      <c r="IN48" s="101"/>
      <c r="IO48" s="101"/>
      <c r="IP48" s="101"/>
    </row>
    <row r="49" spans="1:250">
      <c r="A49" s="101"/>
      <c r="B49" s="1407"/>
      <c r="C49" s="1176" t="s">
        <v>158</v>
      </c>
      <c r="D49" s="1148" t="s">
        <v>69</v>
      </c>
      <c r="E49" s="1226" t="s">
        <v>9</v>
      </c>
      <c r="F49" s="441">
        <f t="shared" ref="F49:AN49" si="38">ROUND((F48-E48)/E48*100,1)</f>
        <v>7.6</v>
      </c>
      <c r="G49" s="441">
        <f t="shared" si="38"/>
        <v>-5.4</v>
      </c>
      <c r="H49" s="441">
        <f t="shared" si="38"/>
        <v>-2.1</v>
      </c>
      <c r="I49" s="441">
        <f t="shared" si="38"/>
        <v>1.4</v>
      </c>
      <c r="J49" s="441">
        <f t="shared" si="38"/>
        <v>7.1</v>
      </c>
      <c r="K49" s="441">
        <f t="shared" si="38"/>
        <v>4</v>
      </c>
      <c r="L49" s="441">
        <f t="shared" si="38"/>
        <v>1.9</v>
      </c>
      <c r="M49" s="441">
        <f t="shared" si="38"/>
        <v>0.6</v>
      </c>
      <c r="N49" s="441">
        <f t="shared" si="38"/>
        <v>0.1</v>
      </c>
      <c r="O49" s="441">
        <f t="shared" si="38"/>
        <v>-0.5</v>
      </c>
      <c r="P49" s="441">
        <f t="shared" si="38"/>
        <v>-0.8</v>
      </c>
      <c r="Q49" s="441">
        <f t="shared" si="38"/>
        <v>6.6</v>
      </c>
      <c r="R49" s="441">
        <f t="shared" si="38"/>
        <v>1.1000000000000001</v>
      </c>
      <c r="S49" s="441">
        <f t="shared" si="38"/>
        <v>1.7</v>
      </c>
      <c r="T49" s="441">
        <f t="shared" si="38"/>
        <v>0</v>
      </c>
      <c r="U49" s="441">
        <f t="shared" si="38"/>
        <v>1</v>
      </c>
      <c r="V49" s="441">
        <f t="shared" si="38"/>
        <v>0.9</v>
      </c>
      <c r="W49" s="441">
        <f t="shared" si="38"/>
        <v>2.6</v>
      </c>
      <c r="X49" s="441">
        <f t="shared" si="38"/>
        <v>2.4</v>
      </c>
      <c r="Y49" s="441">
        <f t="shared" si="38"/>
        <v>2.5</v>
      </c>
      <c r="Z49" s="441">
        <f t="shared" si="38"/>
        <v>1.6</v>
      </c>
      <c r="AA49" s="441">
        <f t="shared" si="38"/>
        <v>2</v>
      </c>
      <c r="AB49" s="441">
        <f t="shared" si="38"/>
        <v>2.6</v>
      </c>
      <c r="AC49" s="441">
        <f t="shared" si="38"/>
        <v>2.2999999999999998</v>
      </c>
      <c r="AD49" s="441">
        <f t="shared" si="38"/>
        <v>3.6</v>
      </c>
      <c r="AE49" s="441">
        <f t="shared" si="38"/>
        <v>2.5</v>
      </c>
      <c r="AF49" s="441">
        <f t="shared" si="38"/>
        <v>2.9</v>
      </c>
      <c r="AG49" s="441">
        <f t="shared" si="38"/>
        <v>2.7</v>
      </c>
      <c r="AH49" s="441">
        <f t="shared" si="38"/>
        <v>2.1</v>
      </c>
      <c r="AI49" s="441">
        <f t="shared" si="38"/>
        <v>2.4</v>
      </c>
      <c r="AJ49" s="441">
        <f t="shared" si="38"/>
        <v>7.4</v>
      </c>
      <c r="AK49" s="653">
        <f t="shared" si="38"/>
        <v>2.9</v>
      </c>
      <c r="AL49" s="441">
        <f t="shared" si="38"/>
        <v>1.3</v>
      </c>
      <c r="AM49" s="441">
        <f t="shared" si="38"/>
        <v>2.1</v>
      </c>
      <c r="AN49" s="441">
        <f t="shared" si="38"/>
        <v>1.2</v>
      </c>
      <c r="AO49" s="461" t="s">
        <v>537</v>
      </c>
      <c r="AP49" s="101"/>
      <c r="AQ49" s="4" t="s">
        <v>689</v>
      </c>
      <c r="AR49" s="101"/>
      <c r="AS49" s="4"/>
      <c r="AT49" s="189"/>
      <c r="AU49" s="189"/>
      <c r="AV49" s="101"/>
      <c r="AW49" s="101"/>
      <c r="AX49" s="101"/>
      <c r="AY49" s="101"/>
      <c r="AZ49" s="101"/>
      <c r="BA49" s="101"/>
      <c r="BB49" s="101"/>
      <c r="BC49" s="101"/>
      <c r="BD49" s="101"/>
      <c r="BE49" s="101"/>
      <c r="BF49" s="101"/>
      <c r="BG49" s="101"/>
      <c r="BH49" s="101"/>
      <c r="BI49" s="101"/>
      <c r="BJ49" s="101"/>
      <c r="BK49" s="101"/>
      <c r="BL49" s="101"/>
      <c r="BM49" s="101"/>
      <c r="BN49" s="101"/>
      <c r="BO49" s="101"/>
      <c r="BP49" s="101"/>
      <c r="BQ49" s="101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C49" s="101"/>
      <c r="CD49" s="101"/>
      <c r="CE49" s="101"/>
      <c r="CF49" s="101"/>
      <c r="CG49" s="101"/>
      <c r="CH49" s="101"/>
      <c r="CI49" s="101"/>
      <c r="CJ49" s="101"/>
      <c r="CK49" s="101"/>
      <c r="CL49" s="101"/>
      <c r="CM49" s="101"/>
      <c r="CN49" s="101"/>
      <c r="CO49" s="101"/>
      <c r="CP49" s="101"/>
      <c r="CQ49" s="101"/>
      <c r="CR49" s="101"/>
      <c r="CS49" s="101"/>
      <c r="CT49" s="101"/>
      <c r="CU49" s="101"/>
      <c r="CV49" s="101"/>
      <c r="CW49" s="101"/>
      <c r="CX49" s="101"/>
      <c r="CY49" s="101"/>
      <c r="CZ49" s="101"/>
      <c r="DA49" s="101"/>
      <c r="DB49" s="101"/>
      <c r="DC49" s="101"/>
      <c r="DD49" s="101"/>
      <c r="DE49" s="101"/>
      <c r="DF49" s="101"/>
      <c r="DG49" s="101"/>
      <c r="DH49" s="101"/>
      <c r="DI49" s="101"/>
      <c r="DJ49" s="101"/>
      <c r="DK49" s="101"/>
      <c r="DL49" s="101"/>
      <c r="DM49" s="101"/>
      <c r="DN49" s="101"/>
      <c r="DO49" s="101"/>
      <c r="DP49" s="101"/>
      <c r="DQ49" s="101"/>
      <c r="DR49" s="101"/>
      <c r="DS49" s="101"/>
      <c r="DT49" s="101"/>
      <c r="DU49" s="101"/>
      <c r="DV49" s="101"/>
      <c r="DW49" s="101"/>
      <c r="DX49" s="101"/>
      <c r="DY49" s="101"/>
      <c r="DZ49" s="101"/>
      <c r="EA49" s="101"/>
      <c r="EB49" s="101"/>
      <c r="EC49" s="101"/>
      <c r="ED49" s="101"/>
      <c r="EE49" s="101"/>
      <c r="EF49" s="101"/>
      <c r="EG49" s="101"/>
      <c r="EH49" s="101"/>
      <c r="EI49" s="101"/>
      <c r="EJ49" s="101"/>
      <c r="EK49" s="101"/>
      <c r="EL49" s="101"/>
      <c r="EM49" s="101"/>
      <c r="EN49" s="101"/>
      <c r="EO49" s="101"/>
      <c r="EP49" s="101"/>
      <c r="EQ49" s="101"/>
      <c r="ER49" s="101"/>
      <c r="ES49" s="101"/>
      <c r="ET49" s="101"/>
      <c r="EU49" s="101"/>
      <c r="EV49" s="101"/>
      <c r="EW49" s="101"/>
      <c r="EX49" s="101"/>
      <c r="EY49" s="101"/>
      <c r="EZ49" s="101"/>
      <c r="FA49" s="101"/>
      <c r="FB49" s="101"/>
      <c r="FC49" s="101"/>
      <c r="FD49" s="101"/>
      <c r="FE49" s="101"/>
      <c r="FF49" s="101"/>
      <c r="FG49" s="101"/>
      <c r="FH49" s="101"/>
      <c r="FI49" s="101"/>
      <c r="FJ49" s="101"/>
      <c r="FK49" s="101"/>
      <c r="FL49" s="101"/>
      <c r="FM49" s="101"/>
      <c r="FN49" s="101"/>
      <c r="FO49" s="101"/>
      <c r="FP49" s="101"/>
      <c r="FQ49" s="101"/>
      <c r="FR49" s="101"/>
      <c r="FS49" s="101"/>
      <c r="FT49" s="101"/>
      <c r="FU49" s="101"/>
      <c r="FV49" s="101"/>
      <c r="FW49" s="101"/>
      <c r="FX49" s="101"/>
      <c r="FY49" s="101"/>
      <c r="FZ49" s="101"/>
      <c r="GA49" s="101"/>
      <c r="GB49" s="101"/>
      <c r="GC49" s="101"/>
      <c r="GD49" s="101"/>
      <c r="GE49" s="101"/>
      <c r="GF49" s="101"/>
      <c r="GG49" s="101"/>
      <c r="GH49" s="101"/>
      <c r="GI49" s="101"/>
      <c r="GJ49" s="101"/>
      <c r="GK49" s="101"/>
      <c r="GL49" s="101"/>
      <c r="GM49" s="101"/>
      <c r="GN49" s="101"/>
      <c r="GO49" s="101"/>
      <c r="GP49" s="101"/>
      <c r="GQ49" s="101"/>
      <c r="GR49" s="101"/>
      <c r="GS49" s="101"/>
      <c r="GT49" s="101"/>
      <c r="GU49" s="101"/>
      <c r="GV49" s="101"/>
      <c r="GW49" s="101"/>
      <c r="GX49" s="101"/>
      <c r="GY49" s="101"/>
      <c r="GZ49" s="101"/>
      <c r="HA49" s="101"/>
      <c r="HB49" s="101"/>
      <c r="HC49" s="101"/>
      <c r="HD49" s="101"/>
      <c r="HE49" s="101"/>
      <c r="HF49" s="101"/>
      <c r="HG49" s="101"/>
      <c r="HH49" s="101"/>
      <c r="HI49" s="101"/>
      <c r="HJ49" s="101"/>
      <c r="HK49" s="101"/>
      <c r="HL49" s="101"/>
      <c r="HM49" s="101"/>
      <c r="HN49" s="101"/>
      <c r="HO49" s="101"/>
      <c r="HP49" s="101"/>
      <c r="HQ49" s="101"/>
      <c r="HR49" s="101"/>
      <c r="HS49" s="101"/>
      <c r="HT49" s="101"/>
      <c r="HU49" s="101"/>
      <c r="HV49" s="101"/>
      <c r="HW49" s="101"/>
      <c r="HX49" s="101"/>
      <c r="HY49" s="101"/>
      <c r="HZ49" s="101"/>
      <c r="IA49" s="101"/>
      <c r="IB49" s="101"/>
      <c r="IC49" s="101"/>
      <c r="ID49" s="101"/>
      <c r="IE49" s="101"/>
      <c r="IF49" s="101"/>
      <c r="IG49" s="101"/>
      <c r="IH49" s="101"/>
      <c r="II49" s="101"/>
      <c r="IJ49" s="101"/>
      <c r="IK49" s="101"/>
      <c r="IL49" s="101"/>
      <c r="IM49" s="101"/>
      <c r="IN49" s="101"/>
      <c r="IO49" s="101"/>
      <c r="IP49" s="101"/>
    </row>
    <row r="50" spans="1:250">
      <c r="A50" s="101"/>
      <c r="B50" s="1407"/>
      <c r="C50" s="1212" t="s">
        <v>155</v>
      </c>
      <c r="D50" s="1140" t="s">
        <v>75</v>
      </c>
      <c r="E50" s="1227">
        <f>F50/1.046</f>
        <v>11.089866156787762</v>
      </c>
      <c r="F50" s="1225">
        <v>11.6</v>
      </c>
      <c r="G50" s="1225">
        <v>11.7</v>
      </c>
      <c r="H50" s="1225">
        <v>11.9</v>
      </c>
      <c r="I50" s="1225">
        <v>11.9</v>
      </c>
      <c r="J50" s="1225">
        <v>11.8</v>
      </c>
      <c r="K50" s="1225">
        <v>12.3</v>
      </c>
      <c r="L50" s="1225">
        <v>12.4</v>
      </c>
      <c r="M50" s="723">
        <v>12.5</v>
      </c>
      <c r="N50" s="486">
        <v>12.1225</v>
      </c>
      <c r="O50" s="486">
        <v>12.022</v>
      </c>
      <c r="P50" s="486">
        <v>11.614800000000001</v>
      </c>
      <c r="Q50" s="486">
        <v>11.168200000000001</v>
      </c>
      <c r="R50" s="486">
        <v>10.7697</v>
      </c>
      <c r="S50" s="486">
        <v>10.670299999999999</v>
      </c>
      <c r="T50" s="486">
        <v>10.407500000000001</v>
      </c>
      <c r="U50" s="486">
        <v>10.449400000000001</v>
      </c>
      <c r="V50" s="486">
        <v>10.174899999999999</v>
      </c>
      <c r="W50" s="486">
        <v>10.3597</v>
      </c>
      <c r="X50" s="486">
        <v>9.9625000000000004</v>
      </c>
      <c r="Y50" s="486">
        <v>9.8208000000000002</v>
      </c>
      <c r="Z50" s="486">
        <v>9.8508999999999993</v>
      </c>
      <c r="AA50" s="486">
        <v>9.6452000000000009</v>
      </c>
      <c r="AB50" s="486">
        <v>9.7761999999999993</v>
      </c>
      <c r="AC50" s="486">
        <v>10.0068</v>
      </c>
      <c r="AD50" s="486">
        <v>10.2723</v>
      </c>
      <c r="AE50" s="486">
        <v>10.4895</v>
      </c>
      <c r="AF50" s="486">
        <v>10.574199999999999</v>
      </c>
      <c r="AG50" s="486">
        <v>10.7271</v>
      </c>
      <c r="AH50" s="486">
        <v>10.853999999999999</v>
      </c>
      <c r="AI50" s="486">
        <v>11.031700000000001</v>
      </c>
      <c r="AJ50" s="722">
        <v>11.038</v>
      </c>
      <c r="AK50" s="722">
        <v>11.0901</v>
      </c>
      <c r="AL50" s="486">
        <v>11.856</v>
      </c>
      <c r="AM50" s="486">
        <v>12.1112</v>
      </c>
      <c r="AN50" s="486">
        <v>12.4656</v>
      </c>
      <c r="AO50" s="458" t="s">
        <v>159</v>
      </c>
      <c r="AP50" s="101"/>
      <c r="AQ50" s="4" t="s">
        <v>157</v>
      </c>
      <c r="AR50" s="101"/>
      <c r="AS50" s="4"/>
      <c r="AT50" s="189"/>
      <c r="AU50" s="189"/>
      <c r="AV50" s="101"/>
      <c r="AW50" s="101"/>
      <c r="AX50" s="101"/>
      <c r="AY50" s="101"/>
      <c r="AZ50" s="101"/>
      <c r="BA50" s="101"/>
      <c r="BB50" s="101"/>
      <c r="BC50" s="101"/>
      <c r="BD50" s="101"/>
      <c r="BE50" s="101"/>
      <c r="BF50" s="101"/>
      <c r="BG50" s="101"/>
      <c r="BH50" s="101"/>
      <c r="BI50" s="101"/>
      <c r="BJ50" s="101"/>
      <c r="BK50" s="101"/>
      <c r="BL50" s="101"/>
      <c r="BM50" s="101"/>
      <c r="BN50" s="101"/>
      <c r="BO50" s="101"/>
      <c r="BP50" s="101"/>
      <c r="BQ50" s="101"/>
      <c r="BR50" s="101"/>
      <c r="BS50" s="101"/>
      <c r="BT50" s="101"/>
      <c r="BU50" s="101"/>
      <c r="BV50" s="101"/>
      <c r="BW50" s="101"/>
      <c r="BX50" s="101"/>
      <c r="BY50" s="101"/>
      <c r="BZ50" s="101"/>
      <c r="CA50" s="101"/>
      <c r="CB50" s="101"/>
      <c r="CC50" s="101"/>
      <c r="CD50" s="101"/>
      <c r="CE50" s="101"/>
      <c r="CF50" s="101"/>
      <c r="CG50" s="101"/>
      <c r="CH50" s="101"/>
      <c r="CI50" s="101"/>
      <c r="CJ50" s="101"/>
      <c r="CK50" s="101"/>
      <c r="CL50" s="101"/>
      <c r="CM50" s="101"/>
      <c r="CN50" s="101"/>
      <c r="CO50" s="101"/>
      <c r="CP50" s="101"/>
      <c r="CQ50" s="101"/>
      <c r="CR50" s="101"/>
      <c r="CS50" s="101"/>
      <c r="CT50" s="101"/>
      <c r="CU50" s="101"/>
      <c r="CV50" s="101"/>
      <c r="CW50" s="101"/>
      <c r="CX50" s="101"/>
      <c r="CY50" s="101"/>
      <c r="CZ50" s="101"/>
      <c r="DA50" s="101"/>
      <c r="DB50" s="101"/>
      <c r="DC50" s="101"/>
      <c r="DD50" s="101"/>
      <c r="DE50" s="101"/>
      <c r="DF50" s="101"/>
      <c r="DG50" s="101"/>
      <c r="DH50" s="101"/>
      <c r="DI50" s="101"/>
      <c r="DJ50" s="101"/>
      <c r="DK50" s="101"/>
      <c r="DL50" s="101"/>
      <c r="DM50" s="101"/>
      <c r="DN50" s="101"/>
      <c r="DO50" s="101"/>
      <c r="DP50" s="101"/>
      <c r="DQ50" s="101"/>
      <c r="DR50" s="101"/>
      <c r="DS50" s="101"/>
      <c r="DT50" s="101"/>
      <c r="DU50" s="101"/>
      <c r="DV50" s="101"/>
      <c r="DW50" s="101"/>
      <c r="DX50" s="101"/>
      <c r="DY50" s="101"/>
      <c r="DZ50" s="101"/>
      <c r="EA50" s="101"/>
      <c r="EB50" s="101"/>
      <c r="EC50" s="101"/>
      <c r="ED50" s="101"/>
      <c r="EE50" s="101"/>
      <c r="EF50" s="101"/>
      <c r="EG50" s="101"/>
      <c r="EH50" s="101"/>
      <c r="EI50" s="101"/>
      <c r="EJ50" s="101"/>
      <c r="EK50" s="101"/>
      <c r="EL50" s="101"/>
      <c r="EM50" s="101"/>
      <c r="EN50" s="101"/>
      <c r="EO50" s="101"/>
      <c r="EP50" s="101"/>
      <c r="EQ50" s="101"/>
      <c r="ER50" s="101"/>
      <c r="ES50" s="101"/>
      <c r="ET50" s="101"/>
      <c r="EU50" s="101"/>
      <c r="EV50" s="101"/>
      <c r="EW50" s="101"/>
      <c r="EX50" s="101"/>
      <c r="EY50" s="101"/>
      <c r="EZ50" s="101"/>
      <c r="FA50" s="101"/>
      <c r="FB50" s="101"/>
      <c r="FC50" s="101"/>
      <c r="FD50" s="101"/>
      <c r="FE50" s="101"/>
      <c r="FF50" s="101"/>
      <c r="FG50" s="101"/>
      <c r="FH50" s="101"/>
      <c r="FI50" s="101"/>
      <c r="FJ50" s="101"/>
      <c r="FK50" s="101"/>
      <c r="FL50" s="101"/>
      <c r="FM50" s="101"/>
      <c r="FN50" s="101"/>
      <c r="FO50" s="101"/>
      <c r="FP50" s="101"/>
      <c r="FQ50" s="101"/>
      <c r="FR50" s="101"/>
      <c r="FS50" s="101"/>
      <c r="FT50" s="101"/>
      <c r="FU50" s="101"/>
      <c r="FV50" s="101"/>
      <c r="FW50" s="101"/>
      <c r="FX50" s="101"/>
      <c r="FY50" s="101"/>
      <c r="FZ50" s="101"/>
      <c r="GA50" s="101"/>
      <c r="GB50" s="101"/>
      <c r="GC50" s="101"/>
      <c r="GD50" s="101"/>
      <c r="GE50" s="101"/>
      <c r="GF50" s="101"/>
      <c r="GG50" s="101"/>
      <c r="GH50" s="101"/>
      <c r="GI50" s="101"/>
      <c r="GJ50" s="101"/>
      <c r="GK50" s="101"/>
      <c r="GL50" s="101"/>
      <c r="GM50" s="101"/>
      <c r="GN50" s="101"/>
      <c r="GO50" s="101"/>
      <c r="GP50" s="101"/>
      <c r="GQ50" s="101"/>
      <c r="GR50" s="101"/>
      <c r="GS50" s="101"/>
      <c r="GT50" s="101"/>
      <c r="GU50" s="101"/>
      <c r="GV50" s="101"/>
      <c r="GW50" s="101"/>
      <c r="GX50" s="101"/>
      <c r="GY50" s="101"/>
      <c r="GZ50" s="101"/>
      <c r="HA50" s="101"/>
      <c r="HB50" s="101"/>
      <c r="HC50" s="101"/>
      <c r="HD50" s="101"/>
      <c r="HE50" s="101"/>
      <c r="HF50" s="101"/>
      <c r="HG50" s="101"/>
      <c r="HH50" s="101"/>
      <c r="HI50" s="101"/>
      <c r="HJ50" s="101"/>
      <c r="HK50" s="101"/>
      <c r="HL50" s="101"/>
      <c r="HM50" s="101"/>
      <c r="HN50" s="101"/>
      <c r="HO50" s="101"/>
      <c r="HP50" s="101"/>
      <c r="HQ50" s="101"/>
      <c r="HR50" s="101"/>
      <c r="HS50" s="101"/>
      <c r="HT50" s="101"/>
      <c r="HU50" s="101"/>
      <c r="HV50" s="101"/>
      <c r="HW50" s="101"/>
      <c r="HX50" s="101"/>
      <c r="HY50" s="101"/>
      <c r="HZ50" s="101"/>
      <c r="IA50" s="101"/>
      <c r="IB50" s="101"/>
      <c r="IC50" s="101"/>
      <c r="ID50" s="101"/>
      <c r="IE50" s="101"/>
      <c r="IF50" s="101"/>
      <c r="IG50" s="101"/>
      <c r="IH50" s="101"/>
      <c r="II50" s="101"/>
      <c r="IJ50" s="101"/>
      <c r="IK50" s="101"/>
      <c r="IL50" s="101"/>
      <c r="IM50" s="101"/>
      <c r="IN50" s="101"/>
      <c r="IO50" s="101"/>
      <c r="IP50" s="101"/>
    </row>
    <row r="51" spans="1:250">
      <c r="A51" s="101"/>
      <c r="B51" s="1408"/>
      <c r="C51" s="1228" t="s">
        <v>160</v>
      </c>
      <c r="D51" s="1148" t="s">
        <v>69</v>
      </c>
      <c r="E51" s="1226" t="s">
        <v>9</v>
      </c>
      <c r="F51" s="441">
        <f t="shared" ref="F51:AJ51" si="39">ROUND((F50-E50)/E50*100,1)</f>
        <v>4.5999999999999996</v>
      </c>
      <c r="G51" s="441">
        <f t="shared" si="39"/>
        <v>0.9</v>
      </c>
      <c r="H51" s="441">
        <f t="shared" si="39"/>
        <v>1.7</v>
      </c>
      <c r="I51" s="441">
        <f t="shared" si="39"/>
        <v>0</v>
      </c>
      <c r="J51" s="441">
        <f t="shared" si="39"/>
        <v>-0.8</v>
      </c>
      <c r="K51" s="441">
        <f t="shared" si="39"/>
        <v>4.2</v>
      </c>
      <c r="L51" s="441">
        <f t="shared" si="39"/>
        <v>0.8</v>
      </c>
      <c r="M51" s="441">
        <f t="shared" si="39"/>
        <v>0.8</v>
      </c>
      <c r="N51" s="441">
        <f t="shared" si="39"/>
        <v>-3</v>
      </c>
      <c r="O51" s="441">
        <f t="shared" si="39"/>
        <v>-0.8</v>
      </c>
      <c r="P51" s="441">
        <f t="shared" si="39"/>
        <v>-3.4</v>
      </c>
      <c r="Q51" s="441">
        <f t="shared" si="39"/>
        <v>-3.8</v>
      </c>
      <c r="R51" s="441">
        <f t="shared" si="39"/>
        <v>-3.6</v>
      </c>
      <c r="S51" s="441">
        <f t="shared" si="39"/>
        <v>-0.9</v>
      </c>
      <c r="T51" s="441">
        <f t="shared" si="39"/>
        <v>-2.5</v>
      </c>
      <c r="U51" s="441">
        <f t="shared" si="39"/>
        <v>0.4</v>
      </c>
      <c r="V51" s="441">
        <f t="shared" si="39"/>
        <v>-2.6</v>
      </c>
      <c r="W51" s="441">
        <f t="shared" si="39"/>
        <v>1.8</v>
      </c>
      <c r="X51" s="441">
        <f t="shared" si="39"/>
        <v>-3.8</v>
      </c>
      <c r="Y51" s="441">
        <f t="shared" si="39"/>
        <v>-1.4</v>
      </c>
      <c r="Z51" s="441">
        <f t="shared" si="39"/>
        <v>0.3</v>
      </c>
      <c r="AA51" s="441">
        <f t="shared" si="39"/>
        <v>-2.1</v>
      </c>
      <c r="AB51" s="441">
        <f t="shared" si="39"/>
        <v>1.4</v>
      </c>
      <c r="AC51" s="441">
        <f t="shared" si="39"/>
        <v>2.4</v>
      </c>
      <c r="AD51" s="441">
        <f t="shared" si="39"/>
        <v>2.7</v>
      </c>
      <c r="AE51" s="441">
        <f t="shared" si="39"/>
        <v>2.1</v>
      </c>
      <c r="AF51" s="441">
        <f t="shared" si="39"/>
        <v>0.8</v>
      </c>
      <c r="AG51" s="441">
        <f t="shared" si="39"/>
        <v>1.4</v>
      </c>
      <c r="AH51" s="441">
        <f t="shared" si="39"/>
        <v>1.2</v>
      </c>
      <c r="AI51" s="441">
        <f t="shared" si="39"/>
        <v>1.6</v>
      </c>
      <c r="AJ51" s="441">
        <f t="shared" si="39"/>
        <v>0.1</v>
      </c>
      <c r="AK51" s="441">
        <f>ROUND((AK50-AJ50)/AJ50*100,1)</f>
        <v>0.5</v>
      </c>
      <c r="AL51" s="441">
        <f>ROUND((AL50-AK50)/AK50*100,1)</f>
        <v>6.9</v>
      </c>
      <c r="AM51" s="653">
        <f>ROUND((AM50-AL50)/AL50*100,1)</f>
        <v>2.2000000000000002</v>
      </c>
      <c r="AN51" s="1111">
        <f>ROUND((AN50-AM50)/AM50*100,1)</f>
        <v>2.9</v>
      </c>
      <c r="AO51" s="460"/>
      <c r="AP51" s="101"/>
      <c r="AQ51" s="4" t="s">
        <v>689</v>
      </c>
      <c r="AR51" s="101"/>
      <c r="AS51" s="70"/>
      <c r="AT51" s="189"/>
      <c r="AU51" s="189"/>
      <c r="AV51" s="101"/>
      <c r="AW51" s="101"/>
      <c r="AX51" s="101"/>
      <c r="AY51" s="101"/>
      <c r="AZ51" s="101"/>
      <c r="BA51" s="101"/>
      <c r="BB51" s="101"/>
      <c r="BC51" s="101"/>
      <c r="BD51" s="101"/>
      <c r="BE51" s="101"/>
      <c r="BF51" s="101"/>
      <c r="BG51" s="101"/>
      <c r="BH51" s="101"/>
      <c r="BI51" s="101"/>
      <c r="BJ51" s="101"/>
      <c r="BK51" s="101"/>
      <c r="BL51" s="101"/>
      <c r="BM51" s="101"/>
      <c r="BN51" s="101"/>
      <c r="BO51" s="101"/>
      <c r="BP51" s="101"/>
      <c r="BQ51" s="101"/>
      <c r="BR51" s="101"/>
      <c r="BS51" s="101"/>
      <c r="BT51" s="101"/>
      <c r="BU51" s="101"/>
      <c r="BV51" s="101"/>
      <c r="BW51" s="101"/>
      <c r="BX51" s="101"/>
      <c r="BY51" s="101"/>
      <c r="BZ51" s="101"/>
      <c r="CA51" s="101"/>
      <c r="CB51" s="101"/>
      <c r="CC51" s="101"/>
      <c r="CD51" s="101"/>
      <c r="CE51" s="101"/>
      <c r="CF51" s="101"/>
      <c r="CG51" s="101"/>
      <c r="CH51" s="101"/>
      <c r="CI51" s="101"/>
      <c r="CJ51" s="101"/>
      <c r="CK51" s="101"/>
      <c r="CL51" s="101"/>
      <c r="CM51" s="101"/>
      <c r="CN51" s="101"/>
      <c r="CO51" s="101"/>
      <c r="CP51" s="101"/>
      <c r="CQ51" s="101"/>
      <c r="CR51" s="101"/>
      <c r="CS51" s="101"/>
      <c r="CT51" s="101"/>
      <c r="CU51" s="101"/>
      <c r="CV51" s="101"/>
      <c r="CW51" s="101"/>
      <c r="CX51" s="101"/>
      <c r="CY51" s="101"/>
      <c r="CZ51" s="101"/>
      <c r="DA51" s="101"/>
      <c r="DB51" s="101"/>
      <c r="DC51" s="101"/>
      <c r="DD51" s="101"/>
      <c r="DE51" s="101"/>
      <c r="DF51" s="101"/>
      <c r="DG51" s="101"/>
      <c r="DH51" s="101"/>
      <c r="DI51" s="101"/>
      <c r="DJ51" s="101"/>
      <c r="DK51" s="101"/>
      <c r="DL51" s="101"/>
      <c r="DM51" s="101"/>
      <c r="DN51" s="101"/>
      <c r="DO51" s="101"/>
      <c r="DP51" s="101"/>
      <c r="DQ51" s="101"/>
      <c r="DR51" s="101"/>
      <c r="DS51" s="101"/>
      <c r="DT51" s="101"/>
      <c r="DU51" s="101"/>
      <c r="DV51" s="101"/>
      <c r="DW51" s="101"/>
      <c r="DX51" s="101"/>
      <c r="DY51" s="101"/>
      <c r="DZ51" s="101"/>
      <c r="EA51" s="101"/>
      <c r="EB51" s="101"/>
      <c r="EC51" s="101"/>
      <c r="ED51" s="101"/>
      <c r="EE51" s="101"/>
      <c r="EF51" s="101"/>
      <c r="EG51" s="101"/>
      <c r="EH51" s="101"/>
      <c r="EI51" s="101"/>
      <c r="EJ51" s="101"/>
      <c r="EK51" s="101"/>
      <c r="EL51" s="101"/>
      <c r="EM51" s="101"/>
      <c r="EN51" s="101"/>
      <c r="EO51" s="101"/>
      <c r="EP51" s="101"/>
      <c r="EQ51" s="101"/>
      <c r="ER51" s="101"/>
      <c r="ES51" s="101"/>
      <c r="ET51" s="101"/>
      <c r="EU51" s="101"/>
      <c r="EV51" s="101"/>
      <c r="EW51" s="101"/>
      <c r="EX51" s="101"/>
      <c r="EY51" s="101"/>
      <c r="EZ51" s="101"/>
      <c r="FA51" s="101"/>
      <c r="FB51" s="101"/>
      <c r="FC51" s="101"/>
      <c r="FD51" s="101"/>
      <c r="FE51" s="101"/>
      <c r="FF51" s="101"/>
      <c r="FG51" s="101"/>
      <c r="FH51" s="101"/>
      <c r="FI51" s="101"/>
      <c r="FJ51" s="101"/>
      <c r="FK51" s="101"/>
      <c r="FL51" s="101"/>
      <c r="FM51" s="101"/>
      <c r="FN51" s="101"/>
      <c r="FO51" s="101"/>
      <c r="FP51" s="101"/>
      <c r="FQ51" s="101"/>
      <c r="FR51" s="101"/>
      <c r="FS51" s="101"/>
      <c r="FT51" s="101"/>
      <c r="FU51" s="101"/>
      <c r="FV51" s="101"/>
      <c r="FW51" s="101"/>
      <c r="FX51" s="101"/>
      <c r="FY51" s="101"/>
      <c r="FZ51" s="101"/>
      <c r="GA51" s="101"/>
      <c r="GB51" s="101"/>
      <c r="GC51" s="101"/>
      <c r="GD51" s="101"/>
      <c r="GE51" s="101"/>
      <c r="GF51" s="101"/>
      <c r="GG51" s="101"/>
      <c r="GH51" s="101"/>
      <c r="GI51" s="101"/>
      <c r="GJ51" s="101"/>
      <c r="GK51" s="101"/>
      <c r="GL51" s="101"/>
      <c r="GM51" s="101"/>
      <c r="GN51" s="101"/>
      <c r="GO51" s="101"/>
      <c r="GP51" s="101"/>
      <c r="GQ51" s="101"/>
      <c r="GR51" s="101"/>
      <c r="GS51" s="101"/>
      <c r="GT51" s="101"/>
      <c r="GU51" s="101"/>
      <c r="GV51" s="101"/>
      <c r="GW51" s="101"/>
      <c r="GX51" s="101"/>
      <c r="GY51" s="101"/>
      <c r="GZ51" s="101"/>
      <c r="HA51" s="101"/>
      <c r="HB51" s="101"/>
      <c r="HC51" s="101"/>
      <c r="HD51" s="101"/>
      <c r="HE51" s="101"/>
      <c r="HF51" s="101"/>
      <c r="HG51" s="101"/>
      <c r="HH51" s="101"/>
      <c r="HI51" s="101"/>
      <c r="HJ51" s="101"/>
      <c r="HK51" s="101"/>
      <c r="HL51" s="101"/>
      <c r="HM51" s="101"/>
      <c r="HN51" s="101"/>
      <c r="HO51" s="101"/>
      <c r="HP51" s="101"/>
      <c r="HQ51" s="101"/>
      <c r="HR51" s="101"/>
      <c r="HS51" s="101"/>
      <c r="HT51" s="101"/>
      <c r="HU51" s="101"/>
      <c r="HV51" s="101"/>
      <c r="HW51" s="101"/>
      <c r="HX51" s="101"/>
      <c r="HY51" s="101"/>
      <c r="HZ51" s="101"/>
      <c r="IA51" s="101"/>
      <c r="IB51" s="101"/>
      <c r="IC51" s="101"/>
      <c r="ID51" s="101"/>
      <c r="IE51" s="101"/>
      <c r="IF51" s="101"/>
      <c r="IG51" s="101"/>
      <c r="IH51" s="101"/>
      <c r="II51" s="101"/>
      <c r="IJ51" s="101"/>
      <c r="IK51" s="101"/>
      <c r="IL51" s="101"/>
      <c r="IM51" s="101"/>
      <c r="IN51" s="101"/>
      <c r="IO51" s="101"/>
      <c r="IP51" s="101"/>
    </row>
    <row r="52" spans="1:250">
      <c r="A52" s="101"/>
      <c r="B52" s="1413" t="s">
        <v>161</v>
      </c>
      <c r="C52" s="1229" t="s">
        <v>162</v>
      </c>
      <c r="D52" s="1157" t="s">
        <v>163</v>
      </c>
      <c r="E52" s="1230">
        <v>52669.180350000002</v>
      </c>
      <c r="F52" s="1230">
        <v>57143.682910000003</v>
      </c>
      <c r="G52" s="1230">
        <v>59009.379330000003</v>
      </c>
      <c r="H52" s="1230">
        <v>58438.118849999999</v>
      </c>
      <c r="I52" s="1230">
        <v>50780.063399999999</v>
      </c>
      <c r="J52" s="1230">
        <v>42999.775309999997</v>
      </c>
      <c r="K52" s="1230">
        <v>38862.63564</v>
      </c>
      <c r="L52" s="1230">
        <v>46680.677519999997</v>
      </c>
      <c r="M52" s="1230">
        <v>51790.042829999999</v>
      </c>
      <c r="N52" s="1230">
        <v>48652.587169999999</v>
      </c>
      <c r="O52" s="1203">
        <v>44119.16145</v>
      </c>
      <c r="P52" s="1203">
        <v>44959.171540000003</v>
      </c>
      <c r="Q52" s="1203">
        <v>43659.213880000003</v>
      </c>
      <c r="R52" s="1203">
        <v>47034.107830000001</v>
      </c>
      <c r="S52" s="1203">
        <v>48224.113720000001</v>
      </c>
      <c r="T52" s="1203">
        <v>55379.258889999997</v>
      </c>
      <c r="U52" s="1203">
        <v>59101.819739999999</v>
      </c>
      <c r="V52" s="1203">
        <v>65510.390809999997</v>
      </c>
      <c r="W52" s="1203">
        <v>70624.614530000006</v>
      </c>
      <c r="X52" s="1203">
        <v>63286.692669999997</v>
      </c>
      <c r="Y52" s="1199">
        <v>50410.591970000001</v>
      </c>
      <c r="Z52" s="1203">
        <v>60328.92353</v>
      </c>
      <c r="AA52" s="1199">
        <v>60505.996659999997</v>
      </c>
      <c r="AB52" s="1205">
        <v>56980.340470000003</v>
      </c>
      <c r="AC52" s="1205">
        <v>59665.229200000002</v>
      </c>
      <c r="AD52" s="1204">
        <v>62699.178919999998</v>
      </c>
      <c r="AE52" s="806">
        <v>60963.560870000001</v>
      </c>
      <c r="AF52" s="806">
        <v>57304.581319999998</v>
      </c>
      <c r="AG52" s="450">
        <v>63211.371370000001</v>
      </c>
      <c r="AH52" s="450">
        <v>65079.190119999999</v>
      </c>
      <c r="AI52" s="450">
        <v>59386.584000000003</v>
      </c>
      <c r="AJ52" s="511">
        <v>54962.400000000001</v>
      </c>
      <c r="AK52" s="448">
        <v>68509.960000000006</v>
      </c>
      <c r="AL52" s="448">
        <v>81814.3</v>
      </c>
      <c r="AM52" s="511">
        <v>82576.45</v>
      </c>
      <c r="AN52" s="448">
        <v>82101.052330000006</v>
      </c>
      <c r="AO52" s="458" t="s">
        <v>164</v>
      </c>
      <c r="AP52" s="101"/>
      <c r="AQ52" s="4" t="s">
        <v>165</v>
      </c>
      <c r="AR52" s="101"/>
      <c r="AS52" s="70"/>
      <c r="AT52" s="189"/>
      <c r="AU52" s="189"/>
      <c r="AV52" s="101"/>
      <c r="AW52" s="101"/>
      <c r="AX52" s="101"/>
      <c r="AY52" s="101"/>
      <c r="AZ52" s="101"/>
      <c r="BA52" s="101"/>
      <c r="BB52" s="101"/>
      <c r="BC52" s="101"/>
      <c r="BD52" s="101"/>
      <c r="BE52" s="101"/>
      <c r="BF52" s="101"/>
      <c r="BG52" s="101"/>
      <c r="BH52" s="101"/>
      <c r="BI52" s="101"/>
      <c r="BJ52" s="101"/>
      <c r="BK52" s="101"/>
      <c r="BL52" s="101"/>
      <c r="BM52" s="101"/>
      <c r="BN52" s="101"/>
      <c r="BO52" s="101"/>
      <c r="BP52" s="101"/>
      <c r="BQ52" s="101"/>
      <c r="BR52" s="101"/>
      <c r="BS52" s="101"/>
      <c r="BT52" s="101"/>
      <c r="BU52" s="101"/>
      <c r="BV52" s="101"/>
      <c r="BW52" s="101"/>
      <c r="BX52" s="101"/>
      <c r="BY52" s="101"/>
      <c r="BZ52" s="101"/>
      <c r="CA52" s="101"/>
      <c r="CB52" s="101"/>
      <c r="CC52" s="101"/>
      <c r="CD52" s="101"/>
      <c r="CE52" s="101"/>
      <c r="CF52" s="101"/>
      <c r="CG52" s="101"/>
      <c r="CH52" s="101"/>
      <c r="CI52" s="101"/>
      <c r="CJ52" s="101"/>
      <c r="CK52" s="101"/>
      <c r="CL52" s="101"/>
      <c r="CM52" s="101"/>
      <c r="CN52" s="101"/>
      <c r="CO52" s="101"/>
      <c r="CP52" s="101"/>
      <c r="CQ52" s="101"/>
      <c r="CR52" s="101"/>
      <c r="CS52" s="101"/>
      <c r="CT52" s="101"/>
      <c r="CU52" s="101"/>
      <c r="CV52" s="101"/>
      <c r="CW52" s="101"/>
      <c r="CX52" s="101"/>
      <c r="CY52" s="101"/>
      <c r="CZ52" s="101"/>
      <c r="DA52" s="101"/>
      <c r="DB52" s="101"/>
      <c r="DC52" s="101"/>
      <c r="DD52" s="101"/>
      <c r="DE52" s="101"/>
      <c r="DF52" s="101"/>
      <c r="DG52" s="101"/>
      <c r="DH52" s="101"/>
      <c r="DI52" s="101"/>
      <c r="DJ52" s="101"/>
      <c r="DK52" s="101"/>
      <c r="DL52" s="101"/>
      <c r="DM52" s="101"/>
      <c r="DN52" s="101"/>
      <c r="DO52" s="101"/>
      <c r="DP52" s="101"/>
      <c r="DQ52" s="101"/>
      <c r="DR52" s="101"/>
      <c r="DS52" s="101"/>
      <c r="DT52" s="101"/>
      <c r="DU52" s="101"/>
      <c r="DV52" s="101"/>
      <c r="DW52" s="101"/>
      <c r="DX52" s="101"/>
      <c r="DY52" s="101"/>
      <c r="DZ52" s="101"/>
      <c r="EA52" s="101"/>
      <c r="EB52" s="101"/>
      <c r="EC52" s="101"/>
      <c r="ED52" s="101"/>
      <c r="EE52" s="101"/>
      <c r="EF52" s="101"/>
      <c r="EG52" s="101"/>
      <c r="EH52" s="101"/>
      <c r="EI52" s="101"/>
      <c r="EJ52" s="101"/>
      <c r="EK52" s="101"/>
      <c r="EL52" s="101"/>
      <c r="EM52" s="101"/>
      <c r="EN52" s="101"/>
      <c r="EO52" s="101"/>
      <c r="EP52" s="101"/>
      <c r="EQ52" s="101"/>
      <c r="ER52" s="101"/>
      <c r="ES52" s="101"/>
      <c r="ET52" s="101"/>
      <c r="EU52" s="101"/>
      <c r="EV52" s="101"/>
      <c r="EW52" s="101"/>
      <c r="EX52" s="101"/>
      <c r="EY52" s="101"/>
      <c r="EZ52" s="101"/>
      <c r="FA52" s="101"/>
      <c r="FB52" s="101"/>
      <c r="FC52" s="101"/>
      <c r="FD52" s="101"/>
      <c r="FE52" s="101"/>
      <c r="FF52" s="101"/>
      <c r="FG52" s="101"/>
      <c r="FH52" s="101"/>
      <c r="FI52" s="101"/>
      <c r="FJ52" s="101"/>
      <c r="FK52" s="101"/>
      <c r="FL52" s="101"/>
      <c r="FM52" s="101"/>
      <c r="FN52" s="101"/>
      <c r="FO52" s="101"/>
      <c r="FP52" s="101"/>
      <c r="FQ52" s="101"/>
      <c r="FR52" s="101"/>
      <c r="FS52" s="101"/>
      <c r="FT52" s="101"/>
      <c r="FU52" s="101"/>
      <c r="FV52" s="101"/>
      <c r="FW52" s="101"/>
      <c r="FX52" s="101"/>
      <c r="FY52" s="101"/>
      <c r="FZ52" s="101"/>
      <c r="GA52" s="101"/>
      <c r="GB52" s="101"/>
      <c r="GC52" s="101"/>
      <c r="GD52" s="101"/>
      <c r="GE52" s="101"/>
      <c r="GF52" s="101"/>
      <c r="GG52" s="101"/>
      <c r="GH52" s="101"/>
      <c r="GI52" s="101"/>
      <c r="GJ52" s="101"/>
      <c r="GK52" s="101"/>
      <c r="GL52" s="101"/>
      <c r="GM52" s="101"/>
      <c r="GN52" s="101"/>
      <c r="GO52" s="101"/>
      <c r="GP52" s="101"/>
      <c r="GQ52" s="101"/>
      <c r="GR52" s="101"/>
      <c r="GS52" s="101"/>
      <c r="GT52" s="101"/>
      <c r="GU52" s="101"/>
      <c r="GV52" s="101"/>
      <c r="GW52" s="101"/>
      <c r="GX52" s="101"/>
      <c r="GY52" s="101"/>
      <c r="GZ52" s="101"/>
      <c r="HA52" s="101"/>
      <c r="HB52" s="101"/>
      <c r="HC52" s="101"/>
      <c r="HD52" s="101"/>
      <c r="HE52" s="101"/>
      <c r="HF52" s="101"/>
      <c r="HG52" s="101"/>
      <c r="HH52" s="101"/>
      <c r="HI52" s="101"/>
      <c r="HJ52" s="101"/>
      <c r="HK52" s="101"/>
      <c r="HL52" s="101"/>
      <c r="HM52" s="101"/>
      <c r="HN52" s="101"/>
      <c r="HO52" s="101"/>
      <c r="HP52" s="101"/>
      <c r="HQ52" s="101"/>
      <c r="HR52" s="101"/>
      <c r="HS52" s="101"/>
      <c r="HT52" s="101"/>
      <c r="HU52" s="101"/>
      <c r="HV52" s="101"/>
      <c r="HW52" s="101"/>
      <c r="HX52" s="101"/>
      <c r="HY52" s="101"/>
      <c r="HZ52" s="101"/>
      <c r="IA52" s="101"/>
      <c r="IB52" s="101"/>
      <c r="IC52" s="101"/>
      <c r="ID52" s="101"/>
      <c r="IE52" s="101"/>
      <c r="IF52" s="101"/>
      <c r="IG52" s="101"/>
      <c r="IH52" s="101"/>
      <c r="II52" s="101"/>
      <c r="IJ52" s="101"/>
      <c r="IK52" s="101"/>
      <c r="IL52" s="101"/>
      <c r="IM52" s="101"/>
      <c r="IN52" s="101"/>
      <c r="IO52" s="101"/>
      <c r="IP52" s="101"/>
    </row>
    <row r="53" spans="1:250">
      <c r="A53" s="101"/>
      <c r="B53" s="1407"/>
      <c r="C53" s="1229"/>
      <c r="D53" s="1148" t="s">
        <v>69</v>
      </c>
      <c r="E53" s="1179" t="s">
        <v>9</v>
      </c>
      <c r="F53" s="441">
        <f t="shared" ref="F53:AN53" si="40">ROUND((F52-E52)/E52*100,1)</f>
        <v>8.5</v>
      </c>
      <c r="G53" s="441">
        <f t="shared" si="40"/>
        <v>3.3</v>
      </c>
      <c r="H53" s="441">
        <f t="shared" si="40"/>
        <v>-1</v>
      </c>
      <c r="I53" s="441">
        <f t="shared" si="40"/>
        <v>-13.1</v>
      </c>
      <c r="J53" s="441">
        <f t="shared" si="40"/>
        <v>-15.3</v>
      </c>
      <c r="K53" s="441">
        <f t="shared" si="40"/>
        <v>-9.6</v>
      </c>
      <c r="L53" s="441">
        <f t="shared" si="40"/>
        <v>20.100000000000001</v>
      </c>
      <c r="M53" s="441">
        <f t="shared" si="40"/>
        <v>10.9</v>
      </c>
      <c r="N53" s="441">
        <f t="shared" si="40"/>
        <v>-6.1</v>
      </c>
      <c r="O53" s="441">
        <f t="shared" si="40"/>
        <v>-9.3000000000000007</v>
      </c>
      <c r="P53" s="441">
        <f t="shared" si="40"/>
        <v>1.9</v>
      </c>
      <c r="Q53" s="441">
        <f t="shared" si="40"/>
        <v>-2.9</v>
      </c>
      <c r="R53" s="441">
        <f t="shared" si="40"/>
        <v>7.7</v>
      </c>
      <c r="S53" s="441">
        <f t="shared" si="40"/>
        <v>2.5</v>
      </c>
      <c r="T53" s="441">
        <f t="shared" si="40"/>
        <v>14.8</v>
      </c>
      <c r="U53" s="441">
        <f t="shared" si="40"/>
        <v>6.7</v>
      </c>
      <c r="V53" s="441">
        <f t="shared" si="40"/>
        <v>10.8</v>
      </c>
      <c r="W53" s="441">
        <f t="shared" si="40"/>
        <v>7.8</v>
      </c>
      <c r="X53" s="441">
        <f t="shared" si="40"/>
        <v>-10.4</v>
      </c>
      <c r="Y53" s="441">
        <f t="shared" si="40"/>
        <v>-20.3</v>
      </c>
      <c r="Z53" s="441">
        <f t="shared" si="40"/>
        <v>19.7</v>
      </c>
      <c r="AA53" s="441">
        <f t="shared" si="40"/>
        <v>0.3</v>
      </c>
      <c r="AB53" s="441">
        <f t="shared" si="40"/>
        <v>-5.8</v>
      </c>
      <c r="AC53" s="441">
        <f t="shared" si="40"/>
        <v>4.7</v>
      </c>
      <c r="AD53" s="441">
        <f t="shared" si="40"/>
        <v>5.0999999999999996</v>
      </c>
      <c r="AE53" s="441">
        <f t="shared" si="40"/>
        <v>-2.8</v>
      </c>
      <c r="AF53" s="441">
        <f t="shared" si="40"/>
        <v>-6</v>
      </c>
      <c r="AG53" s="441">
        <f t="shared" si="40"/>
        <v>10.3</v>
      </c>
      <c r="AH53" s="441">
        <f t="shared" si="40"/>
        <v>3</v>
      </c>
      <c r="AI53" s="441">
        <f t="shared" si="40"/>
        <v>-8.6999999999999993</v>
      </c>
      <c r="AJ53" s="441">
        <f t="shared" si="40"/>
        <v>-7.4</v>
      </c>
      <c r="AK53" s="653">
        <f t="shared" si="40"/>
        <v>24.6</v>
      </c>
      <c r="AL53" s="653">
        <f t="shared" si="40"/>
        <v>19.399999999999999</v>
      </c>
      <c r="AM53" s="441">
        <f t="shared" si="40"/>
        <v>0.9</v>
      </c>
      <c r="AN53" s="441">
        <f t="shared" si="40"/>
        <v>-0.6</v>
      </c>
      <c r="AO53" s="461" t="s">
        <v>13</v>
      </c>
      <c r="AP53" s="101"/>
      <c r="AQ53" s="4" t="s">
        <v>689</v>
      </c>
      <c r="AR53" s="101"/>
      <c r="AS53" s="101"/>
      <c r="AT53" s="189"/>
      <c r="AU53" s="189"/>
      <c r="AV53" s="101"/>
      <c r="AW53" s="101"/>
      <c r="AX53" s="101"/>
      <c r="AY53" s="101"/>
      <c r="AZ53" s="101"/>
      <c r="BA53" s="101"/>
      <c r="BB53" s="101"/>
      <c r="BC53" s="101"/>
      <c r="BD53" s="101"/>
      <c r="BE53" s="101"/>
      <c r="BF53" s="101"/>
      <c r="BG53" s="101"/>
      <c r="BH53" s="101"/>
      <c r="BI53" s="101"/>
      <c r="BJ53" s="101"/>
      <c r="BK53" s="101"/>
      <c r="BL53" s="101"/>
      <c r="BM53" s="101"/>
      <c r="BN53" s="101"/>
      <c r="BO53" s="101"/>
      <c r="BP53" s="101"/>
      <c r="BQ53" s="101"/>
      <c r="BR53" s="101"/>
      <c r="BS53" s="101"/>
      <c r="BT53" s="101"/>
      <c r="BU53" s="101"/>
      <c r="BV53" s="101"/>
      <c r="BW53" s="101"/>
      <c r="BX53" s="101"/>
      <c r="BY53" s="101"/>
      <c r="BZ53" s="101"/>
      <c r="CA53" s="101"/>
      <c r="CB53" s="101"/>
      <c r="CC53" s="101"/>
      <c r="CD53" s="101"/>
      <c r="CE53" s="101"/>
      <c r="CF53" s="101"/>
      <c r="CG53" s="101"/>
      <c r="CH53" s="101"/>
      <c r="CI53" s="101"/>
      <c r="CJ53" s="101"/>
      <c r="CK53" s="101"/>
      <c r="CL53" s="101"/>
      <c r="CM53" s="101"/>
      <c r="CN53" s="101"/>
      <c r="CO53" s="101"/>
      <c r="CP53" s="101"/>
      <c r="CQ53" s="101"/>
      <c r="CR53" s="101"/>
      <c r="CS53" s="101"/>
      <c r="CT53" s="101"/>
      <c r="CU53" s="101"/>
      <c r="CV53" s="101"/>
      <c r="CW53" s="101"/>
      <c r="CX53" s="101"/>
      <c r="CY53" s="101"/>
      <c r="CZ53" s="101"/>
      <c r="DA53" s="101"/>
      <c r="DB53" s="101"/>
      <c r="DC53" s="101"/>
      <c r="DD53" s="101"/>
      <c r="DE53" s="101"/>
      <c r="DF53" s="101"/>
      <c r="DG53" s="101"/>
      <c r="DH53" s="101"/>
      <c r="DI53" s="101"/>
      <c r="DJ53" s="101"/>
      <c r="DK53" s="101"/>
      <c r="DL53" s="101"/>
      <c r="DM53" s="101"/>
      <c r="DN53" s="101"/>
      <c r="DO53" s="101"/>
      <c r="DP53" s="101"/>
      <c r="DQ53" s="101"/>
      <c r="DR53" s="101"/>
      <c r="DS53" s="101"/>
      <c r="DT53" s="101"/>
      <c r="DU53" s="101"/>
      <c r="DV53" s="101"/>
      <c r="DW53" s="101"/>
      <c r="DX53" s="101"/>
      <c r="DY53" s="101"/>
      <c r="DZ53" s="101"/>
      <c r="EA53" s="101"/>
      <c r="EB53" s="101"/>
      <c r="EC53" s="101"/>
      <c r="ED53" s="101"/>
      <c r="EE53" s="101"/>
      <c r="EF53" s="101"/>
      <c r="EG53" s="101"/>
      <c r="EH53" s="101"/>
      <c r="EI53" s="101"/>
      <c r="EJ53" s="101"/>
      <c r="EK53" s="101"/>
      <c r="EL53" s="101"/>
      <c r="EM53" s="101"/>
      <c r="EN53" s="101"/>
      <c r="EO53" s="101"/>
      <c r="EP53" s="101"/>
      <c r="EQ53" s="101"/>
      <c r="ER53" s="101"/>
      <c r="ES53" s="101"/>
      <c r="ET53" s="101"/>
      <c r="EU53" s="101"/>
      <c r="EV53" s="101"/>
      <c r="EW53" s="101"/>
      <c r="EX53" s="101"/>
      <c r="EY53" s="101"/>
      <c r="EZ53" s="101"/>
      <c r="FA53" s="101"/>
      <c r="FB53" s="101"/>
      <c r="FC53" s="101"/>
      <c r="FD53" s="101"/>
      <c r="FE53" s="101"/>
      <c r="FF53" s="101"/>
      <c r="FG53" s="101"/>
      <c r="FH53" s="101"/>
      <c r="FI53" s="101"/>
      <c r="FJ53" s="101"/>
      <c r="FK53" s="101"/>
      <c r="FL53" s="101"/>
      <c r="FM53" s="101"/>
      <c r="FN53" s="101"/>
      <c r="FO53" s="101"/>
      <c r="FP53" s="101"/>
      <c r="FQ53" s="101"/>
      <c r="FR53" s="101"/>
      <c r="FS53" s="101"/>
      <c r="FT53" s="101"/>
      <c r="FU53" s="101"/>
      <c r="FV53" s="101"/>
      <c r="FW53" s="101"/>
      <c r="FX53" s="101"/>
      <c r="FY53" s="101"/>
      <c r="FZ53" s="101"/>
      <c r="GA53" s="101"/>
      <c r="GB53" s="101"/>
      <c r="GC53" s="101"/>
      <c r="GD53" s="101"/>
      <c r="GE53" s="101"/>
      <c r="GF53" s="101"/>
      <c r="GG53" s="101"/>
      <c r="GH53" s="101"/>
      <c r="GI53" s="101"/>
      <c r="GJ53" s="101"/>
      <c r="GK53" s="101"/>
      <c r="GL53" s="101"/>
      <c r="GM53" s="101"/>
      <c r="GN53" s="101"/>
      <c r="GO53" s="101"/>
      <c r="GP53" s="101"/>
      <c r="GQ53" s="101"/>
      <c r="GR53" s="101"/>
      <c r="GS53" s="101"/>
      <c r="GT53" s="101"/>
      <c r="GU53" s="101"/>
      <c r="GV53" s="101"/>
      <c r="GW53" s="101"/>
      <c r="GX53" s="101"/>
      <c r="GY53" s="101"/>
      <c r="GZ53" s="101"/>
      <c r="HA53" s="101"/>
      <c r="HB53" s="101"/>
      <c r="HC53" s="101"/>
      <c r="HD53" s="101"/>
      <c r="HE53" s="101"/>
      <c r="HF53" s="101"/>
      <c r="HG53" s="101"/>
      <c r="HH53" s="101"/>
      <c r="HI53" s="101"/>
      <c r="HJ53" s="101"/>
      <c r="HK53" s="101"/>
      <c r="HL53" s="101"/>
      <c r="HM53" s="101"/>
      <c r="HN53" s="101"/>
      <c r="HO53" s="101"/>
      <c r="HP53" s="101"/>
      <c r="HQ53" s="101"/>
      <c r="HR53" s="101"/>
      <c r="HS53" s="101"/>
      <c r="HT53" s="101"/>
      <c r="HU53" s="101"/>
      <c r="HV53" s="101"/>
      <c r="HW53" s="101"/>
      <c r="HX53" s="101"/>
      <c r="HY53" s="101"/>
      <c r="HZ53" s="101"/>
      <c r="IA53" s="101"/>
      <c r="IB53" s="101"/>
      <c r="IC53" s="101"/>
      <c r="ID53" s="101"/>
      <c r="IE53" s="101"/>
      <c r="IF53" s="101"/>
      <c r="IG53" s="101"/>
      <c r="IH53" s="101"/>
      <c r="II53" s="101"/>
      <c r="IJ53" s="101"/>
      <c r="IK53" s="101"/>
      <c r="IL53" s="101"/>
      <c r="IM53" s="101"/>
      <c r="IN53" s="101"/>
      <c r="IO53" s="101"/>
      <c r="IP53" s="101"/>
    </row>
    <row r="54" spans="1:250">
      <c r="A54" s="101"/>
      <c r="B54" s="1407"/>
      <c r="C54" s="1229" t="s">
        <v>166</v>
      </c>
      <c r="D54" s="1157" t="s">
        <v>167</v>
      </c>
      <c r="E54" s="1230">
        <v>30329.43936</v>
      </c>
      <c r="F54" s="1230">
        <v>32091.5789</v>
      </c>
      <c r="G54" s="1230">
        <v>30447.62487</v>
      </c>
      <c r="H54" s="1230">
        <v>29004.310130000002</v>
      </c>
      <c r="I54" s="1230">
        <v>26152.002509999998</v>
      </c>
      <c r="J54" s="1230">
        <v>24334.011009999998</v>
      </c>
      <c r="K54" s="1230">
        <v>21538.026539999999</v>
      </c>
      <c r="L54" s="1230">
        <v>29249.027669999999</v>
      </c>
      <c r="M54" s="1230">
        <v>29310.731479999999</v>
      </c>
      <c r="N54" s="1230">
        <v>25459.79854</v>
      </c>
      <c r="O54" s="1203">
        <v>23473.45853</v>
      </c>
      <c r="P54" s="1199">
        <v>24311.39414</v>
      </c>
      <c r="Q54" s="1199">
        <v>24081.016469999999</v>
      </c>
      <c r="R54" s="1199">
        <v>24259.24711</v>
      </c>
      <c r="S54" s="1199">
        <v>24104.251489999999</v>
      </c>
      <c r="T54" s="1199">
        <v>26551.502339999999</v>
      </c>
      <c r="U54" s="1199">
        <v>30426.402340000001</v>
      </c>
      <c r="V54" s="1199">
        <v>33199.162100000001</v>
      </c>
      <c r="W54" s="1199">
        <v>36911.633889999997</v>
      </c>
      <c r="X54" s="1199">
        <v>37399.35974</v>
      </c>
      <c r="Y54" s="1199">
        <v>27832.166300000001</v>
      </c>
      <c r="Z54" s="1199">
        <v>31378.251950000002</v>
      </c>
      <c r="AA54" s="1199">
        <v>35876.510970000003</v>
      </c>
      <c r="AB54" s="1205">
        <v>34900.28572</v>
      </c>
      <c r="AC54" s="1205">
        <v>40751.000930000002</v>
      </c>
      <c r="AD54" s="1205">
        <v>42869.860529999998</v>
      </c>
      <c r="AE54" s="450">
        <v>39384.147250000002</v>
      </c>
      <c r="AF54" s="450">
        <v>35922.591899999999</v>
      </c>
      <c r="AG54" s="450">
        <v>40910.88351</v>
      </c>
      <c r="AH54" s="450">
        <v>42141.311309999997</v>
      </c>
      <c r="AI54" s="450">
        <v>39867.807110000002</v>
      </c>
      <c r="AJ54" s="450">
        <v>36759.42</v>
      </c>
      <c r="AK54" s="806">
        <v>47629.55</v>
      </c>
      <c r="AL54" s="806">
        <v>63831.96</v>
      </c>
      <c r="AM54" s="450">
        <v>55826.87</v>
      </c>
      <c r="AN54" s="450">
        <v>58620.53946</v>
      </c>
      <c r="AO54" s="458"/>
      <c r="AP54" s="101"/>
      <c r="AQ54" s="4"/>
      <c r="AR54" s="101"/>
      <c r="AS54" s="101"/>
      <c r="AT54" s="189"/>
      <c r="AU54" s="189"/>
      <c r="AV54" s="101"/>
      <c r="AW54" s="101"/>
      <c r="AX54" s="101"/>
      <c r="AY54" s="101"/>
      <c r="AZ54" s="101"/>
      <c r="BA54" s="101"/>
      <c r="BB54" s="101"/>
      <c r="BC54" s="101"/>
      <c r="BD54" s="101"/>
      <c r="BE54" s="101"/>
      <c r="BF54" s="101"/>
      <c r="BG54" s="101"/>
      <c r="BH54" s="101"/>
      <c r="BI54" s="101"/>
      <c r="BJ54" s="101"/>
      <c r="BK54" s="101"/>
      <c r="BL54" s="101"/>
      <c r="BM54" s="101"/>
      <c r="BN54" s="101"/>
      <c r="BO54" s="101"/>
      <c r="BP54" s="101"/>
      <c r="BQ54" s="101"/>
      <c r="BR54" s="101"/>
      <c r="BS54" s="101"/>
      <c r="BT54" s="101"/>
      <c r="BU54" s="101"/>
      <c r="BV54" s="101"/>
      <c r="BW54" s="101"/>
      <c r="BX54" s="101"/>
      <c r="BY54" s="101"/>
      <c r="BZ54" s="101"/>
      <c r="CA54" s="101"/>
      <c r="CB54" s="101"/>
      <c r="CC54" s="101"/>
      <c r="CD54" s="101"/>
      <c r="CE54" s="101"/>
      <c r="CF54" s="101"/>
      <c r="CG54" s="101"/>
      <c r="CH54" s="101"/>
      <c r="CI54" s="101"/>
      <c r="CJ54" s="101"/>
      <c r="CK54" s="101"/>
      <c r="CL54" s="101"/>
      <c r="CM54" s="101"/>
      <c r="CN54" s="101"/>
      <c r="CO54" s="101"/>
      <c r="CP54" s="101"/>
      <c r="CQ54" s="101"/>
      <c r="CR54" s="101"/>
      <c r="CS54" s="101"/>
      <c r="CT54" s="101"/>
      <c r="CU54" s="101"/>
      <c r="CV54" s="101"/>
      <c r="CW54" s="101"/>
      <c r="CX54" s="101"/>
      <c r="CY54" s="101"/>
      <c r="CZ54" s="101"/>
      <c r="DA54" s="101"/>
      <c r="DB54" s="101"/>
      <c r="DC54" s="101"/>
      <c r="DD54" s="101"/>
      <c r="DE54" s="101"/>
      <c r="DF54" s="101"/>
      <c r="DG54" s="101"/>
      <c r="DH54" s="101"/>
      <c r="DI54" s="101"/>
      <c r="DJ54" s="101"/>
      <c r="DK54" s="101"/>
      <c r="DL54" s="101"/>
      <c r="DM54" s="101"/>
      <c r="DN54" s="101"/>
      <c r="DO54" s="101"/>
      <c r="DP54" s="101"/>
      <c r="DQ54" s="101"/>
      <c r="DR54" s="101"/>
      <c r="DS54" s="101"/>
      <c r="DT54" s="101"/>
      <c r="DU54" s="101"/>
      <c r="DV54" s="101"/>
      <c r="DW54" s="101"/>
      <c r="DX54" s="101"/>
      <c r="DY54" s="101"/>
      <c r="DZ54" s="101"/>
      <c r="EA54" s="101"/>
      <c r="EB54" s="101"/>
      <c r="EC54" s="101"/>
      <c r="ED54" s="101"/>
      <c r="EE54" s="101"/>
      <c r="EF54" s="101"/>
      <c r="EG54" s="101"/>
      <c r="EH54" s="101"/>
      <c r="EI54" s="101"/>
      <c r="EJ54" s="101"/>
      <c r="EK54" s="101"/>
      <c r="EL54" s="101"/>
      <c r="EM54" s="101"/>
      <c r="EN54" s="101"/>
      <c r="EO54" s="101"/>
      <c r="EP54" s="101"/>
      <c r="EQ54" s="101"/>
      <c r="ER54" s="101"/>
      <c r="ES54" s="101"/>
      <c r="ET54" s="101"/>
      <c r="EU54" s="101"/>
      <c r="EV54" s="101"/>
      <c r="EW54" s="101"/>
      <c r="EX54" s="101"/>
      <c r="EY54" s="101"/>
      <c r="EZ54" s="101"/>
      <c r="FA54" s="101"/>
      <c r="FB54" s="101"/>
      <c r="FC54" s="101"/>
      <c r="FD54" s="101"/>
      <c r="FE54" s="101"/>
      <c r="FF54" s="101"/>
      <c r="FG54" s="101"/>
      <c r="FH54" s="101"/>
      <c r="FI54" s="101"/>
      <c r="FJ54" s="101"/>
      <c r="FK54" s="101"/>
      <c r="FL54" s="101"/>
      <c r="FM54" s="101"/>
      <c r="FN54" s="101"/>
      <c r="FO54" s="101"/>
      <c r="FP54" s="101"/>
      <c r="FQ54" s="101"/>
      <c r="FR54" s="101"/>
      <c r="FS54" s="101"/>
      <c r="FT54" s="101"/>
      <c r="FU54" s="101"/>
      <c r="FV54" s="101"/>
      <c r="FW54" s="101"/>
      <c r="FX54" s="101"/>
      <c r="FY54" s="101"/>
      <c r="FZ54" s="101"/>
      <c r="GA54" s="101"/>
      <c r="GB54" s="101"/>
      <c r="GC54" s="101"/>
      <c r="GD54" s="101"/>
      <c r="GE54" s="101"/>
      <c r="GF54" s="101"/>
      <c r="GG54" s="101"/>
      <c r="GH54" s="101"/>
      <c r="GI54" s="101"/>
      <c r="GJ54" s="101"/>
      <c r="GK54" s="101"/>
      <c r="GL54" s="101"/>
      <c r="GM54" s="101"/>
      <c r="GN54" s="101"/>
      <c r="GO54" s="101"/>
      <c r="GP54" s="101"/>
      <c r="GQ54" s="101"/>
      <c r="GR54" s="101"/>
      <c r="GS54" s="101"/>
      <c r="GT54" s="101"/>
      <c r="GU54" s="101"/>
      <c r="GV54" s="101"/>
      <c r="GW54" s="101"/>
      <c r="GX54" s="101"/>
      <c r="GY54" s="101"/>
      <c r="GZ54" s="101"/>
      <c r="HA54" s="101"/>
      <c r="HB54" s="101"/>
      <c r="HC54" s="101"/>
      <c r="HD54" s="101"/>
      <c r="HE54" s="101"/>
      <c r="HF54" s="101"/>
      <c r="HG54" s="101"/>
      <c r="HH54" s="101"/>
      <c r="HI54" s="101"/>
      <c r="HJ54" s="101"/>
      <c r="HK54" s="101"/>
      <c r="HL54" s="101"/>
      <c r="HM54" s="101"/>
      <c r="HN54" s="101"/>
      <c r="HO54" s="101"/>
      <c r="HP54" s="101"/>
      <c r="HQ54" s="101"/>
      <c r="HR54" s="101"/>
      <c r="HS54" s="101"/>
      <c r="HT54" s="101"/>
      <c r="HU54" s="101"/>
      <c r="HV54" s="101"/>
      <c r="HW54" s="101"/>
      <c r="HX54" s="101"/>
      <c r="HY54" s="101"/>
      <c r="HZ54" s="101"/>
      <c r="IA54" s="101"/>
      <c r="IB54" s="101"/>
      <c r="IC54" s="101"/>
      <c r="ID54" s="101"/>
      <c r="IE54" s="101"/>
      <c r="IF54" s="101"/>
      <c r="IG54" s="101"/>
      <c r="IH54" s="101"/>
      <c r="II54" s="101"/>
      <c r="IJ54" s="101"/>
      <c r="IK54" s="101"/>
      <c r="IL54" s="101"/>
      <c r="IM54" s="101"/>
      <c r="IN54" s="101"/>
      <c r="IO54" s="101"/>
      <c r="IP54" s="101"/>
    </row>
    <row r="55" spans="1:250" ht="13.5" thickBot="1">
      <c r="A55" s="101"/>
      <c r="B55" s="1422"/>
      <c r="C55" s="1231"/>
      <c r="D55" s="1232" t="s">
        <v>69</v>
      </c>
      <c r="E55" s="1233" t="s">
        <v>9</v>
      </c>
      <c r="F55" s="453">
        <f t="shared" ref="F55:AN55" si="41">ROUND((F54-E54)/E54*100,1)</f>
        <v>5.8</v>
      </c>
      <c r="G55" s="453">
        <f t="shared" si="41"/>
        <v>-5.0999999999999996</v>
      </c>
      <c r="H55" s="453">
        <f t="shared" si="41"/>
        <v>-4.7</v>
      </c>
      <c r="I55" s="453">
        <f t="shared" si="41"/>
        <v>-9.8000000000000007</v>
      </c>
      <c r="J55" s="453">
        <f t="shared" si="41"/>
        <v>-7</v>
      </c>
      <c r="K55" s="453">
        <f t="shared" si="41"/>
        <v>-11.5</v>
      </c>
      <c r="L55" s="453">
        <f t="shared" si="41"/>
        <v>35.799999999999997</v>
      </c>
      <c r="M55" s="453">
        <f t="shared" si="41"/>
        <v>0.2</v>
      </c>
      <c r="N55" s="453">
        <f t="shared" si="41"/>
        <v>-13.1</v>
      </c>
      <c r="O55" s="453">
        <f t="shared" si="41"/>
        <v>-7.8</v>
      </c>
      <c r="P55" s="453">
        <f t="shared" si="41"/>
        <v>3.6</v>
      </c>
      <c r="Q55" s="453">
        <f t="shared" si="41"/>
        <v>-0.9</v>
      </c>
      <c r="R55" s="453">
        <f t="shared" si="41"/>
        <v>0.7</v>
      </c>
      <c r="S55" s="453">
        <f t="shared" si="41"/>
        <v>-0.6</v>
      </c>
      <c r="T55" s="453">
        <f t="shared" si="41"/>
        <v>10.199999999999999</v>
      </c>
      <c r="U55" s="453">
        <f t="shared" si="41"/>
        <v>14.6</v>
      </c>
      <c r="V55" s="453">
        <f t="shared" si="41"/>
        <v>9.1</v>
      </c>
      <c r="W55" s="453">
        <f t="shared" si="41"/>
        <v>11.2</v>
      </c>
      <c r="X55" s="453">
        <f t="shared" si="41"/>
        <v>1.3</v>
      </c>
      <c r="Y55" s="453">
        <f t="shared" si="41"/>
        <v>-25.6</v>
      </c>
      <c r="Z55" s="453">
        <f t="shared" si="41"/>
        <v>12.7</v>
      </c>
      <c r="AA55" s="453">
        <f t="shared" si="41"/>
        <v>14.3</v>
      </c>
      <c r="AB55" s="453">
        <f t="shared" si="41"/>
        <v>-2.7</v>
      </c>
      <c r="AC55" s="453">
        <f t="shared" si="41"/>
        <v>16.8</v>
      </c>
      <c r="AD55" s="453">
        <f t="shared" si="41"/>
        <v>5.2</v>
      </c>
      <c r="AE55" s="453">
        <f t="shared" si="41"/>
        <v>-8.1</v>
      </c>
      <c r="AF55" s="453">
        <f t="shared" si="41"/>
        <v>-8.8000000000000007</v>
      </c>
      <c r="AG55" s="453">
        <f t="shared" si="41"/>
        <v>13.9</v>
      </c>
      <c r="AH55" s="453">
        <f t="shared" si="41"/>
        <v>3</v>
      </c>
      <c r="AI55" s="453">
        <f t="shared" si="41"/>
        <v>-5.4</v>
      </c>
      <c r="AJ55" s="453">
        <f t="shared" si="41"/>
        <v>-7.8</v>
      </c>
      <c r="AK55" s="453">
        <f t="shared" si="41"/>
        <v>29.6</v>
      </c>
      <c r="AL55" s="453">
        <f t="shared" si="41"/>
        <v>34</v>
      </c>
      <c r="AM55" s="453">
        <f t="shared" si="41"/>
        <v>-12.5</v>
      </c>
      <c r="AN55" s="453">
        <f t="shared" si="41"/>
        <v>5</v>
      </c>
      <c r="AO55" s="465"/>
      <c r="AP55" s="101"/>
      <c r="AQ55" s="4"/>
      <c r="AR55" s="101"/>
      <c r="AS55" s="101"/>
      <c r="AT55" s="189"/>
      <c r="AU55" s="189"/>
      <c r="AV55" s="101"/>
      <c r="AW55" s="101"/>
      <c r="AX55" s="101"/>
      <c r="AY55" s="101"/>
      <c r="AZ55" s="101"/>
      <c r="BA55" s="101"/>
      <c r="BB55" s="101"/>
      <c r="BC55" s="101"/>
      <c r="BD55" s="101"/>
      <c r="BE55" s="101"/>
      <c r="BF55" s="101"/>
      <c r="BG55" s="101"/>
      <c r="BH55" s="101"/>
      <c r="BI55" s="101"/>
      <c r="BJ55" s="101"/>
      <c r="BK55" s="101"/>
      <c r="BL55" s="101"/>
      <c r="BM55" s="101"/>
      <c r="BN55" s="101"/>
      <c r="BO55" s="101"/>
      <c r="BP55" s="101"/>
      <c r="BQ55" s="101"/>
      <c r="BR55" s="101"/>
      <c r="BS55" s="101"/>
      <c r="BT55" s="101"/>
      <c r="BU55" s="101"/>
      <c r="BV55" s="101"/>
      <c r="BW55" s="101"/>
      <c r="BX55" s="101"/>
      <c r="BY55" s="101"/>
      <c r="BZ55" s="101"/>
      <c r="CA55" s="101"/>
      <c r="CB55" s="101"/>
      <c r="CC55" s="101"/>
      <c r="CD55" s="101"/>
      <c r="CE55" s="101"/>
      <c r="CF55" s="101"/>
      <c r="CG55" s="101"/>
      <c r="CH55" s="101"/>
      <c r="CI55" s="101"/>
      <c r="CJ55" s="101"/>
      <c r="CK55" s="101"/>
      <c r="CL55" s="101"/>
      <c r="CM55" s="101"/>
      <c r="CN55" s="101"/>
      <c r="CO55" s="101"/>
      <c r="CP55" s="101"/>
      <c r="CQ55" s="101"/>
      <c r="CR55" s="101"/>
      <c r="CS55" s="101"/>
      <c r="CT55" s="101"/>
      <c r="CU55" s="101"/>
      <c r="CV55" s="101"/>
      <c r="CW55" s="101"/>
      <c r="CX55" s="101"/>
      <c r="CY55" s="101"/>
      <c r="CZ55" s="101"/>
      <c r="DA55" s="101"/>
      <c r="DB55" s="101"/>
      <c r="DC55" s="101"/>
      <c r="DD55" s="101"/>
      <c r="DE55" s="101"/>
      <c r="DF55" s="101"/>
      <c r="DG55" s="101"/>
      <c r="DH55" s="101"/>
      <c r="DI55" s="101"/>
      <c r="DJ55" s="101"/>
      <c r="DK55" s="101"/>
      <c r="DL55" s="101"/>
      <c r="DM55" s="101"/>
      <c r="DN55" s="101"/>
      <c r="DO55" s="101"/>
      <c r="DP55" s="101"/>
      <c r="DQ55" s="101"/>
      <c r="DR55" s="101"/>
      <c r="DS55" s="101"/>
      <c r="DT55" s="101"/>
      <c r="DU55" s="101"/>
      <c r="DV55" s="101"/>
      <c r="DW55" s="101"/>
      <c r="DX55" s="101"/>
      <c r="DY55" s="101"/>
      <c r="DZ55" s="101"/>
      <c r="EA55" s="101"/>
      <c r="EB55" s="101"/>
      <c r="EC55" s="101"/>
      <c r="ED55" s="101"/>
      <c r="EE55" s="101"/>
      <c r="EF55" s="101"/>
      <c r="EG55" s="101"/>
      <c r="EH55" s="101"/>
      <c r="EI55" s="101"/>
      <c r="EJ55" s="101"/>
      <c r="EK55" s="101"/>
      <c r="EL55" s="101"/>
      <c r="EM55" s="101"/>
      <c r="EN55" s="101"/>
      <c r="EO55" s="101"/>
      <c r="EP55" s="101"/>
      <c r="EQ55" s="101"/>
      <c r="ER55" s="101"/>
      <c r="ES55" s="101"/>
      <c r="ET55" s="101"/>
      <c r="EU55" s="101"/>
      <c r="EV55" s="101"/>
      <c r="EW55" s="101"/>
      <c r="EX55" s="101"/>
      <c r="EY55" s="101"/>
      <c r="EZ55" s="101"/>
      <c r="FA55" s="101"/>
      <c r="FB55" s="101"/>
      <c r="FC55" s="101"/>
      <c r="FD55" s="101"/>
      <c r="FE55" s="101"/>
      <c r="FF55" s="101"/>
      <c r="FG55" s="101"/>
      <c r="FH55" s="101"/>
      <c r="FI55" s="101"/>
      <c r="FJ55" s="101"/>
      <c r="FK55" s="101"/>
      <c r="FL55" s="101"/>
      <c r="FM55" s="101"/>
      <c r="FN55" s="101"/>
      <c r="FO55" s="101"/>
      <c r="FP55" s="101"/>
      <c r="FQ55" s="101"/>
      <c r="FR55" s="101"/>
      <c r="FS55" s="101"/>
      <c r="FT55" s="101"/>
      <c r="FU55" s="101"/>
      <c r="FV55" s="101"/>
      <c r="FW55" s="101"/>
      <c r="FX55" s="101"/>
      <c r="FY55" s="101"/>
      <c r="FZ55" s="101"/>
      <c r="GA55" s="101"/>
      <c r="GB55" s="101"/>
      <c r="GC55" s="101"/>
      <c r="GD55" s="101"/>
      <c r="GE55" s="101"/>
      <c r="GF55" s="101"/>
      <c r="GG55" s="101"/>
      <c r="GH55" s="101"/>
      <c r="GI55" s="101"/>
      <c r="GJ55" s="101"/>
      <c r="GK55" s="101"/>
      <c r="GL55" s="101"/>
      <c r="GM55" s="101"/>
      <c r="GN55" s="101"/>
      <c r="GO55" s="101"/>
      <c r="GP55" s="101"/>
      <c r="GQ55" s="101"/>
      <c r="GR55" s="101"/>
      <c r="GS55" s="101"/>
      <c r="GT55" s="101"/>
      <c r="GU55" s="101"/>
      <c r="GV55" s="101"/>
      <c r="GW55" s="101"/>
      <c r="GX55" s="101"/>
      <c r="GY55" s="101"/>
      <c r="GZ55" s="101"/>
      <c r="HA55" s="101"/>
      <c r="HB55" s="101"/>
      <c r="HC55" s="101"/>
      <c r="HD55" s="101"/>
      <c r="HE55" s="101"/>
      <c r="HF55" s="101"/>
      <c r="HG55" s="101"/>
      <c r="HH55" s="101"/>
      <c r="HI55" s="101"/>
      <c r="HJ55" s="101"/>
      <c r="HK55" s="101"/>
      <c r="HL55" s="101"/>
      <c r="HM55" s="101"/>
      <c r="HN55" s="101"/>
      <c r="HO55" s="101"/>
      <c r="HP55" s="101"/>
      <c r="HQ55" s="101"/>
      <c r="HR55" s="101"/>
      <c r="HS55" s="101"/>
      <c r="HT55" s="101"/>
      <c r="HU55" s="101"/>
      <c r="HV55" s="101"/>
      <c r="HW55" s="101"/>
      <c r="HX55" s="101"/>
      <c r="HY55" s="101"/>
      <c r="HZ55" s="101"/>
      <c r="IA55" s="101"/>
      <c r="IB55" s="101"/>
      <c r="IC55" s="101"/>
      <c r="ID55" s="101"/>
      <c r="IE55" s="101"/>
      <c r="IF55" s="101"/>
      <c r="IG55" s="101"/>
      <c r="IH55" s="101"/>
      <c r="II55" s="101"/>
      <c r="IJ55" s="101"/>
      <c r="IK55" s="101"/>
      <c r="IL55" s="101"/>
      <c r="IM55" s="101"/>
      <c r="IN55" s="101"/>
      <c r="IO55" s="101"/>
      <c r="IP55" s="101"/>
    </row>
    <row r="56" spans="1:250">
      <c r="A56" s="101"/>
      <c r="B56" s="104"/>
      <c r="C56" s="215"/>
      <c r="D56" s="216"/>
      <c r="E56" s="216"/>
      <c r="F56" s="155"/>
      <c r="G56" s="155"/>
      <c r="H56" s="155"/>
      <c r="I56" s="155"/>
      <c r="J56" s="155"/>
      <c r="K56" s="155"/>
      <c r="L56" s="155"/>
      <c r="M56" s="155"/>
      <c r="N56" s="155"/>
      <c r="O56" s="217"/>
      <c r="P56" s="217"/>
      <c r="Q56" s="217"/>
      <c r="R56" s="217"/>
      <c r="S56" s="217"/>
      <c r="T56" s="217"/>
      <c r="U56" s="217"/>
      <c r="V56" s="217"/>
      <c r="W56" s="217"/>
      <c r="X56" s="217"/>
      <c r="Y56" s="217"/>
      <c r="Z56" s="217"/>
      <c r="AA56" s="217"/>
      <c r="AB56" s="217"/>
      <c r="AC56" s="217"/>
      <c r="AD56" s="217"/>
      <c r="AG56" s="40"/>
      <c r="AH56" s="129"/>
      <c r="AI56" s="101"/>
      <c r="AJ56" s="101"/>
      <c r="AK56" s="101"/>
      <c r="AL56" s="101"/>
      <c r="AM56" s="101"/>
      <c r="AN56" s="101"/>
      <c r="AO56" s="40"/>
      <c r="AP56" s="101"/>
      <c r="AQ56" s="4"/>
      <c r="AR56" s="101"/>
      <c r="AS56" s="101"/>
      <c r="AT56" s="189"/>
      <c r="AU56" s="189"/>
      <c r="AV56" s="101"/>
      <c r="AW56" s="101"/>
      <c r="AX56" s="101"/>
      <c r="AY56" s="101"/>
      <c r="AZ56" s="101"/>
      <c r="BA56" s="101"/>
      <c r="BB56" s="101"/>
      <c r="BC56" s="101"/>
      <c r="BD56" s="101"/>
      <c r="BE56" s="101"/>
      <c r="BF56" s="101"/>
      <c r="BG56" s="101"/>
      <c r="BH56" s="101"/>
      <c r="BI56" s="101"/>
      <c r="BJ56" s="101"/>
      <c r="BK56" s="101"/>
      <c r="BL56" s="101"/>
      <c r="BM56" s="101"/>
      <c r="BN56" s="101"/>
      <c r="BO56" s="101"/>
      <c r="BP56" s="101"/>
      <c r="BQ56" s="101"/>
      <c r="BR56" s="101"/>
      <c r="BS56" s="101"/>
      <c r="BT56" s="101"/>
      <c r="BU56" s="101"/>
      <c r="BV56" s="101"/>
      <c r="BW56" s="101"/>
      <c r="BX56" s="101"/>
      <c r="BY56" s="101"/>
      <c r="BZ56" s="101"/>
      <c r="CA56" s="101"/>
      <c r="CB56" s="101"/>
      <c r="CC56" s="101"/>
      <c r="CD56" s="101"/>
      <c r="CE56" s="101"/>
      <c r="CF56" s="101"/>
      <c r="CG56" s="101"/>
      <c r="CH56" s="101"/>
      <c r="CI56" s="101"/>
      <c r="CJ56" s="101"/>
      <c r="CK56" s="101"/>
      <c r="CL56" s="101"/>
      <c r="CM56" s="101"/>
      <c r="CN56" s="101"/>
      <c r="CO56" s="101"/>
      <c r="CP56" s="101"/>
      <c r="CQ56" s="101"/>
      <c r="CR56" s="101"/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1"/>
      <c r="DE56" s="101"/>
      <c r="DF56" s="101"/>
      <c r="DG56" s="101"/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1"/>
      <c r="EF56" s="101"/>
      <c r="EG56" s="101"/>
      <c r="EH56" s="101"/>
      <c r="EI56" s="101"/>
      <c r="EJ56" s="101"/>
      <c r="EK56" s="101"/>
      <c r="EL56" s="101"/>
      <c r="EM56" s="101"/>
      <c r="EN56" s="101"/>
      <c r="EO56" s="101"/>
      <c r="EP56" s="101"/>
      <c r="EQ56" s="101"/>
      <c r="ER56" s="101"/>
      <c r="ES56" s="101"/>
      <c r="ET56" s="101"/>
      <c r="EU56" s="101"/>
      <c r="EV56" s="101"/>
      <c r="EW56" s="101"/>
      <c r="EX56" s="101"/>
      <c r="EY56" s="101"/>
      <c r="EZ56" s="101"/>
      <c r="FA56" s="101"/>
      <c r="FB56" s="101"/>
      <c r="FC56" s="101"/>
      <c r="FD56" s="101"/>
      <c r="FE56" s="101"/>
      <c r="FF56" s="101"/>
      <c r="FG56" s="101"/>
      <c r="FH56" s="101"/>
      <c r="FI56" s="101"/>
      <c r="FJ56" s="101"/>
      <c r="FK56" s="101"/>
      <c r="FL56" s="101"/>
      <c r="FM56" s="101"/>
      <c r="FN56" s="101"/>
      <c r="FO56" s="101"/>
      <c r="FP56" s="101"/>
      <c r="FQ56" s="101"/>
      <c r="FR56" s="101"/>
      <c r="FS56" s="101"/>
      <c r="FT56" s="101"/>
      <c r="FU56" s="101"/>
      <c r="FV56" s="101"/>
      <c r="FW56" s="101"/>
      <c r="FX56" s="101"/>
      <c r="FY56" s="101"/>
      <c r="FZ56" s="101"/>
      <c r="GA56" s="101"/>
      <c r="GB56" s="101"/>
      <c r="GC56" s="101"/>
      <c r="GD56" s="101"/>
      <c r="GE56" s="101"/>
      <c r="GF56" s="101"/>
      <c r="GG56" s="101"/>
      <c r="GH56" s="101"/>
      <c r="GI56" s="101"/>
      <c r="GJ56" s="101"/>
      <c r="GK56" s="101"/>
      <c r="GL56" s="101"/>
      <c r="GM56" s="101"/>
      <c r="GN56" s="101"/>
      <c r="GO56" s="101"/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1"/>
      <c r="HB56" s="101"/>
      <c r="HC56" s="101"/>
      <c r="HD56" s="101"/>
      <c r="HE56" s="101"/>
      <c r="HF56" s="101"/>
      <c r="HG56" s="101"/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1"/>
      <c r="IF56" s="101"/>
      <c r="IG56" s="101"/>
      <c r="IH56" s="101"/>
      <c r="II56" s="101"/>
      <c r="IJ56" s="101"/>
      <c r="IK56" s="101"/>
      <c r="IL56" s="101"/>
      <c r="IM56" s="101"/>
      <c r="IN56" s="101"/>
      <c r="IO56" s="101"/>
      <c r="IP56" s="101"/>
    </row>
    <row r="57" spans="1:250">
      <c r="A57" s="101"/>
      <c r="B57" s="104"/>
      <c r="C57" s="215"/>
      <c r="D57" s="216"/>
      <c r="E57" s="129"/>
      <c r="Y57" s="218"/>
      <c r="Z57" s="218"/>
      <c r="AA57" s="218"/>
      <c r="AB57" s="218"/>
      <c r="AE57" s="129"/>
      <c r="AF57" s="129"/>
      <c r="AG57" s="219"/>
      <c r="AH57" s="219"/>
      <c r="AI57" s="219"/>
      <c r="AJ57" s="219"/>
      <c r="AK57" s="219"/>
      <c r="AL57" s="219"/>
      <c r="AM57" s="219"/>
      <c r="AN57" s="219"/>
      <c r="AO57" s="40"/>
      <c r="AP57" s="101"/>
      <c r="AQ57" s="4"/>
      <c r="AR57" s="101"/>
      <c r="AS57" s="101"/>
      <c r="AT57" s="189"/>
      <c r="AU57" s="189"/>
      <c r="AV57" s="101"/>
      <c r="AW57" s="101"/>
      <c r="AX57" s="101"/>
      <c r="AY57" s="101"/>
      <c r="AZ57" s="101"/>
      <c r="BA57" s="101"/>
      <c r="BB57" s="101"/>
      <c r="BC57" s="101"/>
      <c r="BD57" s="101"/>
      <c r="BE57" s="101"/>
      <c r="BF57" s="101"/>
      <c r="BG57" s="101"/>
      <c r="BH57" s="101"/>
      <c r="BI57" s="101"/>
      <c r="BJ57" s="101"/>
      <c r="BK57" s="101"/>
      <c r="BL57" s="101"/>
      <c r="BM57" s="101"/>
      <c r="BN57" s="101"/>
      <c r="BO57" s="101"/>
      <c r="BP57" s="101"/>
      <c r="BQ57" s="101"/>
      <c r="BR57" s="101"/>
      <c r="BS57" s="101"/>
      <c r="BT57" s="101"/>
      <c r="BU57" s="101"/>
      <c r="BV57" s="101"/>
      <c r="BW57" s="101"/>
      <c r="BX57" s="101"/>
      <c r="BY57" s="101"/>
      <c r="BZ57" s="101"/>
      <c r="CA57" s="101"/>
      <c r="CB57" s="101"/>
      <c r="CC57" s="101"/>
      <c r="CD57" s="101"/>
      <c r="CE57" s="101"/>
      <c r="CF57" s="101"/>
      <c r="CG57" s="101"/>
      <c r="CH57" s="101"/>
      <c r="CI57" s="101"/>
      <c r="CJ57" s="101"/>
      <c r="CK57" s="101"/>
      <c r="CL57" s="101"/>
      <c r="CM57" s="101"/>
      <c r="CN57" s="101"/>
      <c r="CO57" s="101"/>
      <c r="CP57" s="101"/>
      <c r="CQ57" s="101"/>
      <c r="CR57" s="101"/>
      <c r="CS57" s="101"/>
      <c r="CT57" s="101"/>
      <c r="CU57" s="101"/>
      <c r="CV57" s="101"/>
      <c r="CW57" s="101"/>
      <c r="CX57" s="101"/>
      <c r="CY57" s="101"/>
      <c r="CZ57" s="101"/>
      <c r="DA57" s="101"/>
      <c r="DB57" s="101"/>
      <c r="DC57" s="101"/>
      <c r="DD57" s="101"/>
      <c r="DE57" s="101"/>
      <c r="DF57" s="101"/>
      <c r="DG57" s="101"/>
      <c r="DH57" s="101"/>
      <c r="DI57" s="101"/>
      <c r="DJ57" s="101"/>
      <c r="DK57" s="101"/>
      <c r="DL57" s="101"/>
      <c r="DM57" s="101"/>
      <c r="DN57" s="101"/>
      <c r="DO57" s="101"/>
      <c r="DP57" s="101"/>
      <c r="DQ57" s="101"/>
      <c r="DR57" s="101"/>
      <c r="DS57" s="101"/>
      <c r="DT57" s="101"/>
      <c r="DU57" s="101"/>
      <c r="DV57" s="101"/>
      <c r="DW57" s="101"/>
      <c r="DX57" s="101"/>
      <c r="DY57" s="101"/>
      <c r="DZ57" s="101"/>
      <c r="EA57" s="101"/>
      <c r="EB57" s="101"/>
      <c r="EC57" s="101"/>
      <c r="ED57" s="101"/>
      <c r="EE57" s="101"/>
      <c r="EF57" s="101"/>
      <c r="EG57" s="101"/>
      <c r="EH57" s="101"/>
      <c r="EI57" s="101"/>
      <c r="EJ57" s="101"/>
      <c r="EK57" s="101"/>
      <c r="EL57" s="101"/>
      <c r="EM57" s="101"/>
      <c r="EN57" s="101"/>
      <c r="EO57" s="101"/>
      <c r="EP57" s="101"/>
      <c r="EQ57" s="101"/>
      <c r="ER57" s="101"/>
      <c r="ES57" s="101"/>
      <c r="ET57" s="101"/>
      <c r="EU57" s="101"/>
      <c r="EV57" s="101"/>
      <c r="EW57" s="101"/>
      <c r="EX57" s="101"/>
      <c r="EY57" s="101"/>
      <c r="EZ57" s="101"/>
      <c r="FA57" s="101"/>
      <c r="FB57" s="101"/>
      <c r="FC57" s="101"/>
      <c r="FD57" s="101"/>
      <c r="FE57" s="101"/>
      <c r="FF57" s="101"/>
      <c r="FG57" s="101"/>
      <c r="FH57" s="101"/>
      <c r="FI57" s="101"/>
      <c r="FJ57" s="101"/>
      <c r="FK57" s="101"/>
      <c r="FL57" s="101"/>
      <c r="FM57" s="101"/>
      <c r="FN57" s="101"/>
      <c r="FO57" s="101"/>
      <c r="FP57" s="101"/>
      <c r="FQ57" s="101"/>
      <c r="FR57" s="101"/>
      <c r="FS57" s="101"/>
      <c r="FT57" s="101"/>
      <c r="FU57" s="101"/>
      <c r="FV57" s="101"/>
      <c r="FW57" s="101"/>
      <c r="FX57" s="101"/>
      <c r="FY57" s="101"/>
      <c r="FZ57" s="101"/>
      <c r="GA57" s="101"/>
      <c r="GB57" s="101"/>
      <c r="GC57" s="101"/>
      <c r="GD57" s="101"/>
      <c r="GE57" s="101"/>
      <c r="GF57" s="101"/>
      <c r="GG57" s="101"/>
      <c r="GH57" s="101"/>
      <c r="GI57" s="101"/>
      <c r="GJ57" s="101"/>
      <c r="GK57" s="101"/>
      <c r="GL57" s="101"/>
      <c r="GM57" s="101"/>
      <c r="GN57" s="101"/>
      <c r="GO57" s="101"/>
      <c r="GP57" s="101"/>
      <c r="GQ57" s="101"/>
      <c r="GR57" s="101"/>
      <c r="GS57" s="101"/>
      <c r="GT57" s="101"/>
      <c r="GU57" s="101"/>
      <c r="GV57" s="101"/>
      <c r="GW57" s="101"/>
      <c r="GX57" s="101"/>
      <c r="GY57" s="101"/>
      <c r="GZ57" s="101"/>
      <c r="HA57" s="101"/>
      <c r="HB57" s="101"/>
      <c r="HC57" s="101"/>
      <c r="HD57" s="101"/>
      <c r="HE57" s="101"/>
      <c r="HF57" s="101"/>
      <c r="HG57" s="101"/>
      <c r="HH57" s="101"/>
      <c r="HI57" s="101"/>
      <c r="HJ57" s="101"/>
      <c r="HK57" s="101"/>
      <c r="HL57" s="101"/>
      <c r="HM57" s="101"/>
      <c r="HN57" s="101"/>
      <c r="HO57" s="101"/>
      <c r="HP57" s="101"/>
      <c r="HQ57" s="101"/>
      <c r="HR57" s="101"/>
      <c r="HS57" s="101"/>
      <c r="HT57" s="101"/>
      <c r="HU57" s="101"/>
      <c r="HV57" s="101"/>
      <c r="HW57" s="101"/>
      <c r="HX57" s="101"/>
      <c r="HY57" s="101"/>
      <c r="HZ57" s="101"/>
      <c r="IA57" s="101"/>
      <c r="IB57" s="101"/>
      <c r="IC57" s="101"/>
      <c r="ID57" s="101"/>
      <c r="IE57" s="101"/>
      <c r="IF57" s="101"/>
      <c r="IG57" s="101"/>
      <c r="IH57" s="101"/>
      <c r="II57" s="101"/>
      <c r="IJ57" s="101"/>
      <c r="IK57" s="101"/>
      <c r="IL57" s="101"/>
      <c r="IM57" s="101"/>
      <c r="IN57" s="101"/>
      <c r="IO57" s="101"/>
      <c r="IP57" s="101"/>
    </row>
    <row r="58" spans="1:250" ht="14.5" thickBot="1">
      <c r="A58" s="101"/>
      <c r="B58" s="220" t="s">
        <v>168</v>
      </c>
      <c r="C58" s="215"/>
      <c r="D58" s="216"/>
      <c r="E58" s="216"/>
      <c r="F58" s="155"/>
      <c r="G58" s="155"/>
      <c r="H58" s="155"/>
      <c r="I58" s="155"/>
      <c r="J58" s="155"/>
      <c r="K58" s="155"/>
      <c r="L58" s="155"/>
      <c r="M58" s="155"/>
      <c r="N58" s="155"/>
      <c r="O58" s="217"/>
      <c r="P58" s="217"/>
      <c r="Q58" s="217"/>
      <c r="R58" s="217"/>
      <c r="S58" s="217"/>
      <c r="T58" s="217"/>
      <c r="U58" s="217"/>
      <c r="V58" s="217"/>
      <c r="W58" s="217"/>
      <c r="X58" s="217"/>
      <c r="Y58" s="217"/>
      <c r="Z58" s="217"/>
      <c r="AA58" s="217"/>
      <c r="AB58" s="217" t="s">
        <v>12</v>
      </c>
      <c r="AC58" s="217"/>
      <c r="AD58" s="217"/>
      <c r="AG58" s="40"/>
      <c r="AH58" s="129"/>
      <c r="AI58" s="101"/>
      <c r="AJ58" s="101"/>
      <c r="AK58" s="101"/>
      <c r="AL58" s="101"/>
      <c r="AM58" s="101"/>
      <c r="AN58" s="101"/>
      <c r="AO58" s="3" t="s">
        <v>17</v>
      </c>
      <c r="AP58" s="101"/>
      <c r="AQ58" s="4" t="s">
        <v>7</v>
      </c>
      <c r="AR58" s="101"/>
      <c r="AS58" s="101"/>
      <c r="AT58" s="189"/>
      <c r="AU58" s="189"/>
      <c r="AV58" s="101"/>
      <c r="AW58" s="101"/>
      <c r="AX58" s="101"/>
      <c r="AY58" s="101"/>
      <c r="AZ58" s="101"/>
      <c r="BA58" s="101"/>
      <c r="BB58" s="101"/>
      <c r="BC58" s="101"/>
      <c r="BD58" s="101"/>
      <c r="BE58" s="101"/>
      <c r="BF58" s="101"/>
      <c r="BG58" s="101"/>
      <c r="BH58" s="101"/>
      <c r="BI58" s="101"/>
      <c r="BJ58" s="101"/>
      <c r="BK58" s="101"/>
      <c r="BL58" s="101"/>
      <c r="BM58" s="101"/>
      <c r="BN58" s="101"/>
      <c r="BO58" s="101"/>
      <c r="BP58" s="101"/>
      <c r="BQ58" s="101"/>
      <c r="BR58" s="101"/>
      <c r="BS58" s="101"/>
      <c r="BT58" s="101"/>
      <c r="BU58" s="101"/>
      <c r="BV58" s="101"/>
      <c r="BW58" s="101"/>
      <c r="BX58" s="101"/>
      <c r="BY58" s="101"/>
      <c r="BZ58" s="101"/>
      <c r="CA58" s="101"/>
      <c r="CB58" s="101"/>
      <c r="CC58" s="101"/>
      <c r="CD58" s="101"/>
      <c r="CE58" s="101"/>
      <c r="CF58" s="101"/>
      <c r="CG58" s="101"/>
      <c r="CH58" s="101"/>
      <c r="CI58" s="101"/>
      <c r="CJ58" s="101"/>
      <c r="CK58" s="101"/>
      <c r="CL58" s="101"/>
      <c r="CM58" s="101"/>
      <c r="CN58" s="101"/>
      <c r="CO58" s="101"/>
      <c r="CP58" s="101"/>
      <c r="CQ58" s="101"/>
      <c r="CR58" s="101"/>
      <c r="CS58" s="101"/>
      <c r="CT58" s="101"/>
      <c r="CU58" s="101"/>
      <c r="CV58" s="101"/>
      <c r="CW58" s="101"/>
      <c r="CX58" s="101"/>
      <c r="CY58" s="101"/>
      <c r="CZ58" s="101"/>
      <c r="DA58" s="101"/>
      <c r="DB58" s="101"/>
      <c r="DC58" s="101"/>
      <c r="DD58" s="101"/>
      <c r="DE58" s="101"/>
      <c r="DF58" s="101"/>
      <c r="DG58" s="101"/>
      <c r="DH58" s="101"/>
      <c r="DI58" s="101"/>
      <c r="DJ58" s="101"/>
      <c r="DK58" s="101"/>
      <c r="DL58" s="101"/>
      <c r="DM58" s="101"/>
      <c r="DN58" s="101"/>
      <c r="DO58" s="101"/>
      <c r="DP58" s="101"/>
      <c r="DQ58" s="101"/>
      <c r="DR58" s="101"/>
      <c r="DS58" s="101"/>
      <c r="DT58" s="101"/>
      <c r="DU58" s="101"/>
      <c r="DV58" s="101"/>
      <c r="DW58" s="101"/>
      <c r="DX58" s="101"/>
      <c r="DY58" s="101"/>
      <c r="DZ58" s="101"/>
      <c r="EA58" s="101"/>
      <c r="EB58" s="101"/>
      <c r="EC58" s="101"/>
      <c r="ED58" s="101"/>
      <c r="EE58" s="101"/>
      <c r="EF58" s="101"/>
      <c r="EG58" s="101"/>
      <c r="EH58" s="101"/>
      <c r="EI58" s="101"/>
      <c r="EJ58" s="101"/>
      <c r="EK58" s="101"/>
      <c r="EL58" s="101"/>
      <c r="EM58" s="101"/>
      <c r="EN58" s="101"/>
      <c r="EO58" s="101"/>
      <c r="EP58" s="101"/>
      <c r="EQ58" s="101"/>
      <c r="ER58" s="101"/>
      <c r="ES58" s="101"/>
      <c r="ET58" s="101"/>
      <c r="EU58" s="101"/>
      <c r="EV58" s="101"/>
      <c r="EW58" s="101"/>
      <c r="EX58" s="101"/>
      <c r="EY58" s="101"/>
      <c r="EZ58" s="101"/>
      <c r="FA58" s="101"/>
      <c r="FB58" s="101"/>
      <c r="FC58" s="101"/>
      <c r="FD58" s="101"/>
      <c r="FE58" s="101"/>
      <c r="FF58" s="101"/>
      <c r="FG58" s="101"/>
      <c r="FH58" s="101"/>
      <c r="FI58" s="101"/>
      <c r="FJ58" s="101"/>
      <c r="FK58" s="101"/>
      <c r="FL58" s="101"/>
      <c r="FM58" s="101"/>
      <c r="FN58" s="101"/>
      <c r="FO58" s="101"/>
      <c r="FP58" s="101"/>
      <c r="FQ58" s="101"/>
      <c r="FR58" s="101"/>
      <c r="FS58" s="101"/>
      <c r="FT58" s="101"/>
      <c r="FU58" s="101"/>
      <c r="FV58" s="101"/>
      <c r="FW58" s="101"/>
      <c r="FX58" s="101"/>
      <c r="FY58" s="101"/>
      <c r="FZ58" s="101"/>
      <c r="GA58" s="101"/>
      <c r="GB58" s="101"/>
      <c r="GC58" s="101"/>
      <c r="GD58" s="101"/>
      <c r="GE58" s="101"/>
      <c r="GF58" s="101"/>
      <c r="GG58" s="101"/>
      <c r="GH58" s="101"/>
      <c r="GI58" s="101"/>
      <c r="GJ58" s="101"/>
      <c r="GK58" s="101"/>
      <c r="GL58" s="101"/>
      <c r="GM58" s="101"/>
      <c r="GN58" s="101"/>
      <c r="GO58" s="101"/>
      <c r="GP58" s="101"/>
      <c r="GQ58" s="101"/>
      <c r="GR58" s="101"/>
      <c r="GS58" s="101"/>
      <c r="GT58" s="101"/>
      <c r="GU58" s="101"/>
      <c r="GV58" s="101"/>
      <c r="GW58" s="101"/>
      <c r="GX58" s="101"/>
      <c r="GY58" s="101"/>
      <c r="GZ58" s="101"/>
      <c r="HA58" s="101"/>
      <c r="HB58" s="101"/>
      <c r="HC58" s="101"/>
      <c r="HD58" s="101"/>
      <c r="HE58" s="101"/>
      <c r="HF58" s="101"/>
      <c r="HG58" s="101"/>
      <c r="HH58" s="101"/>
      <c r="HI58" s="101"/>
      <c r="HJ58" s="101"/>
      <c r="HK58" s="101"/>
      <c r="HL58" s="101"/>
      <c r="HM58" s="101"/>
      <c r="HN58" s="101"/>
      <c r="HO58" s="101"/>
      <c r="HP58" s="101"/>
      <c r="HQ58" s="101"/>
      <c r="HR58" s="101"/>
      <c r="HS58" s="101"/>
      <c r="HT58" s="101"/>
      <c r="HU58" s="101"/>
      <c r="HV58" s="101"/>
      <c r="HW58" s="101"/>
      <c r="HX58" s="101"/>
      <c r="HY58" s="101"/>
      <c r="HZ58" s="101"/>
      <c r="IA58" s="101"/>
      <c r="IB58" s="101"/>
      <c r="IC58" s="101"/>
      <c r="ID58" s="101"/>
      <c r="IE58" s="101"/>
      <c r="IF58" s="101"/>
      <c r="IG58" s="101"/>
      <c r="IH58" s="101"/>
      <c r="II58" s="101"/>
      <c r="IJ58" s="101"/>
      <c r="IK58" s="101"/>
      <c r="IL58" s="101"/>
      <c r="IM58" s="101"/>
      <c r="IN58" s="101"/>
      <c r="IO58" s="101"/>
      <c r="IP58" s="101"/>
    </row>
    <row r="59" spans="1:250" s="231" customFormat="1" ht="12">
      <c r="A59" s="68"/>
      <c r="B59" s="221"/>
      <c r="C59" s="222"/>
      <c r="D59" s="131" t="s">
        <v>0</v>
      </c>
      <c r="E59" s="223"/>
      <c r="F59" s="224"/>
      <c r="G59" s="224"/>
      <c r="H59" s="224"/>
      <c r="I59" s="224"/>
      <c r="J59" s="224"/>
      <c r="K59" s="224"/>
      <c r="L59" s="224"/>
      <c r="M59" s="224"/>
      <c r="N59" s="224"/>
      <c r="O59" s="225" t="s">
        <v>12</v>
      </c>
      <c r="P59" s="225"/>
      <c r="Q59" s="226" t="s">
        <v>169</v>
      </c>
      <c r="R59" s="226"/>
      <c r="S59" s="226"/>
      <c r="T59" s="226"/>
      <c r="U59" s="226"/>
      <c r="V59" s="226"/>
      <c r="W59" s="226"/>
      <c r="X59" s="226"/>
      <c r="Y59" s="226"/>
      <c r="Z59" s="226"/>
      <c r="AA59" s="226"/>
      <c r="AB59" s="226"/>
      <c r="AC59" s="226"/>
      <c r="AD59" s="227"/>
      <c r="AE59" s="228"/>
      <c r="AF59" s="228"/>
      <c r="AG59" s="229"/>
      <c r="AH59" s="132"/>
      <c r="AI59" s="130"/>
      <c r="AJ59" s="130"/>
      <c r="AK59" s="130"/>
      <c r="AL59" s="130"/>
      <c r="AM59" s="130"/>
      <c r="AN59" s="130"/>
      <c r="AO59" s="466" t="s">
        <v>19</v>
      </c>
      <c r="AP59" s="68"/>
      <c r="AQ59" s="68"/>
      <c r="AR59" s="68"/>
      <c r="AS59" s="68"/>
      <c r="AT59" s="230"/>
      <c r="AU59" s="230"/>
      <c r="AV59" s="101"/>
      <c r="AW59" s="101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</row>
    <row r="60" spans="1:250" ht="12">
      <c r="A60" s="68"/>
      <c r="B60" s="232"/>
      <c r="C60" s="5"/>
      <c r="D60" s="152"/>
      <c r="E60" s="133">
        <v>1989</v>
      </c>
      <c r="F60" s="134">
        <v>1990</v>
      </c>
      <c r="G60" s="135">
        <v>1991</v>
      </c>
      <c r="H60" s="135">
        <v>1992</v>
      </c>
      <c r="I60" s="135">
        <v>1993</v>
      </c>
      <c r="J60" s="290">
        <v>1994</v>
      </c>
      <c r="K60" s="135">
        <v>1995</v>
      </c>
      <c r="L60" s="135">
        <v>1996</v>
      </c>
      <c r="M60" s="135">
        <v>1997</v>
      </c>
      <c r="N60" s="135">
        <v>1998</v>
      </c>
      <c r="O60" s="136">
        <v>1999</v>
      </c>
      <c r="P60" s="136">
        <v>2000</v>
      </c>
      <c r="Q60" s="136">
        <v>2001</v>
      </c>
      <c r="R60" s="136">
        <v>2002</v>
      </c>
      <c r="S60" s="136">
        <v>2003</v>
      </c>
      <c r="T60" s="136">
        <v>2004</v>
      </c>
      <c r="U60" s="136">
        <v>2005</v>
      </c>
      <c r="V60" s="136">
        <v>2006</v>
      </c>
      <c r="W60" s="136">
        <v>2007</v>
      </c>
      <c r="X60" s="136">
        <v>2008</v>
      </c>
      <c r="Y60" s="136">
        <v>2009</v>
      </c>
      <c r="Z60" s="136">
        <v>2010</v>
      </c>
      <c r="AA60" s="136">
        <v>2011</v>
      </c>
      <c r="AB60" s="136">
        <v>2012</v>
      </c>
      <c r="AC60" s="136">
        <v>2013</v>
      </c>
      <c r="AD60" s="137">
        <v>2014</v>
      </c>
      <c r="AE60" s="136">
        <v>2015</v>
      </c>
      <c r="AF60" s="138">
        <v>2016</v>
      </c>
      <c r="AG60" s="136">
        <v>2017</v>
      </c>
      <c r="AH60" s="138">
        <v>2018</v>
      </c>
      <c r="AI60" s="136">
        <v>2019</v>
      </c>
      <c r="AJ60" s="482">
        <v>2020</v>
      </c>
      <c r="AK60" s="836">
        <v>2021</v>
      </c>
      <c r="AL60" s="836">
        <v>2022</v>
      </c>
      <c r="AM60" s="1129">
        <v>2023</v>
      </c>
      <c r="AN60" s="1130">
        <v>2024</v>
      </c>
      <c r="AO60" s="467"/>
      <c r="AP60" s="5"/>
      <c r="AQ60" s="5"/>
      <c r="AR60" s="68"/>
      <c r="AS60" s="68"/>
      <c r="AT60" s="230"/>
      <c r="AU60" s="230"/>
      <c r="AV60" s="101"/>
      <c r="AW60" s="101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</row>
    <row r="61" spans="1:250" ht="12.5" thickBot="1">
      <c r="B61" s="139"/>
      <c r="C61" s="233"/>
      <c r="D61" s="234"/>
      <c r="E61" s="235" t="s">
        <v>23</v>
      </c>
      <c r="F61" s="140" t="s">
        <v>24</v>
      </c>
      <c r="G61" s="140" t="s">
        <v>25</v>
      </c>
      <c r="H61" s="140" t="s">
        <v>26</v>
      </c>
      <c r="I61" s="140" t="s">
        <v>27</v>
      </c>
      <c r="J61" s="291" t="s">
        <v>28</v>
      </c>
      <c r="K61" s="140" t="s">
        <v>29</v>
      </c>
      <c r="L61" s="140" t="s">
        <v>30</v>
      </c>
      <c r="M61" s="140" t="s">
        <v>31</v>
      </c>
      <c r="N61" s="140" t="s">
        <v>32</v>
      </c>
      <c r="O61" s="141" t="s">
        <v>33</v>
      </c>
      <c r="P61" s="142" t="s">
        <v>34</v>
      </c>
      <c r="Q61" s="143" t="s">
        <v>35</v>
      </c>
      <c r="R61" s="143" t="s">
        <v>36</v>
      </c>
      <c r="S61" s="144" t="s">
        <v>37</v>
      </c>
      <c r="T61" s="143" t="s">
        <v>38</v>
      </c>
      <c r="U61" s="143" t="s">
        <v>39</v>
      </c>
      <c r="V61" s="144" t="s">
        <v>40</v>
      </c>
      <c r="W61" s="143" t="s">
        <v>41</v>
      </c>
      <c r="X61" s="143" t="s">
        <v>42</v>
      </c>
      <c r="Y61" s="143" t="s">
        <v>43</v>
      </c>
      <c r="Z61" s="140" t="s">
        <v>44</v>
      </c>
      <c r="AA61" s="143" t="s">
        <v>45</v>
      </c>
      <c r="AB61" s="143" t="s">
        <v>46</v>
      </c>
      <c r="AC61" s="143" t="s">
        <v>47</v>
      </c>
      <c r="AD61" s="145" t="s">
        <v>48</v>
      </c>
      <c r="AE61" s="143" t="s">
        <v>49</v>
      </c>
      <c r="AF61" s="144" t="s">
        <v>50</v>
      </c>
      <c r="AG61" s="143" t="s">
        <v>51</v>
      </c>
      <c r="AH61" s="144" t="s">
        <v>52</v>
      </c>
      <c r="AI61" s="146" t="s">
        <v>53</v>
      </c>
      <c r="AJ61" s="483" t="s">
        <v>528</v>
      </c>
      <c r="AK61" s="837" t="s">
        <v>584</v>
      </c>
      <c r="AL61" s="1087" t="s">
        <v>649</v>
      </c>
      <c r="AM61" s="1138" t="s">
        <v>677</v>
      </c>
      <c r="AN61" s="295" t="s">
        <v>696</v>
      </c>
      <c r="AO61" s="468"/>
      <c r="AP61" s="101"/>
      <c r="AQ61" s="101"/>
      <c r="AT61" s="236"/>
      <c r="AU61" s="236"/>
      <c r="AV61" s="101"/>
      <c r="AW61" s="101"/>
    </row>
    <row r="62" spans="1:250" ht="12">
      <c r="B62" s="1423" t="s">
        <v>170</v>
      </c>
      <c r="C62" s="147" t="s">
        <v>171</v>
      </c>
      <c r="D62" s="148" t="s">
        <v>56</v>
      </c>
      <c r="E62" s="149">
        <f t="shared" ref="E62:AM62" si="42">E148/1000</f>
        <v>434.82640000000004</v>
      </c>
      <c r="F62" s="149">
        <f t="shared" si="42"/>
        <v>470.87369999999999</v>
      </c>
      <c r="G62" s="149">
        <f t="shared" si="42"/>
        <v>496.05849999999998</v>
      </c>
      <c r="H62" s="149">
        <f t="shared" si="42"/>
        <v>505.82049999999998</v>
      </c>
      <c r="I62" s="149">
        <f t="shared" si="42"/>
        <v>504.50959999999998</v>
      </c>
      <c r="J62" s="149">
        <f t="shared" si="42"/>
        <v>511.9588</v>
      </c>
      <c r="K62" s="149">
        <f t="shared" si="42"/>
        <v>525.29949999999997</v>
      </c>
      <c r="L62" s="149">
        <f t="shared" si="42"/>
        <v>538.65959999999995</v>
      </c>
      <c r="M62" s="149">
        <f t="shared" si="42"/>
        <v>542.50800000000004</v>
      </c>
      <c r="N62" s="149">
        <f t="shared" si="42"/>
        <v>534.56409999999994</v>
      </c>
      <c r="O62" s="149">
        <f t="shared" si="42"/>
        <v>530.29859999999996</v>
      </c>
      <c r="P62" s="149">
        <f t="shared" si="42"/>
        <v>537.61419999999998</v>
      </c>
      <c r="Q62" s="149">
        <f t="shared" si="42"/>
        <v>527.41049999999996</v>
      </c>
      <c r="R62" s="149">
        <f t="shared" si="42"/>
        <v>523.46590000000003</v>
      </c>
      <c r="S62" s="149">
        <f t="shared" si="42"/>
        <v>526.21990000000005</v>
      </c>
      <c r="T62" s="149">
        <f t="shared" si="42"/>
        <v>529.63790000000006</v>
      </c>
      <c r="U62" s="149">
        <f t="shared" si="42"/>
        <v>534.10619999999994</v>
      </c>
      <c r="V62" s="149">
        <f t="shared" si="42"/>
        <v>537.25790000000006</v>
      </c>
      <c r="W62" s="149">
        <f t="shared" si="42"/>
        <v>538.4855</v>
      </c>
      <c r="X62" s="149">
        <f t="shared" si="42"/>
        <v>516.17489999999998</v>
      </c>
      <c r="Y62" s="149">
        <f t="shared" si="42"/>
        <v>497.36420000000004</v>
      </c>
      <c r="Z62" s="149">
        <f t="shared" si="42"/>
        <v>504.87369999999999</v>
      </c>
      <c r="AA62" s="149">
        <f t="shared" si="42"/>
        <v>500.0462</v>
      </c>
      <c r="AB62" s="149">
        <f t="shared" si="42"/>
        <v>499.42059999999998</v>
      </c>
      <c r="AC62" s="149">
        <f t="shared" si="42"/>
        <v>512.67750000000001</v>
      </c>
      <c r="AD62" s="149">
        <f t="shared" si="42"/>
        <v>523.42279999999994</v>
      </c>
      <c r="AE62" s="149">
        <f t="shared" si="42"/>
        <v>540.74080000000004</v>
      </c>
      <c r="AF62" s="149">
        <f t="shared" si="42"/>
        <v>544.82990000000007</v>
      </c>
      <c r="AG62" s="149">
        <f t="shared" si="42"/>
        <v>555.71249999999998</v>
      </c>
      <c r="AH62" s="149">
        <f t="shared" si="42"/>
        <v>556.57050000000004</v>
      </c>
      <c r="AI62" s="149">
        <f t="shared" si="42"/>
        <v>556.80070000000001</v>
      </c>
      <c r="AJ62" s="149">
        <f t="shared" si="42"/>
        <v>538.78780000000006</v>
      </c>
      <c r="AK62" s="149">
        <f t="shared" si="42"/>
        <v>554.91330000000005</v>
      </c>
      <c r="AL62" s="149">
        <f t="shared" si="42"/>
        <v>567.1126999999999</v>
      </c>
      <c r="AM62" s="149">
        <f t="shared" si="42"/>
        <v>593.90340000000003</v>
      </c>
      <c r="AN62" s="149">
        <f t="shared" ref="AN62" si="43">AN148/1000</f>
        <v>615.9076</v>
      </c>
      <c r="AO62" s="457" t="s">
        <v>172</v>
      </c>
      <c r="AQ62" s="129" t="s">
        <v>173</v>
      </c>
    </row>
    <row r="63" spans="1:250" ht="12">
      <c r="B63" s="1424"/>
      <c r="C63" s="147" t="s">
        <v>12</v>
      </c>
      <c r="D63" s="158" t="s">
        <v>58</v>
      </c>
      <c r="E63" s="150" t="s">
        <v>59</v>
      </c>
      <c r="F63" s="151">
        <f>ROUND((F62-E62)/E62*100,1)</f>
        <v>8.3000000000000007</v>
      </c>
      <c r="G63" s="151">
        <f>ROUND((G62-F62)/F62*100,1)</f>
        <v>5.3</v>
      </c>
      <c r="H63" s="151">
        <f t="shared" ref="H63:AN63" si="44">ROUND((H62-G62)/G62*100,1)</f>
        <v>2</v>
      </c>
      <c r="I63" s="151">
        <f t="shared" si="44"/>
        <v>-0.3</v>
      </c>
      <c r="J63" s="151">
        <f t="shared" si="44"/>
        <v>1.5</v>
      </c>
      <c r="K63" s="151">
        <f t="shared" si="44"/>
        <v>2.6</v>
      </c>
      <c r="L63" s="151">
        <f t="shared" si="44"/>
        <v>2.5</v>
      </c>
      <c r="M63" s="151">
        <f t="shared" si="44"/>
        <v>0.7</v>
      </c>
      <c r="N63" s="151">
        <f t="shared" si="44"/>
        <v>-1.5</v>
      </c>
      <c r="O63" s="151">
        <f t="shared" si="44"/>
        <v>-0.8</v>
      </c>
      <c r="P63" s="151">
        <f t="shared" si="44"/>
        <v>1.4</v>
      </c>
      <c r="Q63" s="151">
        <f t="shared" si="44"/>
        <v>-1.9</v>
      </c>
      <c r="R63" s="151">
        <f t="shared" si="44"/>
        <v>-0.7</v>
      </c>
      <c r="S63" s="151">
        <f t="shared" si="44"/>
        <v>0.5</v>
      </c>
      <c r="T63" s="151">
        <f t="shared" si="44"/>
        <v>0.6</v>
      </c>
      <c r="U63" s="151">
        <f t="shared" si="44"/>
        <v>0.8</v>
      </c>
      <c r="V63" s="151">
        <f t="shared" si="44"/>
        <v>0.6</v>
      </c>
      <c r="W63" s="151">
        <f t="shared" si="44"/>
        <v>0.2</v>
      </c>
      <c r="X63" s="151">
        <f t="shared" si="44"/>
        <v>-4.0999999999999996</v>
      </c>
      <c r="Y63" s="151">
        <f t="shared" si="44"/>
        <v>-3.6</v>
      </c>
      <c r="Z63" s="151">
        <f t="shared" si="44"/>
        <v>1.5</v>
      </c>
      <c r="AA63" s="151">
        <f t="shared" si="44"/>
        <v>-1</v>
      </c>
      <c r="AB63" s="151">
        <f t="shared" si="44"/>
        <v>-0.1</v>
      </c>
      <c r="AC63" s="151">
        <f t="shared" si="44"/>
        <v>2.7</v>
      </c>
      <c r="AD63" s="151">
        <f t="shared" si="44"/>
        <v>2.1</v>
      </c>
      <c r="AE63" s="151">
        <f t="shared" si="44"/>
        <v>3.3</v>
      </c>
      <c r="AF63" s="151">
        <f t="shared" si="44"/>
        <v>0.8</v>
      </c>
      <c r="AG63" s="151">
        <f t="shared" si="44"/>
        <v>2</v>
      </c>
      <c r="AH63" s="151">
        <f t="shared" si="44"/>
        <v>0.2</v>
      </c>
      <c r="AI63" s="151">
        <f t="shared" si="44"/>
        <v>0</v>
      </c>
      <c r="AJ63" s="151">
        <f t="shared" si="44"/>
        <v>-3.2</v>
      </c>
      <c r="AK63" s="151">
        <f t="shared" si="44"/>
        <v>3</v>
      </c>
      <c r="AL63" s="151">
        <f t="shared" si="44"/>
        <v>2.2000000000000002</v>
      </c>
      <c r="AM63" s="151">
        <f t="shared" si="44"/>
        <v>4.7</v>
      </c>
      <c r="AN63" s="151">
        <f t="shared" si="44"/>
        <v>3.7</v>
      </c>
      <c r="AO63" s="458" t="s">
        <v>174</v>
      </c>
    </row>
    <row r="64" spans="1:250" ht="12">
      <c r="B64" s="1424"/>
      <c r="C64" s="147" t="s">
        <v>171</v>
      </c>
      <c r="D64" s="148" t="s">
        <v>61</v>
      </c>
      <c r="E64" s="237">
        <f t="shared" ref="E64:AM64" si="45">E150/1000</f>
        <v>407.92290000000003</v>
      </c>
      <c r="F64" s="149">
        <f t="shared" si="45"/>
        <v>430.86190000000005</v>
      </c>
      <c r="G64" s="149">
        <f t="shared" si="45"/>
        <v>441.67790000000002</v>
      </c>
      <c r="H64" s="149">
        <f t="shared" si="45"/>
        <v>444.29720000000003</v>
      </c>
      <c r="I64" s="149">
        <f t="shared" si="45"/>
        <v>440.84159999999997</v>
      </c>
      <c r="J64" s="149">
        <f t="shared" si="45"/>
        <v>447.93690000000004</v>
      </c>
      <c r="K64" s="149">
        <f t="shared" si="45"/>
        <v>462.1773</v>
      </c>
      <c r="L64" s="149">
        <f t="shared" si="45"/>
        <v>475.80609999999996</v>
      </c>
      <c r="M64" s="149">
        <f t="shared" si="45"/>
        <v>475.21729999999997</v>
      </c>
      <c r="N64" s="149">
        <f t="shared" si="45"/>
        <v>470.50740000000002</v>
      </c>
      <c r="O64" s="149">
        <f t="shared" si="45"/>
        <v>473.32009999999997</v>
      </c>
      <c r="P64" s="149">
        <f t="shared" si="45"/>
        <v>485.62299999999999</v>
      </c>
      <c r="Q64" s="149">
        <f t="shared" si="45"/>
        <v>482.11349999999999</v>
      </c>
      <c r="R64" s="149">
        <f t="shared" si="45"/>
        <v>486.5455</v>
      </c>
      <c r="S64" s="149">
        <f t="shared" si="45"/>
        <v>495.9228</v>
      </c>
      <c r="T64" s="149">
        <f t="shared" si="45"/>
        <v>504.26940000000002</v>
      </c>
      <c r="U64" s="149">
        <f t="shared" si="45"/>
        <v>515.13409999999999</v>
      </c>
      <c r="V64" s="149">
        <f t="shared" si="45"/>
        <v>521.78459999999995</v>
      </c>
      <c r="W64" s="149">
        <f t="shared" si="45"/>
        <v>527.27159999999992</v>
      </c>
      <c r="X64" s="149">
        <f t="shared" si="45"/>
        <v>508.262</v>
      </c>
      <c r="Y64" s="149">
        <f t="shared" si="45"/>
        <v>495.87559999999996</v>
      </c>
      <c r="Z64" s="149">
        <f t="shared" si="45"/>
        <v>512.06470000000002</v>
      </c>
      <c r="AA64" s="149">
        <f t="shared" si="45"/>
        <v>514.68669999999997</v>
      </c>
      <c r="AB64" s="149">
        <f t="shared" si="45"/>
        <v>517.91930000000002</v>
      </c>
      <c r="AC64" s="149">
        <f t="shared" si="45"/>
        <v>532.07230000000004</v>
      </c>
      <c r="AD64" s="149">
        <f t="shared" si="45"/>
        <v>530.19530000000009</v>
      </c>
      <c r="AE64" s="149">
        <f t="shared" si="45"/>
        <v>539.4135</v>
      </c>
      <c r="AF64" s="149">
        <f t="shared" si="45"/>
        <v>543.47910000000002</v>
      </c>
      <c r="AG64" s="149">
        <f t="shared" si="45"/>
        <v>553.17349999999999</v>
      </c>
      <c r="AH64" s="149">
        <f t="shared" si="45"/>
        <v>554.53200000000004</v>
      </c>
      <c r="AI64" s="149">
        <f t="shared" si="45"/>
        <v>550.11719999999991</v>
      </c>
      <c r="AJ64" s="149">
        <f t="shared" si="45"/>
        <v>528.63</v>
      </c>
      <c r="AK64" s="149">
        <f t="shared" si="45"/>
        <v>545.04169999999999</v>
      </c>
      <c r="AL64" s="149">
        <f t="shared" si="45"/>
        <v>551.971</v>
      </c>
      <c r="AM64" s="149">
        <f t="shared" si="45"/>
        <v>554.65549999999996</v>
      </c>
      <c r="AN64" s="149">
        <f t="shared" ref="AN64" si="46">AN150/1000</f>
        <v>558.72940000000006</v>
      </c>
      <c r="AO64" s="458"/>
    </row>
    <row r="65" spans="2:43" ht="12">
      <c r="B65" s="1424"/>
      <c r="C65" s="157" t="s">
        <v>538</v>
      </c>
      <c r="D65" s="158" t="s">
        <v>58</v>
      </c>
      <c r="E65" s="150" t="s">
        <v>59</v>
      </c>
      <c r="F65" s="151">
        <f>ROUND((F64-E64)/E64*100,1)</f>
        <v>5.6</v>
      </c>
      <c r="G65" s="151">
        <f>ROUND((G64-F64)/F64*100,1)</f>
        <v>2.5</v>
      </c>
      <c r="H65" s="151">
        <f t="shared" ref="H65:AN65" si="47">ROUND((H64-G64)/G64*100,1)</f>
        <v>0.6</v>
      </c>
      <c r="I65" s="151">
        <f t="shared" si="47"/>
        <v>-0.8</v>
      </c>
      <c r="J65" s="151">
        <f t="shared" si="47"/>
        <v>1.6</v>
      </c>
      <c r="K65" s="151">
        <f t="shared" si="47"/>
        <v>3.2</v>
      </c>
      <c r="L65" s="151">
        <f t="shared" si="47"/>
        <v>2.9</v>
      </c>
      <c r="M65" s="151">
        <f t="shared" si="47"/>
        <v>-0.1</v>
      </c>
      <c r="N65" s="151">
        <f t="shared" si="47"/>
        <v>-1</v>
      </c>
      <c r="O65" s="151">
        <f t="shared" si="47"/>
        <v>0.6</v>
      </c>
      <c r="P65" s="151">
        <f t="shared" si="47"/>
        <v>2.6</v>
      </c>
      <c r="Q65" s="151">
        <f t="shared" si="47"/>
        <v>-0.7</v>
      </c>
      <c r="R65" s="151">
        <f t="shared" si="47"/>
        <v>0.9</v>
      </c>
      <c r="S65" s="151">
        <f t="shared" si="47"/>
        <v>1.9</v>
      </c>
      <c r="T65" s="151">
        <f t="shared" si="47"/>
        <v>1.7</v>
      </c>
      <c r="U65" s="151">
        <f t="shared" si="47"/>
        <v>2.2000000000000002</v>
      </c>
      <c r="V65" s="151">
        <f t="shared" si="47"/>
        <v>1.3</v>
      </c>
      <c r="W65" s="151">
        <f t="shared" si="47"/>
        <v>1.1000000000000001</v>
      </c>
      <c r="X65" s="151">
        <f t="shared" si="47"/>
        <v>-3.6</v>
      </c>
      <c r="Y65" s="151">
        <f t="shared" si="47"/>
        <v>-2.4</v>
      </c>
      <c r="Z65" s="151">
        <f t="shared" si="47"/>
        <v>3.3</v>
      </c>
      <c r="AA65" s="151">
        <f t="shared" si="47"/>
        <v>0.5</v>
      </c>
      <c r="AB65" s="151">
        <f t="shared" si="47"/>
        <v>0.6</v>
      </c>
      <c r="AC65" s="151">
        <f t="shared" si="47"/>
        <v>2.7</v>
      </c>
      <c r="AD65" s="151">
        <f t="shared" si="47"/>
        <v>-0.4</v>
      </c>
      <c r="AE65" s="151">
        <f t="shared" si="47"/>
        <v>1.7</v>
      </c>
      <c r="AF65" s="151">
        <f t="shared" si="47"/>
        <v>0.8</v>
      </c>
      <c r="AG65" s="151">
        <f t="shared" si="47"/>
        <v>1.8</v>
      </c>
      <c r="AH65" s="151">
        <f t="shared" si="47"/>
        <v>0.2</v>
      </c>
      <c r="AI65" s="151">
        <f t="shared" si="47"/>
        <v>-0.8</v>
      </c>
      <c r="AJ65" s="151">
        <f t="shared" si="47"/>
        <v>-3.9</v>
      </c>
      <c r="AK65" s="151">
        <f t="shared" si="47"/>
        <v>3.1</v>
      </c>
      <c r="AL65" s="151">
        <f t="shared" si="47"/>
        <v>1.3</v>
      </c>
      <c r="AM65" s="151">
        <f t="shared" si="47"/>
        <v>0.5</v>
      </c>
      <c r="AN65" s="151">
        <f t="shared" si="47"/>
        <v>0.7</v>
      </c>
      <c r="AO65" s="459" t="s">
        <v>175</v>
      </c>
    </row>
    <row r="66" spans="2:43" ht="12">
      <c r="B66" s="1424"/>
      <c r="C66" s="147" t="s">
        <v>171</v>
      </c>
      <c r="D66" s="153" t="s">
        <v>61</v>
      </c>
      <c r="E66" s="238">
        <f t="shared" ref="E66:AD66" si="48">E152/1000</f>
        <v>419.29244014362462</v>
      </c>
      <c r="F66" s="239">
        <f t="shared" si="48"/>
        <v>443.87932392560634</v>
      </c>
      <c r="G66" s="239">
        <f t="shared" si="48"/>
        <v>451.34493115950539</v>
      </c>
      <c r="H66" s="239">
        <f t="shared" si="48"/>
        <v>454.84839862881887</v>
      </c>
      <c r="I66" s="239">
        <f t="shared" si="48"/>
        <v>452.00905341212541</v>
      </c>
      <c r="J66" s="239">
        <f t="shared" si="48"/>
        <v>457.89529999999996</v>
      </c>
      <c r="K66" s="239">
        <f t="shared" si="48"/>
        <v>466.52620000000002</v>
      </c>
      <c r="L66" s="239">
        <f t="shared" si="48"/>
        <v>477.40440000000001</v>
      </c>
      <c r="M66" s="239">
        <f t="shared" si="48"/>
        <v>477.4486</v>
      </c>
      <c r="N66" s="239">
        <f t="shared" si="48"/>
        <v>470.3338</v>
      </c>
      <c r="O66" s="239">
        <f t="shared" si="48"/>
        <v>471.10879999999997</v>
      </c>
      <c r="P66" s="239">
        <f t="shared" si="48"/>
        <v>479.71690000000001</v>
      </c>
      <c r="Q66" s="239">
        <f t="shared" si="48"/>
        <v>478.47320000000002</v>
      </c>
      <c r="R66" s="239">
        <f t="shared" si="48"/>
        <v>482.0317</v>
      </c>
      <c r="S66" s="239">
        <f t="shared" si="48"/>
        <v>491.44549999999998</v>
      </c>
      <c r="T66" s="239">
        <f t="shared" si="48"/>
        <v>497.50850000000003</v>
      </c>
      <c r="U66" s="239">
        <f t="shared" si="48"/>
        <v>507.23090000000002</v>
      </c>
      <c r="V66" s="239">
        <f t="shared" si="48"/>
        <v>516.06899999999996</v>
      </c>
      <c r="W66" s="239">
        <f t="shared" si="48"/>
        <v>526.35289999999998</v>
      </c>
      <c r="X66" s="239">
        <f t="shared" si="48"/>
        <v>507.02519999999998</v>
      </c>
      <c r="Y66" s="239">
        <f t="shared" si="48"/>
        <v>500.4049</v>
      </c>
      <c r="Z66" s="239">
        <f t="shared" si="48"/>
        <v>527.75959999999998</v>
      </c>
      <c r="AA66" s="239">
        <f t="shared" si="48"/>
        <v>530.48</v>
      </c>
      <c r="AB66" s="239">
        <f t="shared" si="48"/>
        <v>527.91300000000001</v>
      </c>
      <c r="AC66" s="239">
        <f t="shared" si="48"/>
        <v>541.80290000000002</v>
      </c>
      <c r="AD66" s="239">
        <f t="shared" si="48"/>
        <v>534.55909999999994</v>
      </c>
      <c r="AE66" s="571" t="s">
        <v>59</v>
      </c>
      <c r="AF66" s="571" t="s">
        <v>59</v>
      </c>
      <c r="AG66" s="571" t="s">
        <v>59</v>
      </c>
      <c r="AH66" s="573" t="s">
        <v>9</v>
      </c>
      <c r="AI66" s="573" t="s">
        <v>9</v>
      </c>
      <c r="AJ66" s="573" t="s">
        <v>9</v>
      </c>
      <c r="AK66" s="573" t="s">
        <v>9</v>
      </c>
      <c r="AL66" s="573" t="s">
        <v>9</v>
      </c>
      <c r="AM66" s="573" t="s">
        <v>9</v>
      </c>
      <c r="AN66" s="573" t="s">
        <v>9</v>
      </c>
      <c r="AO66" s="458" t="s">
        <v>7</v>
      </c>
    </row>
    <row r="67" spans="2:43" ht="12">
      <c r="B67" s="1425"/>
      <c r="C67" s="161" t="s">
        <v>63</v>
      </c>
      <c r="D67" s="158" t="s">
        <v>58</v>
      </c>
      <c r="E67" s="150" t="s">
        <v>59</v>
      </c>
      <c r="F67" s="151">
        <f>ROUND((F66-E66)/E66*100,1)</f>
        <v>5.9</v>
      </c>
      <c r="G67" s="151">
        <f>ROUND((G66-F66)/F66*100,1)</f>
        <v>1.7</v>
      </c>
      <c r="H67" s="151">
        <f>ROUND((H66-G66)/G66*100,1)</f>
        <v>0.8</v>
      </c>
      <c r="I67" s="151">
        <f>ROUND((I66-H66)/H66*100,1)</f>
        <v>-0.6</v>
      </c>
      <c r="J67" s="151">
        <f>ROUND((J66-I66)/I66*100,1)</f>
        <v>1.3</v>
      </c>
      <c r="K67" s="151">
        <f t="shared" ref="K67:AD67" si="49">ROUND((K66-J66)/J66*100,1)</f>
        <v>1.9</v>
      </c>
      <c r="L67" s="151">
        <f t="shared" si="49"/>
        <v>2.2999999999999998</v>
      </c>
      <c r="M67" s="151">
        <f t="shared" si="49"/>
        <v>0</v>
      </c>
      <c r="N67" s="151">
        <f t="shared" si="49"/>
        <v>-1.5</v>
      </c>
      <c r="O67" s="151">
        <f t="shared" si="49"/>
        <v>0.2</v>
      </c>
      <c r="P67" s="151">
        <f t="shared" si="49"/>
        <v>1.8</v>
      </c>
      <c r="Q67" s="151">
        <f t="shared" si="49"/>
        <v>-0.3</v>
      </c>
      <c r="R67" s="151">
        <f t="shared" si="49"/>
        <v>0.7</v>
      </c>
      <c r="S67" s="151">
        <f t="shared" si="49"/>
        <v>2</v>
      </c>
      <c r="T67" s="151">
        <f t="shared" si="49"/>
        <v>1.2</v>
      </c>
      <c r="U67" s="151">
        <f t="shared" si="49"/>
        <v>2</v>
      </c>
      <c r="V67" s="151">
        <f t="shared" si="49"/>
        <v>1.7</v>
      </c>
      <c r="W67" s="151">
        <f t="shared" si="49"/>
        <v>2</v>
      </c>
      <c r="X67" s="151">
        <f t="shared" si="49"/>
        <v>-3.7</v>
      </c>
      <c r="Y67" s="151">
        <f t="shared" si="49"/>
        <v>-1.3</v>
      </c>
      <c r="Z67" s="151">
        <f t="shared" si="49"/>
        <v>5.5</v>
      </c>
      <c r="AA67" s="151">
        <f t="shared" si="49"/>
        <v>0.5</v>
      </c>
      <c r="AB67" s="151">
        <f t="shared" si="49"/>
        <v>-0.5</v>
      </c>
      <c r="AC67" s="151">
        <f t="shared" si="49"/>
        <v>2.6</v>
      </c>
      <c r="AD67" s="151">
        <f t="shared" si="49"/>
        <v>-1.3</v>
      </c>
      <c r="AE67" s="574" t="s">
        <v>59</v>
      </c>
      <c r="AF67" s="574" t="s">
        <v>59</v>
      </c>
      <c r="AG67" s="574" t="s">
        <v>59</v>
      </c>
      <c r="AH67" s="575" t="s">
        <v>9</v>
      </c>
      <c r="AI67" s="575" t="s">
        <v>9</v>
      </c>
      <c r="AJ67" s="575" t="s">
        <v>9</v>
      </c>
      <c r="AK67" s="575" t="s">
        <v>9</v>
      </c>
      <c r="AL67" s="575" t="s">
        <v>9</v>
      </c>
      <c r="AM67" s="575" t="s">
        <v>9</v>
      </c>
      <c r="AN67" s="575" t="s">
        <v>9</v>
      </c>
      <c r="AO67" s="57" t="s">
        <v>7</v>
      </c>
    </row>
    <row r="68" spans="2:43" ht="12">
      <c r="B68" s="1426" t="s">
        <v>64</v>
      </c>
      <c r="C68" s="147" t="s">
        <v>65</v>
      </c>
      <c r="D68" s="945" t="s">
        <v>543</v>
      </c>
      <c r="E68" s="194">
        <v>114.8</v>
      </c>
      <c r="F68" s="156">
        <v>120.5</v>
      </c>
      <c r="G68" s="156">
        <v>119.7</v>
      </c>
      <c r="H68" s="156">
        <v>112.6</v>
      </c>
      <c r="I68" s="156">
        <v>108.4</v>
      </c>
      <c r="J68" s="156">
        <v>111.9</v>
      </c>
      <c r="K68" s="156">
        <v>114.2</v>
      </c>
      <c r="L68" s="156">
        <v>118</v>
      </c>
      <c r="M68" s="156">
        <v>119.4</v>
      </c>
      <c r="N68" s="156">
        <v>111.2</v>
      </c>
      <c r="O68" s="156">
        <v>114.2</v>
      </c>
      <c r="P68" s="156">
        <v>119</v>
      </c>
      <c r="Q68" s="156">
        <v>108.1</v>
      </c>
      <c r="R68" s="156">
        <v>111.3</v>
      </c>
      <c r="S68" s="156">
        <v>114.5</v>
      </c>
      <c r="T68" s="156">
        <v>118.9</v>
      </c>
      <c r="U68" s="156">
        <v>120.8</v>
      </c>
      <c r="V68" s="156">
        <v>126.3</v>
      </c>
      <c r="W68" s="156">
        <v>129.9</v>
      </c>
      <c r="X68" s="156">
        <v>113.6</v>
      </c>
      <c r="Y68" s="156">
        <v>102.8</v>
      </c>
      <c r="Z68" s="156">
        <v>111.9</v>
      </c>
      <c r="AA68" s="156">
        <v>111.1</v>
      </c>
      <c r="AB68" s="156">
        <v>108.1</v>
      </c>
      <c r="AC68" s="40">
        <v>111.7</v>
      </c>
      <c r="AD68" s="40">
        <v>111.1</v>
      </c>
      <c r="AE68" s="40">
        <v>110.3</v>
      </c>
      <c r="AF68" s="40">
        <v>111.2</v>
      </c>
      <c r="AG68" s="40">
        <v>114.3</v>
      </c>
      <c r="AH68" s="946">
        <v>114.2</v>
      </c>
      <c r="AI68" s="947">
        <v>110.2</v>
      </c>
      <c r="AJ68" s="947">
        <v>99.7</v>
      </c>
      <c r="AK68" s="946">
        <v>105.2</v>
      </c>
      <c r="AL68" s="946">
        <v>104.9</v>
      </c>
      <c r="AM68" s="946">
        <v>102.9</v>
      </c>
      <c r="AN68" s="946">
        <v>101.5</v>
      </c>
      <c r="AO68" s="458" t="s">
        <v>176</v>
      </c>
      <c r="AQ68" s="129" t="s">
        <v>68</v>
      </c>
    </row>
    <row r="69" spans="2:43" ht="12">
      <c r="B69" s="1424"/>
      <c r="C69" s="147"/>
      <c r="D69" s="166" t="s">
        <v>69</v>
      </c>
      <c r="E69" s="150" t="s">
        <v>59</v>
      </c>
      <c r="F69" s="151">
        <f>ROUND((F68-E68)/E68*100,1)</f>
        <v>5</v>
      </c>
      <c r="G69" s="151">
        <f>ROUND((G68-F68)/F68*100,1)</f>
        <v>-0.7</v>
      </c>
      <c r="H69" s="151">
        <f t="shared" ref="H69:AN69" si="50">ROUND((H68-G68)/G68*100,1)</f>
        <v>-5.9</v>
      </c>
      <c r="I69" s="151">
        <f t="shared" si="50"/>
        <v>-3.7</v>
      </c>
      <c r="J69" s="151">
        <f t="shared" si="50"/>
        <v>3.2</v>
      </c>
      <c r="K69" s="151">
        <f t="shared" si="50"/>
        <v>2.1</v>
      </c>
      <c r="L69" s="151">
        <f t="shared" si="50"/>
        <v>3.3</v>
      </c>
      <c r="M69" s="151">
        <f t="shared" si="50"/>
        <v>1.2</v>
      </c>
      <c r="N69" s="151">
        <f t="shared" si="50"/>
        <v>-6.9</v>
      </c>
      <c r="O69" s="151">
        <f t="shared" si="50"/>
        <v>2.7</v>
      </c>
      <c r="P69" s="151">
        <f t="shared" si="50"/>
        <v>4.2</v>
      </c>
      <c r="Q69" s="151">
        <f t="shared" si="50"/>
        <v>-9.1999999999999993</v>
      </c>
      <c r="R69" s="151">
        <f t="shared" si="50"/>
        <v>3</v>
      </c>
      <c r="S69" s="151">
        <f t="shared" si="50"/>
        <v>2.9</v>
      </c>
      <c r="T69" s="151">
        <f t="shared" si="50"/>
        <v>3.8</v>
      </c>
      <c r="U69" s="151">
        <f t="shared" si="50"/>
        <v>1.6</v>
      </c>
      <c r="V69" s="151">
        <f t="shared" si="50"/>
        <v>4.5999999999999996</v>
      </c>
      <c r="W69" s="151">
        <f t="shared" si="50"/>
        <v>2.9</v>
      </c>
      <c r="X69" s="151">
        <f t="shared" si="50"/>
        <v>-12.5</v>
      </c>
      <c r="Y69" s="151">
        <f t="shared" si="50"/>
        <v>-9.5</v>
      </c>
      <c r="Z69" s="151">
        <f t="shared" si="50"/>
        <v>8.9</v>
      </c>
      <c r="AA69" s="151">
        <f t="shared" si="50"/>
        <v>-0.7</v>
      </c>
      <c r="AB69" s="151">
        <f t="shared" si="50"/>
        <v>-2.7</v>
      </c>
      <c r="AC69" s="151">
        <f t="shared" si="50"/>
        <v>3.3</v>
      </c>
      <c r="AD69" s="151">
        <f t="shared" si="50"/>
        <v>-0.5</v>
      </c>
      <c r="AE69" s="151">
        <f t="shared" si="50"/>
        <v>-0.7</v>
      </c>
      <c r="AF69" s="151">
        <f t="shared" si="50"/>
        <v>0.8</v>
      </c>
      <c r="AG69" s="151">
        <f t="shared" si="50"/>
        <v>2.8</v>
      </c>
      <c r="AH69" s="151">
        <f t="shared" si="50"/>
        <v>-0.1</v>
      </c>
      <c r="AI69" s="151">
        <f t="shared" si="50"/>
        <v>-3.5</v>
      </c>
      <c r="AJ69" s="151">
        <f t="shared" si="50"/>
        <v>-9.5</v>
      </c>
      <c r="AK69" s="151">
        <f t="shared" si="50"/>
        <v>5.5</v>
      </c>
      <c r="AL69" s="151">
        <f t="shared" si="50"/>
        <v>-0.3</v>
      </c>
      <c r="AM69" s="151">
        <f t="shared" si="50"/>
        <v>-1.9</v>
      </c>
      <c r="AN69" s="151">
        <f t="shared" si="50"/>
        <v>-1.4</v>
      </c>
      <c r="AO69" s="458" t="s">
        <v>13</v>
      </c>
    </row>
    <row r="70" spans="2:43" ht="12">
      <c r="B70" s="1424"/>
      <c r="C70" s="147" t="s">
        <v>71</v>
      </c>
      <c r="D70" s="945" t="s">
        <v>543</v>
      </c>
      <c r="E70" s="183">
        <v>106</v>
      </c>
      <c r="F70" s="240">
        <v>110.4</v>
      </c>
      <c r="G70" s="240">
        <v>118</v>
      </c>
      <c r="H70" s="240">
        <v>114.1</v>
      </c>
      <c r="I70" s="240">
        <v>111.7</v>
      </c>
      <c r="J70" s="240">
        <v>112.2</v>
      </c>
      <c r="K70" s="240">
        <v>116</v>
      </c>
      <c r="L70" s="240">
        <v>111.3</v>
      </c>
      <c r="M70" s="240">
        <v>120.8</v>
      </c>
      <c r="N70" s="240">
        <v>108.8</v>
      </c>
      <c r="O70" s="240">
        <v>105.6</v>
      </c>
      <c r="P70" s="240">
        <v>108.1</v>
      </c>
      <c r="Q70" s="240">
        <v>101.4</v>
      </c>
      <c r="R70" s="240">
        <v>95.8</v>
      </c>
      <c r="S70" s="240">
        <v>94.1</v>
      </c>
      <c r="T70" s="240">
        <v>96.9</v>
      </c>
      <c r="U70" s="240">
        <v>99.3</v>
      </c>
      <c r="V70" s="240">
        <v>101</v>
      </c>
      <c r="W70" s="240">
        <v>101.7</v>
      </c>
      <c r="X70" s="240">
        <v>97.8</v>
      </c>
      <c r="Y70" s="156">
        <v>87.6</v>
      </c>
      <c r="Z70" s="156">
        <v>85.9</v>
      </c>
      <c r="AA70" s="156">
        <v>96.2</v>
      </c>
      <c r="AB70" s="156">
        <v>94.6</v>
      </c>
      <c r="AC70" s="40">
        <v>90.7</v>
      </c>
      <c r="AD70" s="164">
        <v>95.4</v>
      </c>
      <c r="AE70" s="40">
        <v>95.6</v>
      </c>
      <c r="AF70" s="40">
        <v>94.3</v>
      </c>
      <c r="AG70" s="40">
        <v>99.6</v>
      </c>
      <c r="AH70" s="1389">
        <v>98.6</v>
      </c>
      <c r="AI70" s="1389">
        <v>101</v>
      </c>
      <c r="AJ70" s="1389">
        <v>91.2</v>
      </c>
      <c r="AK70" s="1389">
        <v>98.4</v>
      </c>
      <c r="AL70" s="1389">
        <v>100.6</v>
      </c>
      <c r="AM70" s="1389">
        <v>99.6</v>
      </c>
      <c r="AN70" s="1389">
        <v>98.9</v>
      </c>
      <c r="AO70" s="461" t="s">
        <v>7</v>
      </c>
    </row>
    <row r="71" spans="2:43" ht="12">
      <c r="B71" s="1424"/>
      <c r="C71" s="147" t="s">
        <v>178</v>
      </c>
      <c r="D71" s="166" t="s">
        <v>69</v>
      </c>
      <c r="E71" s="150" t="s">
        <v>59</v>
      </c>
      <c r="F71" s="151">
        <f>ROUND((F70-E70)/E70*100,1)</f>
        <v>4.2</v>
      </c>
      <c r="G71" s="151">
        <f>ROUND((G70-F70)/F70*100,1)</f>
        <v>6.9</v>
      </c>
      <c r="H71" s="151">
        <f t="shared" ref="H71:AN73" si="51">ROUND((H70-G70)/G70*100,1)</f>
        <v>-3.3</v>
      </c>
      <c r="I71" s="151">
        <f t="shared" si="51"/>
        <v>-2.1</v>
      </c>
      <c r="J71" s="151">
        <f t="shared" si="51"/>
        <v>0.4</v>
      </c>
      <c r="K71" s="151">
        <f t="shared" si="51"/>
        <v>3.4</v>
      </c>
      <c r="L71" s="151">
        <f t="shared" si="51"/>
        <v>-4.0999999999999996</v>
      </c>
      <c r="M71" s="151">
        <f t="shared" si="51"/>
        <v>8.5</v>
      </c>
      <c r="N71" s="151">
        <f t="shared" si="51"/>
        <v>-9.9</v>
      </c>
      <c r="O71" s="151">
        <f t="shared" si="51"/>
        <v>-2.9</v>
      </c>
      <c r="P71" s="151">
        <f t="shared" si="51"/>
        <v>2.4</v>
      </c>
      <c r="Q71" s="151">
        <f t="shared" si="51"/>
        <v>-6.2</v>
      </c>
      <c r="R71" s="151">
        <f t="shared" si="51"/>
        <v>-5.5</v>
      </c>
      <c r="S71" s="151">
        <f t="shared" si="51"/>
        <v>-1.8</v>
      </c>
      <c r="T71" s="151">
        <f t="shared" si="51"/>
        <v>3</v>
      </c>
      <c r="U71" s="151">
        <f t="shared" si="51"/>
        <v>2.5</v>
      </c>
      <c r="V71" s="151">
        <f t="shared" si="51"/>
        <v>1.7</v>
      </c>
      <c r="W71" s="151">
        <f t="shared" si="51"/>
        <v>0.7</v>
      </c>
      <c r="X71" s="151">
        <f t="shared" si="51"/>
        <v>-3.8</v>
      </c>
      <c r="Y71" s="151">
        <f t="shared" si="51"/>
        <v>-10.4</v>
      </c>
      <c r="Z71" s="151">
        <f t="shared" si="51"/>
        <v>-1.9</v>
      </c>
      <c r="AA71" s="151">
        <f t="shared" si="51"/>
        <v>12</v>
      </c>
      <c r="AB71" s="151">
        <f t="shared" si="51"/>
        <v>-1.7</v>
      </c>
      <c r="AC71" s="151">
        <f t="shared" si="51"/>
        <v>-4.0999999999999996</v>
      </c>
      <c r="AD71" s="151">
        <f t="shared" si="51"/>
        <v>5.2</v>
      </c>
      <c r="AE71" s="151">
        <f t="shared" si="51"/>
        <v>0.2</v>
      </c>
      <c r="AF71" s="151">
        <f t="shared" si="51"/>
        <v>-1.4</v>
      </c>
      <c r="AG71" s="151">
        <f t="shared" si="51"/>
        <v>5.6</v>
      </c>
      <c r="AH71" s="151">
        <f t="shared" si="51"/>
        <v>-1</v>
      </c>
      <c r="AI71" s="151">
        <f t="shared" si="51"/>
        <v>2.4</v>
      </c>
      <c r="AJ71" s="151">
        <f t="shared" si="51"/>
        <v>-9.6999999999999993</v>
      </c>
      <c r="AK71" s="151">
        <f t="shared" si="51"/>
        <v>7.9</v>
      </c>
      <c r="AL71" s="151">
        <f t="shared" si="51"/>
        <v>2.2000000000000002</v>
      </c>
      <c r="AM71" s="151">
        <f t="shared" si="51"/>
        <v>-1</v>
      </c>
      <c r="AN71" s="151">
        <f t="shared" si="51"/>
        <v>-0.7</v>
      </c>
      <c r="AO71" s="531" t="s">
        <v>7</v>
      </c>
      <c r="AQ71" s="129" t="s">
        <v>7</v>
      </c>
    </row>
    <row r="72" spans="2:43" ht="12">
      <c r="B72" s="1424"/>
      <c r="C72" s="147" t="s">
        <v>74</v>
      </c>
      <c r="D72" s="167" t="s">
        <v>75</v>
      </c>
      <c r="E72" s="948">
        <v>298.89314200000001</v>
      </c>
      <c r="F72" s="948">
        <v>323.37260295999999</v>
      </c>
      <c r="G72" s="948">
        <v>340.83463438999996</v>
      </c>
      <c r="H72" s="948">
        <v>329.52063930000003</v>
      </c>
      <c r="I72" s="948">
        <v>311.19947931999997</v>
      </c>
      <c r="J72" s="948">
        <v>299.02736880999998</v>
      </c>
      <c r="K72" s="948">
        <v>306.02955889999998</v>
      </c>
      <c r="L72" s="948">
        <v>313.06838549000003</v>
      </c>
      <c r="M72" s="948">
        <v>323.07183085000003</v>
      </c>
      <c r="N72" s="948">
        <v>305.83999157</v>
      </c>
      <c r="O72" s="948">
        <v>291.44955412999997</v>
      </c>
      <c r="P72" s="948">
        <v>300.47760376999997</v>
      </c>
      <c r="Q72" s="948">
        <v>286.66740566999999</v>
      </c>
      <c r="R72" s="948">
        <v>269.36180544000001</v>
      </c>
      <c r="S72" s="948">
        <v>273.73443637999998</v>
      </c>
      <c r="T72" s="948">
        <v>284.41826643000002</v>
      </c>
      <c r="U72" s="948">
        <v>295.80030008</v>
      </c>
      <c r="V72" s="948">
        <v>314.83462133</v>
      </c>
      <c r="W72" s="948">
        <v>336.75663493000002</v>
      </c>
      <c r="X72" s="948">
        <v>335.57882536</v>
      </c>
      <c r="Y72" s="948">
        <v>265.25903108</v>
      </c>
      <c r="Z72" s="948">
        <v>289.10768324999998</v>
      </c>
      <c r="AA72" s="948">
        <v>284.96875297000003</v>
      </c>
      <c r="AB72" s="948">
        <v>288.72763938999998</v>
      </c>
      <c r="AC72" s="948">
        <v>292.09212982999998</v>
      </c>
      <c r="AD72" s="948">
        <v>305.13998925999999</v>
      </c>
      <c r="AE72" s="948">
        <v>313.12856279000005</v>
      </c>
      <c r="AF72" s="948">
        <v>302.185204</v>
      </c>
      <c r="AG72" s="948">
        <v>319.03584000000001</v>
      </c>
      <c r="AH72" s="948">
        <v>331.80937699999998</v>
      </c>
      <c r="AI72" s="948">
        <v>322.12599599999999</v>
      </c>
      <c r="AJ72" s="948">
        <v>322.53341799999998</v>
      </c>
      <c r="AK72" s="948">
        <v>330.22000600000001</v>
      </c>
      <c r="AL72" s="948">
        <f>暦年指標!AL74</f>
        <v>361.77486699999997</v>
      </c>
      <c r="AM72" s="948">
        <f>暦年指標!AM74</f>
        <v>330.30930699999999</v>
      </c>
      <c r="AN72" s="949" t="s">
        <v>9</v>
      </c>
      <c r="AO72" s="83" t="s">
        <v>662</v>
      </c>
    </row>
    <row r="73" spans="2:43" ht="12">
      <c r="B73" s="1425"/>
      <c r="C73" s="168"/>
      <c r="D73" s="169" t="s">
        <v>69</v>
      </c>
      <c r="E73" s="950" t="s">
        <v>9</v>
      </c>
      <c r="F73" s="950">
        <v>8.1999999999999993</v>
      </c>
      <c r="G73" s="950">
        <v>5.4</v>
      </c>
      <c r="H73" s="950">
        <v>-3.3</v>
      </c>
      <c r="I73" s="950">
        <v>-5.6</v>
      </c>
      <c r="J73" s="950">
        <v>-3.9</v>
      </c>
      <c r="K73" s="950">
        <v>2.2999999999999998</v>
      </c>
      <c r="L73" s="950">
        <v>2.2999999999999998</v>
      </c>
      <c r="M73" s="950">
        <v>3.2</v>
      </c>
      <c r="N73" s="950">
        <v>-5.3</v>
      </c>
      <c r="O73" s="950">
        <v>-4.7</v>
      </c>
      <c r="P73" s="950">
        <v>3.1</v>
      </c>
      <c r="Q73" s="950">
        <v>-4.5999999999999996</v>
      </c>
      <c r="R73" s="950">
        <v>-6</v>
      </c>
      <c r="S73" s="950">
        <v>1.6</v>
      </c>
      <c r="T73" s="950">
        <v>3.9</v>
      </c>
      <c r="U73" s="950">
        <v>4</v>
      </c>
      <c r="V73" s="950">
        <v>6.4</v>
      </c>
      <c r="W73" s="950">
        <v>7</v>
      </c>
      <c r="X73" s="950">
        <v>-0.3</v>
      </c>
      <c r="Y73" s="950">
        <v>-21</v>
      </c>
      <c r="Z73" s="950">
        <v>9</v>
      </c>
      <c r="AA73" s="950">
        <v>-1.4</v>
      </c>
      <c r="AB73" s="950">
        <v>1.3</v>
      </c>
      <c r="AC73" s="950">
        <v>1.2</v>
      </c>
      <c r="AD73" s="950">
        <v>4.5</v>
      </c>
      <c r="AE73" s="950">
        <v>2.6</v>
      </c>
      <c r="AF73" s="950">
        <v>-3.5</v>
      </c>
      <c r="AG73" s="950">
        <v>5.6</v>
      </c>
      <c r="AH73" s="950">
        <v>4</v>
      </c>
      <c r="AI73" s="950">
        <v>-2.9</v>
      </c>
      <c r="AJ73" s="950">
        <v>0.1</v>
      </c>
      <c r="AK73" s="151">
        <f t="shared" si="51"/>
        <v>2.4</v>
      </c>
      <c r="AL73" s="151">
        <f t="shared" ref="AL73" si="52">ROUND((AL72-AK72)/AK72*100,1)</f>
        <v>9.6</v>
      </c>
      <c r="AM73" s="151">
        <f t="shared" ref="AM73" si="53">ROUND((AM72-AL72)/AL72*100,1)</f>
        <v>-8.6999999999999993</v>
      </c>
      <c r="AN73" s="951" t="s">
        <v>9</v>
      </c>
      <c r="AO73" s="88" t="s">
        <v>664</v>
      </c>
    </row>
    <row r="74" spans="2:43" ht="12">
      <c r="B74" s="1426" t="s">
        <v>179</v>
      </c>
      <c r="C74" s="175" t="s">
        <v>79</v>
      </c>
      <c r="D74" s="163" t="s">
        <v>543</v>
      </c>
      <c r="E74" s="183">
        <v>87.7</v>
      </c>
      <c r="F74" s="81">
        <v>90.4</v>
      </c>
      <c r="G74" s="81">
        <v>92.9</v>
      </c>
      <c r="H74" s="81">
        <v>94.5</v>
      </c>
      <c r="I74" s="81">
        <v>95.6</v>
      </c>
      <c r="J74" s="81">
        <v>96</v>
      </c>
      <c r="K74" s="81">
        <v>95.8</v>
      </c>
      <c r="L74" s="81">
        <v>96.2</v>
      </c>
      <c r="M74" s="81">
        <v>98.1</v>
      </c>
      <c r="N74" s="81">
        <v>98.3</v>
      </c>
      <c r="O74" s="81">
        <v>97.8</v>
      </c>
      <c r="P74" s="81">
        <v>97.2</v>
      </c>
      <c r="Q74" s="81">
        <v>96.3</v>
      </c>
      <c r="R74" s="81">
        <v>95.7</v>
      </c>
      <c r="S74" s="81">
        <v>95.5</v>
      </c>
      <c r="T74" s="81">
        <v>95.4</v>
      </c>
      <c r="U74" s="81">
        <v>95.2</v>
      </c>
      <c r="V74" s="81">
        <v>95.4</v>
      </c>
      <c r="W74" s="81">
        <v>95.8</v>
      </c>
      <c r="X74" s="81">
        <v>96.8</v>
      </c>
      <c r="Y74" s="81">
        <v>95.2</v>
      </c>
      <c r="Z74" s="81">
        <v>94.7</v>
      </c>
      <c r="AA74" s="81">
        <v>94.6</v>
      </c>
      <c r="AB74" s="81">
        <v>94.4</v>
      </c>
      <c r="AC74" s="81">
        <v>95.2</v>
      </c>
      <c r="AD74" s="81">
        <v>98</v>
      </c>
      <c r="AE74" s="50">
        <v>98.2</v>
      </c>
      <c r="AF74" s="50">
        <v>98.2</v>
      </c>
      <c r="AG74" s="40">
        <v>98.9</v>
      </c>
      <c r="AH74" s="111">
        <v>99.6</v>
      </c>
      <c r="AI74" s="241">
        <v>100.1</v>
      </c>
      <c r="AJ74" s="454">
        <v>99.9</v>
      </c>
      <c r="AK74" s="633">
        <v>100</v>
      </c>
      <c r="AL74" s="633">
        <v>103.2</v>
      </c>
      <c r="AM74" s="633">
        <v>106.3</v>
      </c>
      <c r="AN74" s="633">
        <v>109.5</v>
      </c>
      <c r="AO74" s="461" t="s">
        <v>180</v>
      </c>
      <c r="AQ74" s="129" t="s">
        <v>181</v>
      </c>
    </row>
    <row r="75" spans="2:43" ht="12">
      <c r="B75" s="1424"/>
      <c r="C75" s="172" t="s">
        <v>182</v>
      </c>
      <c r="D75" s="158" t="s">
        <v>69</v>
      </c>
      <c r="E75" s="150" t="s">
        <v>59</v>
      </c>
      <c r="F75" s="151">
        <f>ROUND((F74-E74)/E74*100,1)</f>
        <v>3.1</v>
      </c>
      <c r="G75" s="151">
        <f>ROUND((G74-F74)/F74*100,1)</f>
        <v>2.8</v>
      </c>
      <c r="H75" s="151">
        <f t="shared" ref="H75:AN75" si="54">ROUND((H74-G74)/G74*100,1)</f>
        <v>1.7</v>
      </c>
      <c r="I75" s="151">
        <f t="shared" si="54"/>
        <v>1.2</v>
      </c>
      <c r="J75" s="151">
        <f t="shared" si="54"/>
        <v>0.4</v>
      </c>
      <c r="K75" s="151">
        <f t="shared" si="54"/>
        <v>-0.2</v>
      </c>
      <c r="L75" s="151">
        <f t="shared" si="54"/>
        <v>0.4</v>
      </c>
      <c r="M75" s="151">
        <f t="shared" si="54"/>
        <v>2</v>
      </c>
      <c r="N75" s="151">
        <f t="shared" si="54"/>
        <v>0.2</v>
      </c>
      <c r="O75" s="151">
        <f t="shared" si="54"/>
        <v>-0.5</v>
      </c>
      <c r="P75" s="151">
        <f t="shared" si="54"/>
        <v>-0.6</v>
      </c>
      <c r="Q75" s="151">
        <f t="shared" si="54"/>
        <v>-0.9</v>
      </c>
      <c r="R75" s="151">
        <f t="shared" si="54"/>
        <v>-0.6</v>
      </c>
      <c r="S75" s="151">
        <f t="shared" si="54"/>
        <v>-0.2</v>
      </c>
      <c r="T75" s="151">
        <f t="shared" si="54"/>
        <v>-0.1</v>
      </c>
      <c r="U75" s="151">
        <f t="shared" si="54"/>
        <v>-0.2</v>
      </c>
      <c r="V75" s="151">
        <f t="shared" si="54"/>
        <v>0.2</v>
      </c>
      <c r="W75" s="151">
        <f t="shared" si="54"/>
        <v>0.4</v>
      </c>
      <c r="X75" s="151">
        <f t="shared" si="54"/>
        <v>1</v>
      </c>
      <c r="Y75" s="151">
        <f t="shared" si="54"/>
        <v>-1.7</v>
      </c>
      <c r="Z75" s="151">
        <f t="shared" si="54"/>
        <v>-0.5</v>
      </c>
      <c r="AA75" s="151">
        <f t="shared" si="54"/>
        <v>-0.1</v>
      </c>
      <c r="AB75" s="151">
        <f t="shared" si="54"/>
        <v>-0.2</v>
      </c>
      <c r="AC75" s="151">
        <f t="shared" si="54"/>
        <v>0.8</v>
      </c>
      <c r="AD75" s="159">
        <f t="shared" si="54"/>
        <v>2.9</v>
      </c>
      <c r="AE75" s="159">
        <f t="shared" si="54"/>
        <v>0.2</v>
      </c>
      <c r="AF75" s="159">
        <f t="shared" si="54"/>
        <v>0</v>
      </c>
      <c r="AG75" s="159">
        <f t="shared" si="54"/>
        <v>0.7</v>
      </c>
      <c r="AH75" s="159">
        <f t="shared" si="54"/>
        <v>0.7</v>
      </c>
      <c r="AI75" s="151">
        <f t="shared" si="54"/>
        <v>0.5</v>
      </c>
      <c r="AJ75" s="151">
        <f t="shared" si="54"/>
        <v>-0.2</v>
      </c>
      <c r="AK75" s="151">
        <f t="shared" si="54"/>
        <v>0.1</v>
      </c>
      <c r="AL75" s="151">
        <f t="shared" si="54"/>
        <v>3.2</v>
      </c>
      <c r="AM75" s="151">
        <f t="shared" si="54"/>
        <v>3</v>
      </c>
      <c r="AN75" s="151">
        <f t="shared" si="54"/>
        <v>3</v>
      </c>
      <c r="AO75" s="460" t="s">
        <v>177</v>
      </c>
    </row>
    <row r="76" spans="2:43" ht="12">
      <c r="B76" s="1424"/>
      <c r="C76" s="175" t="s">
        <v>94</v>
      </c>
      <c r="D76" s="163" t="s">
        <v>543</v>
      </c>
      <c r="E76" s="186">
        <v>103.758333333333</v>
      </c>
      <c r="F76" s="242">
        <v>105.041666666667</v>
      </c>
      <c r="G76" s="242">
        <v>105.491666666667</v>
      </c>
      <c r="H76" s="242">
        <v>104.416666666667</v>
      </c>
      <c r="I76" s="242">
        <v>102.575</v>
      </c>
      <c r="J76" s="242">
        <v>101.23333333333299</v>
      </c>
      <c r="K76" s="242">
        <v>100.125</v>
      </c>
      <c r="L76" s="242">
        <v>98.6</v>
      </c>
      <c r="M76" s="242">
        <v>99.6</v>
      </c>
      <c r="N76" s="243">
        <v>97.4583333333333</v>
      </c>
      <c r="O76" s="243">
        <v>96.741666666666703</v>
      </c>
      <c r="P76" s="242">
        <v>96.174999999999997</v>
      </c>
      <c r="Q76" s="171">
        <v>93.783333333333303</v>
      </c>
      <c r="R76" s="171">
        <v>92.216666666666697</v>
      </c>
      <c r="S76" s="171">
        <v>91.658333333333303</v>
      </c>
      <c r="T76" s="171">
        <v>93.224999999999994</v>
      </c>
      <c r="U76" s="171">
        <v>94.8333333333333</v>
      </c>
      <c r="V76" s="171">
        <v>96.758333333333297</v>
      </c>
      <c r="W76" s="171">
        <v>98.9583333333333</v>
      </c>
      <c r="X76" s="171">
        <v>102.133333333333</v>
      </c>
      <c r="Y76" s="171">
        <v>96.908333333333303</v>
      </c>
      <c r="Z76" s="171">
        <v>97.316666666666706</v>
      </c>
      <c r="AA76" s="171">
        <v>98.566666666666606</v>
      </c>
      <c r="AB76" s="171">
        <v>97.575000000000003</v>
      </c>
      <c r="AC76" s="171">
        <v>99.358333333333306</v>
      </c>
      <c r="AD76" s="244">
        <v>102.175</v>
      </c>
      <c r="AE76" s="245">
        <v>98.783333333333303</v>
      </c>
      <c r="AF76" s="245">
        <v>96.441666666666706</v>
      </c>
      <c r="AG76" s="246">
        <v>99.008333333333297</v>
      </c>
      <c r="AH76" s="177">
        <v>101.2</v>
      </c>
      <c r="AI76" s="177">
        <v>101.333333333333</v>
      </c>
      <c r="AJ76" s="182">
        <v>99.858333333333306</v>
      </c>
      <c r="AK76" s="660">
        <v>106.98333333333299</v>
      </c>
      <c r="AL76" s="660">
        <v>117.216666666667</v>
      </c>
      <c r="AM76" s="660">
        <v>120.041666666667</v>
      </c>
      <c r="AN76" s="660">
        <v>123.925</v>
      </c>
      <c r="AO76" s="523" t="s">
        <v>95</v>
      </c>
    </row>
    <row r="77" spans="2:43" ht="12">
      <c r="B77" s="1425"/>
      <c r="C77" s="176" t="s">
        <v>97</v>
      </c>
      <c r="D77" s="158" t="s">
        <v>69</v>
      </c>
      <c r="E77" s="150" t="s">
        <v>59</v>
      </c>
      <c r="F77" s="151">
        <f>ROUND((F76-E76)/E76*100,1)</f>
        <v>1.2</v>
      </c>
      <c r="G77" s="151">
        <f>ROUND((G76-F76)/F76*100,1)</f>
        <v>0.4</v>
      </c>
      <c r="H77" s="151">
        <f t="shared" ref="H77:AN77" si="55">ROUND((H76-G76)/G76*100,1)</f>
        <v>-1</v>
      </c>
      <c r="I77" s="151">
        <f t="shared" si="55"/>
        <v>-1.8</v>
      </c>
      <c r="J77" s="151">
        <f t="shared" si="55"/>
        <v>-1.3</v>
      </c>
      <c r="K77" s="151">
        <f t="shared" si="55"/>
        <v>-1.1000000000000001</v>
      </c>
      <c r="L77" s="151">
        <f t="shared" si="55"/>
        <v>-1.5</v>
      </c>
      <c r="M77" s="151">
        <f t="shared" si="55"/>
        <v>1</v>
      </c>
      <c r="N77" s="151">
        <f t="shared" si="55"/>
        <v>-2.2000000000000002</v>
      </c>
      <c r="O77" s="151">
        <f t="shared" si="55"/>
        <v>-0.7</v>
      </c>
      <c r="P77" s="151">
        <f t="shared" si="55"/>
        <v>-0.6</v>
      </c>
      <c r="Q77" s="151">
        <f t="shared" si="55"/>
        <v>-2.5</v>
      </c>
      <c r="R77" s="151">
        <f t="shared" si="55"/>
        <v>-1.7</v>
      </c>
      <c r="S77" s="151">
        <f t="shared" si="55"/>
        <v>-0.6</v>
      </c>
      <c r="T77" s="151">
        <f t="shared" si="55"/>
        <v>1.7</v>
      </c>
      <c r="U77" s="151">
        <f t="shared" si="55"/>
        <v>1.7</v>
      </c>
      <c r="V77" s="151">
        <f t="shared" si="55"/>
        <v>2</v>
      </c>
      <c r="W77" s="151">
        <f t="shared" si="55"/>
        <v>2.2999999999999998</v>
      </c>
      <c r="X77" s="151">
        <f t="shared" si="55"/>
        <v>3.2</v>
      </c>
      <c r="Y77" s="151">
        <f t="shared" si="55"/>
        <v>-5.0999999999999996</v>
      </c>
      <c r="Z77" s="151">
        <f t="shared" si="55"/>
        <v>0.4</v>
      </c>
      <c r="AA77" s="151">
        <f t="shared" si="55"/>
        <v>1.3</v>
      </c>
      <c r="AB77" s="151">
        <f t="shared" si="55"/>
        <v>-1</v>
      </c>
      <c r="AC77" s="151">
        <f t="shared" si="55"/>
        <v>1.8</v>
      </c>
      <c r="AD77" s="151">
        <f t="shared" si="55"/>
        <v>2.8</v>
      </c>
      <c r="AE77" s="151">
        <f t="shared" si="55"/>
        <v>-3.3</v>
      </c>
      <c r="AF77" s="151">
        <f t="shared" si="55"/>
        <v>-2.4</v>
      </c>
      <c r="AG77" s="151">
        <f t="shared" si="55"/>
        <v>2.7</v>
      </c>
      <c r="AH77" s="151">
        <f t="shared" si="55"/>
        <v>2.2000000000000002</v>
      </c>
      <c r="AI77" s="151">
        <f t="shared" si="55"/>
        <v>0.1</v>
      </c>
      <c r="AJ77" s="151">
        <f t="shared" si="55"/>
        <v>-1.5</v>
      </c>
      <c r="AK77" s="441">
        <f t="shared" si="55"/>
        <v>7.1</v>
      </c>
      <c r="AL77" s="441">
        <f t="shared" si="55"/>
        <v>9.6</v>
      </c>
      <c r="AM77" s="441">
        <f t="shared" si="55"/>
        <v>2.4</v>
      </c>
      <c r="AN77" s="441">
        <f t="shared" si="55"/>
        <v>3.2</v>
      </c>
      <c r="AO77" s="460" t="s">
        <v>177</v>
      </c>
    </row>
    <row r="78" spans="2:43" ht="12">
      <c r="B78" s="1426" t="s">
        <v>98</v>
      </c>
      <c r="C78" s="175" t="s">
        <v>99</v>
      </c>
      <c r="D78" s="167" t="s">
        <v>543</v>
      </c>
      <c r="E78" s="184">
        <f>E156</f>
        <v>92.9</v>
      </c>
      <c r="F78" s="184">
        <f t="shared" ref="F78:AN78" si="56">F156</f>
        <v>97.1</v>
      </c>
      <c r="G78" s="184">
        <f t="shared" si="56"/>
        <v>100.3</v>
      </c>
      <c r="H78" s="184">
        <f t="shared" si="56"/>
        <v>101.7</v>
      </c>
      <c r="I78" s="184">
        <f t="shared" si="56"/>
        <v>102.6</v>
      </c>
      <c r="J78" s="184">
        <f t="shared" si="56"/>
        <v>104.5</v>
      </c>
      <c r="K78" s="184">
        <f t="shared" si="56"/>
        <v>106.1</v>
      </c>
      <c r="L78" s="184">
        <f t="shared" si="56"/>
        <v>108.5</v>
      </c>
      <c r="M78" s="184">
        <f t="shared" si="56"/>
        <v>109.6</v>
      </c>
      <c r="N78" s="184">
        <f t="shared" si="56"/>
        <v>107.9</v>
      </c>
      <c r="O78" s="184">
        <f t="shared" si="56"/>
        <v>106.7</v>
      </c>
      <c r="P78" s="184">
        <f t="shared" si="56"/>
        <v>106.5</v>
      </c>
      <c r="Q78" s="184">
        <f t="shared" si="56"/>
        <v>104.9</v>
      </c>
      <c r="R78" s="184">
        <f t="shared" si="56"/>
        <v>102.2</v>
      </c>
      <c r="S78" s="184">
        <f t="shared" si="56"/>
        <v>102</v>
      </c>
      <c r="T78" s="184">
        <f t="shared" si="56"/>
        <v>101.9</v>
      </c>
      <c r="U78" s="184">
        <f t="shared" si="56"/>
        <v>103.1</v>
      </c>
      <c r="V78" s="184">
        <f t="shared" si="56"/>
        <v>103.8</v>
      </c>
      <c r="W78" s="184">
        <f t="shared" si="56"/>
        <v>103.2</v>
      </c>
      <c r="X78" s="184">
        <f t="shared" si="56"/>
        <v>101.7</v>
      </c>
      <c r="Y78" s="184">
        <f t="shared" si="56"/>
        <v>97.6</v>
      </c>
      <c r="Z78" s="184">
        <f t="shared" si="56"/>
        <v>98.8</v>
      </c>
      <c r="AA78" s="184">
        <f t="shared" si="56"/>
        <v>98.9</v>
      </c>
      <c r="AB78" s="184">
        <f t="shared" si="56"/>
        <v>97.7</v>
      </c>
      <c r="AC78" s="184">
        <f t="shared" si="56"/>
        <v>97.9</v>
      </c>
      <c r="AD78" s="184">
        <f t="shared" si="56"/>
        <v>99</v>
      </c>
      <c r="AE78" s="184">
        <f t="shared" si="56"/>
        <v>99.3</v>
      </c>
      <c r="AF78" s="184">
        <f t="shared" si="56"/>
        <v>100.2</v>
      </c>
      <c r="AG78" s="184">
        <f t="shared" si="56"/>
        <v>100.8</v>
      </c>
      <c r="AH78" s="184">
        <f t="shared" si="56"/>
        <v>101.8</v>
      </c>
      <c r="AI78" s="184">
        <f t="shared" si="56"/>
        <v>101.7</v>
      </c>
      <c r="AJ78" s="184">
        <f t="shared" si="56"/>
        <v>100</v>
      </c>
      <c r="AK78" s="184">
        <f t="shared" si="56"/>
        <v>101.5</v>
      </c>
      <c r="AL78" s="184">
        <f t="shared" si="56"/>
        <v>104.3</v>
      </c>
      <c r="AM78" s="184">
        <f t="shared" si="56"/>
        <v>106.2</v>
      </c>
      <c r="AN78" s="184">
        <f t="shared" si="56"/>
        <v>109.4</v>
      </c>
      <c r="AO78" s="462" t="s">
        <v>183</v>
      </c>
    </row>
    <row r="79" spans="2:43" ht="12">
      <c r="B79" s="1424"/>
      <c r="C79" s="178" t="s">
        <v>102</v>
      </c>
      <c r="D79" s="169" t="s">
        <v>69</v>
      </c>
      <c r="E79" s="247" t="s">
        <v>9</v>
      </c>
      <c r="F79" s="151">
        <f t="shared" ref="F79:AN79" si="57">ROUND((F78-E78)/E78*100,1)</f>
        <v>4.5</v>
      </c>
      <c r="G79" s="151">
        <f t="shared" si="57"/>
        <v>3.3</v>
      </c>
      <c r="H79" s="151">
        <f t="shared" si="57"/>
        <v>1.4</v>
      </c>
      <c r="I79" s="151">
        <f t="shared" si="57"/>
        <v>0.9</v>
      </c>
      <c r="J79" s="151">
        <f t="shared" si="57"/>
        <v>1.9</v>
      </c>
      <c r="K79" s="151">
        <f t="shared" si="57"/>
        <v>1.5</v>
      </c>
      <c r="L79" s="151">
        <f t="shared" si="57"/>
        <v>2.2999999999999998</v>
      </c>
      <c r="M79" s="151">
        <f t="shared" si="57"/>
        <v>1</v>
      </c>
      <c r="N79" s="151">
        <f t="shared" si="57"/>
        <v>-1.6</v>
      </c>
      <c r="O79" s="151">
        <f t="shared" si="57"/>
        <v>-1.1000000000000001</v>
      </c>
      <c r="P79" s="151">
        <f t="shared" si="57"/>
        <v>-0.2</v>
      </c>
      <c r="Q79" s="151">
        <f t="shared" si="57"/>
        <v>-1.5</v>
      </c>
      <c r="R79" s="151">
        <f t="shared" si="57"/>
        <v>-2.6</v>
      </c>
      <c r="S79" s="151">
        <f t="shared" si="57"/>
        <v>-0.2</v>
      </c>
      <c r="T79" s="151">
        <f t="shared" si="57"/>
        <v>-0.1</v>
      </c>
      <c r="U79" s="151">
        <f t="shared" si="57"/>
        <v>1.2</v>
      </c>
      <c r="V79" s="151">
        <f t="shared" si="57"/>
        <v>0.7</v>
      </c>
      <c r="W79" s="151">
        <f t="shared" si="57"/>
        <v>-0.6</v>
      </c>
      <c r="X79" s="151">
        <f t="shared" si="57"/>
        <v>-1.5</v>
      </c>
      <c r="Y79" s="151">
        <f t="shared" si="57"/>
        <v>-4</v>
      </c>
      <c r="Z79" s="151">
        <f t="shared" si="57"/>
        <v>1.2</v>
      </c>
      <c r="AA79" s="151">
        <f t="shared" si="57"/>
        <v>0.1</v>
      </c>
      <c r="AB79" s="151">
        <f t="shared" si="57"/>
        <v>-1.2</v>
      </c>
      <c r="AC79" s="151">
        <f t="shared" si="57"/>
        <v>0.2</v>
      </c>
      <c r="AD79" s="151">
        <f t="shared" si="57"/>
        <v>1.1000000000000001</v>
      </c>
      <c r="AE79" s="151">
        <f t="shared" si="57"/>
        <v>0.3</v>
      </c>
      <c r="AF79" s="151">
        <f t="shared" si="57"/>
        <v>0.9</v>
      </c>
      <c r="AG79" s="151">
        <f t="shared" si="57"/>
        <v>0.6</v>
      </c>
      <c r="AH79" s="151">
        <f t="shared" si="57"/>
        <v>1</v>
      </c>
      <c r="AI79" s="151">
        <f t="shared" si="57"/>
        <v>-0.1</v>
      </c>
      <c r="AJ79" s="151">
        <f t="shared" si="57"/>
        <v>-1.7</v>
      </c>
      <c r="AK79" s="151">
        <f t="shared" si="57"/>
        <v>1.5</v>
      </c>
      <c r="AL79" s="151">
        <f t="shared" si="57"/>
        <v>2.8</v>
      </c>
      <c r="AM79" s="151">
        <f t="shared" si="57"/>
        <v>1.8</v>
      </c>
      <c r="AN79" s="151">
        <f t="shared" si="57"/>
        <v>3</v>
      </c>
      <c r="AO79" s="91" t="s">
        <v>184</v>
      </c>
    </row>
    <row r="80" spans="2:43" ht="12">
      <c r="B80" s="1424"/>
      <c r="C80" s="175" t="s">
        <v>99</v>
      </c>
      <c r="D80" s="179" t="s">
        <v>543</v>
      </c>
      <c r="E80" s="187">
        <f>E160</f>
        <v>105.8</v>
      </c>
      <c r="F80" s="187">
        <f t="shared" ref="F80:AN80" si="58">F160</f>
        <v>107.2</v>
      </c>
      <c r="G80" s="187">
        <f t="shared" si="58"/>
        <v>107.7</v>
      </c>
      <c r="H80" s="187">
        <f t="shared" si="58"/>
        <v>107.7</v>
      </c>
      <c r="I80" s="187">
        <f t="shared" si="58"/>
        <v>107.4</v>
      </c>
      <c r="J80" s="187">
        <f t="shared" si="58"/>
        <v>109.2</v>
      </c>
      <c r="K80" s="187">
        <f t="shared" si="58"/>
        <v>111.3</v>
      </c>
      <c r="L80" s="187">
        <f t="shared" si="58"/>
        <v>113.6</v>
      </c>
      <c r="M80" s="187">
        <f t="shared" si="58"/>
        <v>112.4</v>
      </c>
      <c r="N80" s="187">
        <f t="shared" si="58"/>
        <v>110.6</v>
      </c>
      <c r="O80" s="187">
        <f t="shared" si="58"/>
        <v>109.9</v>
      </c>
      <c r="P80" s="187">
        <f t="shared" si="58"/>
        <v>110.6</v>
      </c>
      <c r="Q80" s="187">
        <f t="shared" si="58"/>
        <v>110.3</v>
      </c>
      <c r="R80" s="187">
        <f t="shared" si="58"/>
        <v>108.3</v>
      </c>
      <c r="S80" s="187">
        <f t="shared" si="58"/>
        <v>108.3</v>
      </c>
      <c r="T80" s="187">
        <f t="shared" si="58"/>
        <v>108.2</v>
      </c>
      <c r="U80" s="187">
        <f t="shared" si="58"/>
        <v>109.9</v>
      </c>
      <c r="V80" s="187">
        <f t="shared" si="58"/>
        <v>110.3</v>
      </c>
      <c r="W80" s="187">
        <f t="shared" si="58"/>
        <v>109.3</v>
      </c>
      <c r="X80" s="187">
        <f t="shared" si="58"/>
        <v>106.3</v>
      </c>
      <c r="Y80" s="187">
        <f t="shared" si="58"/>
        <v>103.8</v>
      </c>
      <c r="Z80" s="187">
        <f t="shared" si="58"/>
        <v>105.8</v>
      </c>
      <c r="AA80" s="187">
        <f t="shared" si="58"/>
        <v>105.9</v>
      </c>
      <c r="AB80" s="187">
        <f t="shared" si="58"/>
        <v>104.9</v>
      </c>
      <c r="AC80" s="187">
        <f t="shared" si="58"/>
        <v>103.9</v>
      </c>
      <c r="AD80" s="187">
        <f t="shared" si="58"/>
        <v>101.5</v>
      </c>
      <c r="AE80" s="187">
        <f t="shared" si="58"/>
        <v>101.5</v>
      </c>
      <c r="AF80" s="187">
        <f t="shared" si="58"/>
        <v>102.5</v>
      </c>
      <c r="AG80" s="187">
        <f t="shared" si="58"/>
        <v>102.1</v>
      </c>
      <c r="AH80" s="187">
        <f t="shared" si="58"/>
        <v>102.2</v>
      </c>
      <c r="AI80" s="187">
        <f t="shared" si="58"/>
        <v>101.5</v>
      </c>
      <c r="AJ80" s="187">
        <f t="shared" si="58"/>
        <v>100.2</v>
      </c>
      <c r="AK80" s="187">
        <f t="shared" si="58"/>
        <v>101.5</v>
      </c>
      <c r="AL80" s="187">
        <f t="shared" si="58"/>
        <v>100.6</v>
      </c>
      <c r="AM80" s="187">
        <f t="shared" si="58"/>
        <v>98.9</v>
      </c>
      <c r="AN80" s="187">
        <f t="shared" si="58"/>
        <v>98.4</v>
      </c>
      <c r="AO80" s="716" t="s">
        <v>185</v>
      </c>
    </row>
    <row r="81" spans="2:56" ht="12">
      <c r="B81" s="1424"/>
      <c r="C81" s="178" t="s">
        <v>105</v>
      </c>
      <c r="D81" s="169" t="s">
        <v>69</v>
      </c>
      <c r="E81" s="247" t="s">
        <v>9</v>
      </c>
      <c r="F81" s="151">
        <f t="shared" ref="F81:AN81" si="59">ROUND((F80-E80)/E80*100,1)</f>
        <v>1.3</v>
      </c>
      <c r="G81" s="151">
        <f t="shared" si="59"/>
        <v>0.5</v>
      </c>
      <c r="H81" s="151">
        <f t="shared" si="59"/>
        <v>0</v>
      </c>
      <c r="I81" s="151">
        <f t="shared" si="59"/>
        <v>-0.3</v>
      </c>
      <c r="J81" s="151">
        <f t="shared" si="59"/>
        <v>1.7</v>
      </c>
      <c r="K81" s="151">
        <f t="shared" si="59"/>
        <v>1.9</v>
      </c>
      <c r="L81" s="151">
        <f t="shared" si="59"/>
        <v>2.1</v>
      </c>
      <c r="M81" s="151">
        <f t="shared" si="59"/>
        <v>-1.1000000000000001</v>
      </c>
      <c r="N81" s="151">
        <f t="shared" si="59"/>
        <v>-1.6</v>
      </c>
      <c r="O81" s="151">
        <f t="shared" si="59"/>
        <v>-0.6</v>
      </c>
      <c r="P81" s="151">
        <f t="shared" si="59"/>
        <v>0.6</v>
      </c>
      <c r="Q81" s="151">
        <f t="shared" si="59"/>
        <v>-0.3</v>
      </c>
      <c r="R81" s="151">
        <f t="shared" si="59"/>
        <v>-1.8</v>
      </c>
      <c r="S81" s="151">
        <f t="shared" si="59"/>
        <v>0</v>
      </c>
      <c r="T81" s="151">
        <f t="shared" si="59"/>
        <v>-0.1</v>
      </c>
      <c r="U81" s="151">
        <f t="shared" si="59"/>
        <v>1.6</v>
      </c>
      <c r="V81" s="151">
        <f t="shared" si="59"/>
        <v>0.4</v>
      </c>
      <c r="W81" s="151">
        <f t="shared" si="59"/>
        <v>-0.9</v>
      </c>
      <c r="X81" s="151">
        <f t="shared" si="59"/>
        <v>-2.7</v>
      </c>
      <c r="Y81" s="151">
        <f t="shared" si="59"/>
        <v>-2.4</v>
      </c>
      <c r="Z81" s="151">
        <f t="shared" si="59"/>
        <v>1.9</v>
      </c>
      <c r="AA81" s="151">
        <f t="shared" si="59"/>
        <v>0.1</v>
      </c>
      <c r="AB81" s="151">
        <f t="shared" si="59"/>
        <v>-0.9</v>
      </c>
      <c r="AC81" s="151">
        <f t="shared" si="59"/>
        <v>-1</v>
      </c>
      <c r="AD81" s="151">
        <f t="shared" si="59"/>
        <v>-2.2999999999999998</v>
      </c>
      <c r="AE81" s="151">
        <f t="shared" si="59"/>
        <v>0</v>
      </c>
      <c r="AF81" s="151">
        <f t="shared" si="59"/>
        <v>1</v>
      </c>
      <c r="AG81" s="151">
        <f t="shared" si="59"/>
        <v>-0.4</v>
      </c>
      <c r="AH81" s="151">
        <f t="shared" si="59"/>
        <v>0.1</v>
      </c>
      <c r="AI81" s="151">
        <f t="shared" si="59"/>
        <v>-0.7</v>
      </c>
      <c r="AJ81" s="151">
        <f t="shared" si="59"/>
        <v>-1.3</v>
      </c>
      <c r="AK81" s="151">
        <f t="shared" si="59"/>
        <v>1.3</v>
      </c>
      <c r="AL81" s="151">
        <f t="shared" si="59"/>
        <v>-0.9</v>
      </c>
      <c r="AM81" s="151">
        <f t="shared" si="59"/>
        <v>-1.7</v>
      </c>
      <c r="AN81" s="151">
        <f t="shared" si="59"/>
        <v>-0.5</v>
      </c>
      <c r="AO81" s="716"/>
    </row>
    <row r="82" spans="2:56" ht="12">
      <c r="B82" s="1424"/>
      <c r="C82" s="175" t="s">
        <v>107</v>
      </c>
      <c r="D82" s="167" t="s">
        <v>543</v>
      </c>
      <c r="E82" s="184">
        <f>E164</f>
        <v>147.6</v>
      </c>
      <c r="F82" s="184">
        <f t="shared" ref="F82:AN82" si="60">F164</f>
        <v>146.19999999999999</v>
      </c>
      <c r="G82" s="184">
        <f t="shared" si="60"/>
        <v>133.6</v>
      </c>
      <c r="H82" s="184">
        <f t="shared" si="60"/>
        <v>113.8</v>
      </c>
      <c r="I82" s="184">
        <f t="shared" si="60"/>
        <v>102.4</v>
      </c>
      <c r="J82" s="184">
        <f t="shared" si="60"/>
        <v>103.9</v>
      </c>
      <c r="K82" s="184">
        <f t="shared" si="60"/>
        <v>107.5</v>
      </c>
      <c r="L82" s="184">
        <f t="shared" si="60"/>
        <v>115.2</v>
      </c>
      <c r="M82" s="184">
        <f t="shared" si="60"/>
        <v>115.6</v>
      </c>
      <c r="N82" s="184">
        <f t="shared" si="60"/>
        <v>105.3</v>
      </c>
      <c r="O82" s="184">
        <f t="shared" si="60"/>
        <v>106.6</v>
      </c>
      <c r="P82" s="184">
        <f t="shared" si="60"/>
        <v>112.2</v>
      </c>
      <c r="Q82" s="184">
        <f t="shared" si="60"/>
        <v>105.4</v>
      </c>
      <c r="R82" s="184">
        <f t="shared" si="60"/>
        <v>110.2</v>
      </c>
      <c r="S82" s="184">
        <f t="shared" si="60"/>
        <v>115.9</v>
      </c>
      <c r="T82" s="184">
        <f t="shared" si="60"/>
        <v>118.5</v>
      </c>
      <c r="U82" s="184">
        <f t="shared" si="60"/>
        <v>119.9</v>
      </c>
      <c r="V82" s="184">
        <f t="shared" si="60"/>
        <v>123.5</v>
      </c>
      <c r="W82" s="184">
        <f t="shared" si="60"/>
        <v>125.3</v>
      </c>
      <c r="X82" s="184">
        <f t="shared" si="60"/>
        <v>113.9</v>
      </c>
      <c r="Y82" s="184">
        <f t="shared" si="60"/>
        <v>104.9</v>
      </c>
      <c r="Z82" s="184">
        <f t="shared" si="60"/>
        <v>113.1</v>
      </c>
      <c r="AA82" s="184">
        <f t="shared" si="60"/>
        <v>113</v>
      </c>
      <c r="AB82" s="184">
        <f t="shared" si="60"/>
        <v>113.1</v>
      </c>
      <c r="AC82" s="184">
        <f t="shared" si="60"/>
        <v>118.9</v>
      </c>
      <c r="AD82" s="184">
        <f t="shared" si="60"/>
        <v>121</v>
      </c>
      <c r="AE82" s="184">
        <f t="shared" si="60"/>
        <v>119.4</v>
      </c>
      <c r="AF82" s="184">
        <f t="shared" si="60"/>
        <v>118</v>
      </c>
      <c r="AG82" s="184">
        <f t="shared" si="60"/>
        <v>116.9</v>
      </c>
      <c r="AH82" s="184">
        <f t="shared" si="60"/>
        <v>116.3</v>
      </c>
      <c r="AI82" s="184">
        <f t="shared" si="60"/>
        <v>113.9</v>
      </c>
      <c r="AJ82" s="184">
        <f t="shared" si="60"/>
        <v>98.7</v>
      </c>
      <c r="AK82" s="184">
        <f t="shared" si="60"/>
        <v>109</v>
      </c>
      <c r="AL82" s="184">
        <f t="shared" si="60"/>
        <v>113</v>
      </c>
      <c r="AM82" s="184">
        <f t="shared" si="60"/>
        <v>110.6</v>
      </c>
      <c r="AN82" s="184">
        <f t="shared" si="60"/>
        <v>107.8</v>
      </c>
      <c r="AO82" s="716"/>
      <c r="AQ82" s="218"/>
      <c r="AR82" s="218"/>
      <c r="AS82" s="218"/>
      <c r="AT82" s="218"/>
      <c r="AU82" s="218"/>
    </row>
    <row r="83" spans="2:56" ht="12">
      <c r="B83" s="1424"/>
      <c r="C83" s="178" t="s">
        <v>108</v>
      </c>
      <c r="D83" s="169" t="s">
        <v>69</v>
      </c>
      <c r="E83" s="248" t="s">
        <v>9</v>
      </c>
      <c r="F83" s="151">
        <f t="shared" ref="F83:AN83" si="61">ROUND((F82-E82)/E82*100,1)</f>
        <v>-0.9</v>
      </c>
      <c r="G83" s="151">
        <f t="shared" si="61"/>
        <v>-8.6</v>
      </c>
      <c r="H83" s="151">
        <f t="shared" si="61"/>
        <v>-14.8</v>
      </c>
      <c r="I83" s="151">
        <f t="shared" si="61"/>
        <v>-10</v>
      </c>
      <c r="J83" s="151">
        <f t="shared" si="61"/>
        <v>1.5</v>
      </c>
      <c r="K83" s="151">
        <f t="shared" si="61"/>
        <v>3.5</v>
      </c>
      <c r="L83" s="151">
        <f t="shared" si="61"/>
        <v>7.2</v>
      </c>
      <c r="M83" s="151">
        <f t="shared" si="61"/>
        <v>0.3</v>
      </c>
      <c r="N83" s="151">
        <f t="shared" si="61"/>
        <v>-8.9</v>
      </c>
      <c r="O83" s="151">
        <f t="shared" si="61"/>
        <v>1.2</v>
      </c>
      <c r="P83" s="151">
        <f t="shared" si="61"/>
        <v>5.3</v>
      </c>
      <c r="Q83" s="151">
        <f t="shared" si="61"/>
        <v>-6.1</v>
      </c>
      <c r="R83" s="151">
        <f t="shared" si="61"/>
        <v>4.5999999999999996</v>
      </c>
      <c r="S83" s="151">
        <f t="shared" si="61"/>
        <v>5.2</v>
      </c>
      <c r="T83" s="151">
        <f t="shared" si="61"/>
        <v>2.2000000000000002</v>
      </c>
      <c r="U83" s="151">
        <f t="shared" si="61"/>
        <v>1.2</v>
      </c>
      <c r="V83" s="151">
        <f t="shared" si="61"/>
        <v>3</v>
      </c>
      <c r="W83" s="151">
        <f t="shared" si="61"/>
        <v>1.5</v>
      </c>
      <c r="X83" s="151">
        <f t="shared" si="61"/>
        <v>-9.1</v>
      </c>
      <c r="Y83" s="151">
        <f t="shared" si="61"/>
        <v>-7.9</v>
      </c>
      <c r="Z83" s="151">
        <f t="shared" si="61"/>
        <v>7.8</v>
      </c>
      <c r="AA83" s="151">
        <f t="shared" si="61"/>
        <v>-0.1</v>
      </c>
      <c r="AB83" s="151">
        <f t="shared" si="61"/>
        <v>0.1</v>
      </c>
      <c r="AC83" s="151">
        <f t="shared" si="61"/>
        <v>5.0999999999999996</v>
      </c>
      <c r="AD83" s="151">
        <f t="shared" si="61"/>
        <v>1.8</v>
      </c>
      <c r="AE83" s="151">
        <f t="shared" si="61"/>
        <v>-1.3</v>
      </c>
      <c r="AF83" s="151">
        <f t="shared" si="61"/>
        <v>-1.2</v>
      </c>
      <c r="AG83" s="151">
        <f t="shared" si="61"/>
        <v>-0.9</v>
      </c>
      <c r="AH83" s="151">
        <f t="shared" si="61"/>
        <v>-0.5</v>
      </c>
      <c r="AI83" s="151">
        <f t="shared" si="61"/>
        <v>-2.1</v>
      </c>
      <c r="AJ83" s="151">
        <f t="shared" si="61"/>
        <v>-13.3</v>
      </c>
      <c r="AK83" s="151">
        <f t="shared" si="61"/>
        <v>10.4</v>
      </c>
      <c r="AL83" s="151">
        <f t="shared" si="61"/>
        <v>3.7</v>
      </c>
      <c r="AM83" s="151">
        <f t="shared" si="61"/>
        <v>-2.1</v>
      </c>
      <c r="AN83" s="151">
        <f t="shared" si="61"/>
        <v>-2.5</v>
      </c>
      <c r="AO83" s="461"/>
      <c r="AQ83" s="218"/>
      <c r="AR83" s="218"/>
      <c r="AS83" s="218"/>
      <c r="AT83" s="218"/>
      <c r="AU83" s="218"/>
    </row>
    <row r="84" spans="2:56" ht="12">
      <c r="B84" s="1424"/>
      <c r="C84" s="147" t="s">
        <v>109</v>
      </c>
      <c r="D84" s="167" t="s">
        <v>543</v>
      </c>
      <c r="E84" s="187">
        <f>E168</f>
        <v>78.2</v>
      </c>
      <c r="F84" s="187">
        <f t="shared" ref="F84:AN84" si="62">F168</f>
        <v>80.7</v>
      </c>
      <c r="G84" s="187">
        <f t="shared" si="62"/>
        <v>83.2</v>
      </c>
      <c r="H84" s="187">
        <f t="shared" si="62"/>
        <v>84.8</v>
      </c>
      <c r="I84" s="187">
        <f t="shared" si="62"/>
        <v>85.6</v>
      </c>
      <c r="J84" s="187">
        <f t="shared" si="62"/>
        <v>85.5</v>
      </c>
      <c r="K84" s="187">
        <f t="shared" si="62"/>
        <v>84.9</v>
      </c>
      <c r="L84" s="187">
        <f t="shared" si="62"/>
        <v>84.6</v>
      </c>
      <c r="M84" s="187">
        <f t="shared" si="62"/>
        <v>85.4</v>
      </c>
      <c r="N84" s="187">
        <f t="shared" si="62"/>
        <v>85.7</v>
      </c>
      <c r="O84" s="187">
        <f t="shared" si="62"/>
        <v>85</v>
      </c>
      <c r="P84" s="187">
        <f t="shared" si="62"/>
        <v>84.3</v>
      </c>
      <c r="Q84" s="187">
        <f t="shared" si="62"/>
        <v>83.5</v>
      </c>
      <c r="R84" s="187">
        <f t="shared" si="62"/>
        <v>82.3</v>
      </c>
      <c r="S84" s="187">
        <f t="shared" si="62"/>
        <v>81.8</v>
      </c>
      <c r="T84" s="187">
        <f t="shared" si="62"/>
        <v>82.3</v>
      </c>
      <c r="U84" s="187">
        <f t="shared" si="62"/>
        <v>83</v>
      </c>
      <c r="V84" s="187">
        <f t="shared" si="62"/>
        <v>84.1</v>
      </c>
      <c r="W84" s="187">
        <f t="shared" si="62"/>
        <v>86.8</v>
      </c>
      <c r="X84" s="187">
        <f t="shared" si="62"/>
        <v>89.3</v>
      </c>
      <c r="Y84" s="187">
        <f t="shared" si="62"/>
        <v>89.9</v>
      </c>
      <c r="Z84" s="187">
        <f t="shared" si="62"/>
        <v>90.3</v>
      </c>
      <c r="AA84" s="187">
        <f t="shared" si="62"/>
        <v>90.7</v>
      </c>
      <c r="AB84" s="187">
        <f t="shared" si="62"/>
        <v>90.8</v>
      </c>
      <c r="AC84" s="187">
        <f t="shared" si="62"/>
        <v>91.4</v>
      </c>
      <c r="AD84" s="187">
        <f t="shared" si="62"/>
        <v>92.2</v>
      </c>
      <c r="AE84" s="187">
        <f t="shared" si="62"/>
        <v>93.2</v>
      </c>
      <c r="AF84" s="187">
        <f t="shared" si="62"/>
        <v>94.3</v>
      </c>
      <c r="AG84" s="187">
        <f t="shared" si="62"/>
        <v>96.3</v>
      </c>
      <c r="AH84" s="187">
        <f t="shared" si="62"/>
        <v>97.5</v>
      </c>
      <c r="AI84" s="187">
        <f t="shared" si="62"/>
        <v>99.4</v>
      </c>
      <c r="AJ84" s="187">
        <f t="shared" si="62"/>
        <v>100.1</v>
      </c>
      <c r="AK84" s="187">
        <f t="shared" si="62"/>
        <v>100.1</v>
      </c>
      <c r="AL84" s="187">
        <f t="shared" si="62"/>
        <v>99.8</v>
      </c>
      <c r="AM84" s="187">
        <f t="shared" si="62"/>
        <v>100.6</v>
      </c>
      <c r="AN84" s="187">
        <f t="shared" si="62"/>
        <v>101.8</v>
      </c>
      <c r="AO84" s="716"/>
      <c r="AQ84" s="218"/>
      <c r="AR84" s="218"/>
      <c r="AS84" s="218"/>
      <c r="AT84" s="218"/>
      <c r="AU84" s="218"/>
    </row>
    <row r="85" spans="2:56" ht="12">
      <c r="B85" s="1424"/>
      <c r="C85" s="147"/>
      <c r="D85" s="169" t="s">
        <v>69</v>
      </c>
      <c r="E85" s="248" t="s">
        <v>9</v>
      </c>
      <c r="F85" s="151">
        <f t="shared" ref="F85:AN85" si="63">ROUND((F84-E84)/E84*100,1)</f>
        <v>3.2</v>
      </c>
      <c r="G85" s="151">
        <f t="shared" si="63"/>
        <v>3.1</v>
      </c>
      <c r="H85" s="151">
        <f t="shared" si="63"/>
        <v>1.9</v>
      </c>
      <c r="I85" s="151">
        <f t="shared" si="63"/>
        <v>0.9</v>
      </c>
      <c r="J85" s="151">
        <f t="shared" si="63"/>
        <v>-0.1</v>
      </c>
      <c r="K85" s="151">
        <f t="shared" si="63"/>
        <v>-0.7</v>
      </c>
      <c r="L85" s="151">
        <f t="shared" si="63"/>
        <v>-0.4</v>
      </c>
      <c r="M85" s="151">
        <f t="shared" si="63"/>
        <v>0.9</v>
      </c>
      <c r="N85" s="151">
        <f t="shared" si="63"/>
        <v>0.4</v>
      </c>
      <c r="O85" s="151">
        <f t="shared" si="63"/>
        <v>-0.8</v>
      </c>
      <c r="P85" s="151">
        <f t="shared" si="63"/>
        <v>-0.8</v>
      </c>
      <c r="Q85" s="151">
        <f t="shared" si="63"/>
        <v>-0.9</v>
      </c>
      <c r="R85" s="151">
        <f t="shared" si="63"/>
        <v>-1.4</v>
      </c>
      <c r="S85" s="151">
        <f t="shared" si="63"/>
        <v>-0.6</v>
      </c>
      <c r="T85" s="151">
        <f t="shared" si="63"/>
        <v>0.6</v>
      </c>
      <c r="U85" s="151">
        <f t="shared" si="63"/>
        <v>0.9</v>
      </c>
      <c r="V85" s="151">
        <f t="shared" si="63"/>
        <v>1.3</v>
      </c>
      <c r="W85" s="151">
        <f t="shared" si="63"/>
        <v>3.2</v>
      </c>
      <c r="X85" s="151">
        <f t="shared" si="63"/>
        <v>2.9</v>
      </c>
      <c r="Y85" s="151">
        <f t="shared" si="63"/>
        <v>0.7</v>
      </c>
      <c r="Z85" s="151">
        <f t="shared" si="63"/>
        <v>0.4</v>
      </c>
      <c r="AA85" s="151">
        <f t="shared" si="63"/>
        <v>0.4</v>
      </c>
      <c r="AB85" s="151">
        <f t="shared" si="63"/>
        <v>0.1</v>
      </c>
      <c r="AC85" s="151">
        <f t="shared" si="63"/>
        <v>0.7</v>
      </c>
      <c r="AD85" s="151">
        <f t="shared" si="63"/>
        <v>0.9</v>
      </c>
      <c r="AE85" s="151">
        <f t="shared" si="63"/>
        <v>1.1000000000000001</v>
      </c>
      <c r="AF85" s="151">
        <f t="shared" si="63"/>
        <v>1.2</v>
      </c>
      <c r="AG85" s="151">
        <f t="shared" si="63"/>
        <v>2.1</v>
      </c>
      <c r="AH85" s="151">
        <f t="shared" si="63"/>
        <v>1.2</v>
      </c>
      <c r="AI85" s="151">
        <f t="shared" si="63"/>
        <v>1.9</v>
      </c>
      <c r="AJ85" s="151">
        <f t="shared" si="63"/>
        <v>0.7</v>
      </c>
      <c r="AK85" s="151">
        <f t="shared" si="63"/>
        <v>0</v>
      </c>
      <c r="AL85" s="151">
        <f t="shared" si="63"/>
        <v>-0.3</v>
      </c>
      <c r="AM85" s="159">
        <f t="shared" si="63"/>
        <v>0.8</v>
      </c>
      <c r="AN85" s="159">
        <f t="shared" si="63"/>
        <v>1.2</v>
      </c>
      <c r="AO85" s="717"/>
      <c r="AQ85" s="218"/>
      <c r="AR85" s="218"/>
      <c r="AS85" s="218"/>
      <c r="AT85" s="218"/>
      <c r="AU85" s="218"/>
      <c r="AV85" s="218"/>
      <c r="AW85" s="218"/>
    </row>
    <row r="86" spans="2:56" ht="12">
      <c r="B86" s="1424"/>
      <c r="C86" s="147" t="s">
        <v>110</v>
      </c>
      <c r="D86" s="169" t="s">
        <v>111</v>
      </c>
      <c r="E86" s="249">
        <v>1.93</v>
      </c>
      <c r="F86" s="250">
        <v>2.11</v>
      </c>
      <c r="G86" s="250">
        <v>1.95</v>
      </c>
      <c r="H86" s="250">
        <v>1.49</v>
      </c>
      <c r="I86" s="250">
        <v>1.1299999999999999</v>
      </c>
      <c r="J86" s="250">
        <v>1.07</v>
      </c>
      <c r="K86" s="250">
        <v>1.0900000000000001</v>
      </c>
      <c r="L86" s="250">
        <v>1.22</v>
      </c>
      <c r="M86" s="250">
        <v>1.1299999999999999</v>
      </c>
      <c r="N86" s="190">
        <v>0.89</v>
      </c>
      <c r="O86" s="190">
        <v>0.9</v>
      </c>
      <c r="P86" s="190">
        <v>1.08</v>
      </c>
      <c r="Q86" s="47">
        <v>0.96</v>
      </c>
      <c r="R86" s="47">
        <v>0.96</v>
      </c>
      <c r="S86" s="250">
        <v>1.1200000000000001</v>
      </c>
      <c r="T86" s="250">
        <v>1.35</v>
      </c>
      <c r="U86" s="250">
        <v>1.49</v>
      </c>
      <c r="V86" s="250">
        <v>1.56</v>
      </c>
      <c r="W86" s="250">
        <v>1.47</v>
      </c>
      <c r="X86" s="250">
        <v>1.08</v>
      </c>
      <c r="Y86" s="250">
        <v>0.79</v>
      </c>
      <c r="Z86" s="250">
        <v>0.93</v>
      </c>
      <c r="AA86" s="250">
        <v>1.1100000000000001</v>
      </c>
      <c r="AB86" s="250">
        <v>1.32</v>
      </c>
      <c r="AC86" s="250">
        <v>1.53</v>
      </c>
      <c r="AD86" s="250">
        <v>1.69</v>
      </c>
      <c r="AE86" s="250">
        <v>1.86</v>
      </c>
      <c r="AF86" s="250">
        <v>2.08</v>
      </c>
      <c r="AG86" s="250">
        <v>2.29</v>
      </c>
      <c r="AH86" s="250">
        <v>2.42</v>
      </c>
      <c r="AI86" s="188">
        <v>2.35</v>
      </c>
      <c r="AJ86" s="188">
        <v>1.9</v>
      </c>
      <c r="AK86" s="721">
        <v>2.08</v>
      </c>
      <c r="AL86" s="721">
        <v>2.2999999999999998</v>
      </c>
      <c r="AM86" s="721">
        <v>2.2799999999999998</v>
      </c>
      <c r="AN86" s="1392">
        <v>2.2599999999999998</v>
      </c>
      <c r="AO86" s="462" t="s">
        <v>186</v>
      </c>
    </row>
    <row r="87" spans="2:56" ht="12">
      <c r="B87" s="1424"/>
      <c r="C87" s="147" t="s">
        <v>114</v>
      </c>
      <c r="D87" s="169" t="s">
        <v>111</v>
      </c>
      <c r="E87" s="251">
        <v>1.3</v>
      </c>
      <c r="F87" s="252">
        <v>1.43</v>
      </c>
      <c r="G87" s="252">
        <v>1.34</v>
      </c>
      <c r="H87" s="252">
        <v>1</v>
      </c>
      <c r="I87" s="252">
        <v>0.71</v>
      </c>
      <c r="J87" s="252">
        <v>0.64</v>
      </c>
      <c r="K87" s="252">
        <v>0.64</v>
      </c>
      <c r="L87" s="252">
        <v>0.72</v>
      </c>
      <c r="M87" s="252">
        <v>0.69</v>
      </c>
      <c r="N87" s="252">
        <v>0.5</v>
      </c>
      <c r="O87" s="252">
        <v>0.49</v>
      </c>
      <c r="P87" s="252">
        <v>0.62</v>
      </c>
      <c r="Q87" s="252">
        <v>0.56000000000000005</v>
      </c>
      <c r="R87" s="252">
        <v>0.56000000000000005</v>
      </c>
      <c r="S87" s="252">
        <v>0.69</v>
      </c>
      <c r="T87" s="252">
        <v>0.86</v>
      </c>
      <c r="U87" s="252">
        <v>0.98</v>
      </c>
      <c r="V87" s="252">
        <v>1.06</v>
      </c>
      <c r="W87" s="252">
        <v>1.02</v>
      </c>
      <c r="X87" s="253">
        <v>0.77</v>
      </c>
      <c r="Y87" s="253">
        <v>0.45</v>
      </c>
      <c r="Z87" s="253">
        <v>0.56000000000000005</v>
      </c>
      <c r="AA87" s="253">
        <v>0.68</v>
      </c>
      <c r="AB87" s="253">
        <v>0.82</v>
      </c>
      <c r="AC87" s="253">
        <v>0.97</v>
      </c>
      <c r="AD87" s="253">
        <v>1.1100000000000001</v>
      </c>
      <c r="AE87" s="253">
        <v>1.23</v>
      </c>
      <c r="AF87" s="253">
        <v>1.39</v>
      </c>
      <c r="AG87" s="253">
        <v>1.54</v>
      </c>
      <c r="AH87" s="253">
        <v>1.62</v>
      </c>
      <c r="AI87" s="253">
        <v>1.55</v>
      </c>
      <c r="AJ87" s="253">
        <v>1.1000000000000001</v>
      </c>
      <c r="AK87" s="715">
        <v>1.1599999999999999</v>
      </c>
      <c r="AL87" s="715">
        <v>1.31</v>
      </c>
      <c r="AM87" s="715">
        <v>1.29</v>
      </c>
      <c r="AN87" s="715">
        <v>1.25</v>
      </c>
      <c r="AO87" s="57" t="s">
        <v>13</v>
      </c>
    </row>
    <row r="88" spans="2:56">
      <c r="B88" s="1425"/>
      <c r="C88" s="209" t="s">
        <v>187</v>
      </c>
      <c r="D88" s="169" t="s">
        <v>118</v>
      </c>
      <c r="E88" s="216"/>
      <c r="F88" s="254">
        <v>2.0153846153846153</v>
      </c>
      <c r="G88" s="254">
        <v>2.0076923076923077</v>
      </c>
      <c r="H88" s="254">
        <v>2.1230769230769226</v>
      </c>
      <c r="I88" s="254">
        <v>2.5076923076923086</v>
      </c>
      <c r="J88" s="254">
        <v>2.7769230769230768</v>
      </c>
      <c r="K88" s="254">
        <v>3.0615384615384613</v>
      </c>
      <c r="L88" s="254">
        <v>3.1615384615384619</v>
      </c>
      <c r="M88" s="254">
        <v>3.3</v>
      </c>
      <c r="N88" s="255">
        <v>4.0846153846153843</v>
      </c>
      <c r="O88" s="255">
        <v>4.6833333333333327</v>
      </c>
      <c r="P88" s="256">
        <v>4.7166666666666659</v>
      </c>
      <c r="Q88" s="257">
        <v>5</v>
      </c>
      <c r="R88" s="257">
        <v>5.4</v>
      </c>
      <c r="S88" s="257">
        <v>5.3</v>
      </c>
      <c r="T88" s="257">
        <v>4.7</v>
      </c>
      <c r="U88" s="257">
        <v>4.4000000000000004</v>
      </c>
      <c r="V88" s="257">
        <v>4.0999999999999996</v>
      </c>
      <c r="W88" s="257">
        <v>3.8</v>
      </c>
      <c r="X88" s="257">
        <v>4.0999999999999996</v>
      </c>
      <c r="Y88" s="257">
        <v>5.2</v>
      </c>
      <c r="Z88" s="257">
        <v>5</v>
      </c>
      <c r="AA88" s="257">
        <v>4.5</v>
      </c>
      <c r="AB88" s="257">
        <v>4.3</v>
      </c>
      <c r="AC88" s="257">
        <v>3.9000000000000004</v>
      </c>
      <c r="AD88" s="191">
        <v>3.5</v>
      </c>
      <c r="AE88" s="258">
        <v>3.3</v>
      </c>
      <c r="AF88" s="258">
        <v>3</v>
      </c>
      <c r="AG88" s="47">
        <v>2.7</v>
      </c>
      <c r="AH88" s="191">
        <v>2.4</v>
      </c>
      <c r="AI88" s="292">
        <v>2.2999999999999998</v>
      </c>
      <c r="AJ88" s="292">
        <v>2.9</v>
      </c>
      <c r="AK88" s="661">
        <v>2.8</v>
      </c>
      <c r="AL88" s="661">
        <v>2.6</v>
      </c>
      <c r="AM88" s="661">
        <v>2.6</v>
      </c>
      <c r="AN88" s="661">
        <v>2.4</v>
      </c>
      <c r="AO88" s="532" t="s">
        <v>188</v>
      </c>
    </row>
    <row r="89" spans="2:56" ht="12">
      <c r="B89" s="192" t="s">
        <v>121</v>
      </c>
      <c r="C89" s="193" t="s">
        <v>122</v>
      </c>
      <c r="D89" s="170" t="s">
        <v>123</v>
      </c>
      <c r="E89" s="259"/>
      <c r="F89" s="199"/>
      <c r="G89" s="199"/>
      <c r="H89" s="199"/>
      <c r="I89" s="199"/>
      <c r="J89" s="199"/>
      <c r="K89" s="199"/>
      <c r="L89" s="199"/>
      <c r="M89" s="199"/>
      <c r="N89" s="260">
        <v>17272</v>
      </c>
      <c r="O89" s="260">
        <v>16741</v>
      </c>
      <c r="P89" s="261">
        <v>18787</v>
      </c>
      <c r="Q89" s="195">
        <v>19565</v>
      </c>
      <c r="R89" s="195">
        <v>18587</v>
      </c>
      <c r="S89" s="195">
        <v>15466</v>
      </c>
      <c r="T89" s="195">
        <v>13186</v>
      </c>
      <c r="U89" s="195">
        <v>13170</v>
      </c>
      <c r="V89" s="195">
        <v>13337</v>
      </c>
      <c r="W89" s="195">
        <v>14366</v>
      </c>
      <c r="X89" s="195">
        <v>16146</v>
      </c>
      <c r="Y89" s="195">
        <v>14732</v>
      </c>
      <c r="Z89" s="195">
        <v>13065</v>
      </c>
      <c r="AA89" s="195">
        <v>12707</v>
      </c>
      <c r="AB89" s="262">
        <v>11719</v>
      </c>
      <c r="AC89" s="262">
        <v>10536</v>
      </c>
      <c r="AD89" s="210">
        <v>9543</v>
      </c>
      <c r="AE89" s="210">
        <v>8684</v>
      </c>
      <c r="AF89" s="210">
        <v>8381</v>
      </c>
      <c r="AG89" s="210">
        <v>8367</v>
      </c>
      <c r="AH89" s="210">
        <v>8111</v>
      </c>
      <c r="AI89" s="210">
        <v>8631</v>
      </c>
      <c r="AJ89" s="63">
        <v>7163</v>
      </c>
      <c r="AK89" s="450">
        <v>5980</v>
      </c>
      <c r="AL89" s="450">
        <v>6880</v>
      </c>
      <c r="AM89" s="450">
        <v>9053</v>
      </c>
      <c r="AN89" s="450">
        <v>10144</v>
      </c>
      <c r="AO89" s="462"/>
    </row>
    <row r="90" spans="2:56" ht="12">
      <c r="B90" s="196" t="s">
        <v>126</v>
      </c>
      <c r="C90" s="168"/>
      <c r="D90" s="158" t="s">
        <v>69</v>
      </c>
      <c r="E90" s="247" t="s">
        <v>9</v>
      </c>
      <c r="F90" s="151"/>
      <c r="G90" s="151"/>
      <c r="H90" s="151"/>
      <c r="I90" s="151"/>
      <c r="J90" s="151"/>
      <c r="K90" s="151"/>
      <c r="L90" s="151"/>
      <c r="M90" s="151"/>
      <c r="N90" s="151"/>
      <c r="O90" s="151">
        <f t="shared" ref="O90:AN90" si="64">ROUND((O89-N89)/N89*100,1)</f>
        <v>-3.1</v>
      </c>
      <c r="P90" s="151">
        <f t="shared" si="64"/>
        <v>12.2</v>
      </c>
      <c r="Q90" s="151">
        <f t="shared" si="64"/>
        <v>4.0999999999999996</v>
      </c>
      <c r="R90" s="151">
        <f t="shared" si="64"/>
        <v>-5</v>
      </c>
      <c r="S90" s="151">
        <f t="shared" si="64"/>
        <v>-16.8</v>
      </c>
      <c r="T90" s="151">
        <f t="shared" si="64"/>
        <v>-14.7</v>
      </c>
      <c r="U90" s="151">
        <f t="shared" si="64"/>
        <v>-0.1</v>
      </c>
      <c r="V90" s="151">
        <f t="shared" si="64"/>
        <v>1.3</v>
      </c>
      <c r="W90" s="151">
        <f t="shared" si="64"/>
        <v>7.7</v>
      </c>
      <c r="X90" s="151">
        <f t="shared" si="64"/>
        <v>12.4</v>
      </c>
      <c r="Y90" s="151">
        <f t="shared" si="64"/>
        <v>-8.8000000000000007</v>
      </c>
      <c r="Z90" s="151">
        <f t="shared" si="64"/>
        <v>-11.3</v>
      </c>
      <c r="AA90" s="151">
        <f t="shared" si="64"/>
        <v>-2.7</v>
      </c>
      <c r="AB90" s="151">
        <f t="shared" si="64"/>
        <v>-7.8</v>
      </c>
      <c r="AC90" s="151">
        <f t="shared" si="64"/>
        <v>-10.1</v>
      </c>
      <c r="AD90" s="151">
        <f t="shared" si="64"/>
        <v>-9.4</v>
      </c>
      <c r="AE90" s="151">
        <f t="shared" si="64"/>
        <v>-9</v>
      </c>
      <c r="AF90" s="151">
        <f t="shared" si="64"/>
        <v>-3.5</v>
      </c>
      <c r="AG90" s="151">
        <f t="shared" si="64"/>
        <v>-0.2</v>
      </c>
      <c r="AH90" s="151">
        <f t="shared" si="64"/>
        <v>-3.1</v>
      </c>
      <c r="AI90" s="151">
        <f t="shared" si="64"/>
        <v>6.4</v>
      </c>
      <c r="AJ90" s="151">
        <f t="shared" si="64"/>
        <v>-17</v>
      </c>
      <c r="AK90" s="441">
        <f t="shared" si="64"/>
        <v>-16.5</v>
      </c>
      <c r="AL90" s="441">
        <f t="shared" si="64"/>
        <v>15.1</v>
      </c>
      <c r="AM90" s="441">
        <f t="shared" si="64"/>
        <v>31.6</v>
      </c>
      <c r="AN90" s="441">
        <f t="shared" si="64"/>
        <v>12.1</v>
      </c>
      <c r="AO90" s="464" t="s">
        <v>127</v>
      </c>
    </row>
    <row r="91" spans="2:56">
      <c r="B91" s="1426" t="s">
        <v>189</v>
      </c>
      <c r="C91" s="175" t="s">
        <v>129</v>
      </c>
      <c r="D91" s="167" t="s">
        <v>130</v>
      </c>
      <c r="E91" s="198">
        <v>3628.2249999999999</v>
      </c>
      <c r="F91" s="200">
        <v>3775.6909999999998</v>
      </c>
      <c r="G91" s="200">
        <v>3968.297</v>
      </c>
      <c r="H91" s="200">
        <v>4002.7330000000002</v>
      </c>
      <c r="I91" s="200">
        <v>4024.56</v>
      </c>
      <c r="J91" s="200">
        <v>3981.4520000000002</v>
      </c>
      <c r="K91" s="200">
        <v>3968.828</v>
      </c>
      <c r="L91" s="200">
        <v>3968.9839999999999</v>
      </c>
      <c r="M91" s="200">
        <v>3971.84</v>
      </c>
      <c r="N91" s="263">
        <v>3923.6909999999998</v>
      </c>
      <c r="O91" s="263">
        <v>3854.576</v>
      </c>
      <c r="P91" s="263">
        <v>3814.8330000000001</v>
      </c>
      <c r="Q91" s="200">
        <v>3675.2170000000001</v>
      </c>
      <c r="R91" s="200">
        <v>3653.55</v>
      </c>
      <c r="S91" s="200">
        <v>3639.1759999999999</v>
      </c>
      <c r="T91" s="200">
        <v>3621.306</v>
      </c>
      <c r="U91" s="200">
        <v>3589.8780000000002</v>
      </c>
      <c r="V91" s="200">
        <v>3544.7289999999998</v>
      </c>
      <c r="W91" s="200">
        <v>3588.8009999999999</v>
      </c>
      <c r="X91" s="200">
        <v>3533.1329999999998</v>
      </c>
      <c r="Y91" s="200">
        <v>3505.7550000000001</v>
      </c>
      <c r="Z91" s="200">
        <v>3451.741</v>
      </c>
      <c r="AA91" s="200">
        <v>3408.5219999999999</v>
      </c>
      <c r="AB91" s="200">
        <v>3452.4059999999999</v>
      </c>
      <c r="AC91" s="200">
        <v>3521.38</v>
      </c>
      <c r="AD91" s="201">
        <v>3458.2570000000001</v>
      </c>
      <c r="AE91" s="63">
        <v>3427.06</v>
      </c>
      <c r="AF91" s="63">
        <v>3372.4549999999999</v>
      </c>
      <c r="AG91" s="63">
        <v>3415.0430000000001</v>
      </c>
      <c r="AH91" s="60">
        <v>3468.087</v>
      </c>
      <c r="AI91" s="60">
        <v>3494.819</v>
      </c>
      <c r="AJ91" s="60">
        <v>3314.0039999999999</v>
      </c>
      <c r="AK91" s="726">
        <v>3148.3960000000002</v>
      </c>
      <c r="AL91" s="726">
        <f>293671*12/1000</f>
        <v>3524.0520000000001</v>
      </c>
      <c r="AM91" s="726">
        <f>294116*12/1000</f>
        <v>3529.3919999999998</v>
      </c>
      <c r="AN91" s="726">
        <f>304178*12/1000</f>
        <v>3650.136</v>
      </c>
      <c r="AO91" s="463" t="s">
        <v>190</v>
      </c>
      <c r="AQ91" s="548"/>
      <c r="AR91" s="548"/>
      <c r="AS91" s="548"/>
      <c r="AT91" s="548"/>
      <c r="AU91" s="548"/>
      <c r="AV91" s="548"/>
      <c r="AW91" s="548"/>
      <c r="AX91" s="548"/>
      <c r="AY91" s="548"/>
      <c r="AZ91" s="548"/>
      <c r="BA91" s="548"/>
      <c r="BB91" s="548"/>
      <c r="BC91" s="548"/>
      <c r="BD91" s="548"/>
    </row>
    <row r="92" spans="2:56" ht="12">
      <c r="B92" s="1424"/>
      <c r="C92" s="178" t="s">
        <v>102</v>
      </c>
      <c r="D92" s="169" t="s">
        <v>69</v>
      </c>
      <c r="E92" s="247" t="s">
        <v>9</v>
      </c>
      <c r="F92" s="151">
        <f t="shared" ref="F92:AN92" si="65">ROUND((F91-E91)/E91*100,1)</f>
        <v>4.0999999999999996</v>
      </c>
      <c r="G92" s="151">
        <f t="shared" si="65"/>
        <v>5.0999999999999996</v>
      </c>
      <c r="H92" s="151">
        <f t="shared" si="65"/>
        <v>0.9</v>
      </c>
      <c r="I92" s="151">
        <f t="shared" si="65"/>
        <v>0.5</v>
      </c>
      <c r="J92" s="151">
        <f t="shared" si="65"/>
        <v>-1.1000000000000001</v>
      </c>
      <c r="K92" s="151">
        <f t="shared" si="65"/>
        <v>-0.3</v>
      </c>
      <c r="L92" s="151">
        <f t="shared" si="65"/>
        <v>0</v>
      </c>
      <c r="M92" s="151">
        <f t="shared" si="65"/>
        <v>0.1</v>
      </c>
      <c r="N92" s="151">
        <f t="shared" si="65"/>
        <v>-1.2</v>
      </c>
      <c r="O92" s="151">
        <f t="shared" si="65"/>
        <v>-1.8</v>
      </c>
      <c r="P92" s="151">
        <f t="shared" si="65"/>
        <v>-1</v>
      </c>
      <c r="Q92" s="151">
        <f t="shared" si="65"/>
        <v>-3.7</v>
      </c>
      <c r="R92" s="151">
        <f t="shared" si="65"/>
        <v>-0.6</v>
      </c>
      <c r="S92" s="151">
        <f t="shared" si="65"/>
        <v>-0.4</v>
      </c>
      <c r="T92" s="151">
        <f t="shared" si="65"/>
        <v>-0.5</v>
      </c>
      <c r="U92" s="151">
        <f t="shared" si="65"/>
        <v>-0.9</v>
      </c>
      <c r="V92" s="151">
        <f t="shared" si="65"/>
        <v>-1.3</v>
      </c>
      <c r="W92" s="151">
        <f t="shared" si="65"/>
        <v>1.2</v>
      </c>
      <c r="X92" s="151">
        <f t="shared" si="65"/>
        <v>-1.6</v>
      </c>
      <c r="Y92" s="151">
        <f t="shared" si="65"/>
        <v>-0.8</v>
      </c>
      <c r="Z92" s="151">
        <f t="shared" si="65"/>
        <v>-1.5</v>
      </c>
      <c r="AA92" s="151">
        <f t="shared" si="65"/>
        <v>-1.3</v>
      </c>
      <c r="AB92" s="151">
        <f t="shared" si="65"/>
        <v>1.3</v>
      </c>
      <c r="AC92" s="151">
        <f t="shared" si="65"/>
        <v>2</v>
      </c>
      <c r="AD92" s="151">
        <f t="shared" si="65"/>
        <v>-1.8</v>
      </c>
      <c r="AE92" s="151">
        <f t="shared" si="65"/>
        <v>-0.9</v>
      </c>
      <c r="AF92" s="151">
        <f t="shared" si="65"/>
        <v>-1.6</v>
      </c>
      <c r="AG92" s="151">
        <f t="shared" si="65"/>
        <v>1.3</v>
      </c>
      <c r="AH92" s="151">
        <f t="shared" si="65"/>
        <v>1.6</v>
      </c>
      <c r="AI92" s="151">
        <f t="shared" si="65"/>
        <v>0.8</v>
      </c>
      <c r="AJ92" s="151">
        <f t="shared" si="65"/>
        <v>-5.2</v>
      </c>
      <c r="AK92" s="151">
        <f t="shared" si="65"/>
        <v>-5</v>
      </c>
      <c r="AL92" s="441">
        <f t="shared" si="65"/>
        <v>11.9</v>
      </c>
      <c r="AM92" s="441">
        <f t="shared" si="65"/>
        <v>0.2</v>
      </c>
      <c r="AN92" s="441">
        <f t="shared" si="65"/>
        <v>3.4</v>
      </c>
      <c r="AO92" s="1421" t="s">
        <v>132</v>
      </c>
      <c r="AQ92" s="264"/>
      <c r="AR92" s="264"/>
      <c r="AS92" s="264"/>
      <c r="AT92" s="264"/>
      <c r="AU92" s="264"/>
      <c r="AV92" s="264"/>
      <c r="AW92" s="264"/>
      <c r="AX92" s="264"/>
      <c r="AY92" s="264"/>
      <c r="AZ92" s="264"/>
      <c r="BA92" s="264"/>
      <c r="BB92" s="264"/>
      <c r="BC92" s="264"/>
      <c r="BD92" s="264"/>
    </row>
    <row r="93" spans="2:56" ht="12">
      <c r="B93" s="1424"/>
      <c r="C93" s="175" t="s">
        <v>129</v>
      </c>
      <c r="D93" s="203" t="s">
        <v>130</v>
      </c>
      <c r="E93" s="61">
        <f t="shared" ref="E93:AN93" si="66">E91/(E74/100)</f>
        <v>4137.0866590649939</v>
      </c>
      <c r="F93" s="61">
        <f t="shared" si="66"/>
        <v>4176.6493362831852</v>
      </c>
      <c r="G93" s="61">
        <f t="shared" si="66"/>
        <v>4271.5791173304624</v>
      </c>
      <c r="H93" s="61">
        <f t="shared" si="66"/>
        <v>4235.6962962962971</v>
      </c>
      <c r="I93" s="61">
        <f t="shared" si="66"/>
        <v>4209.7907949790797</v>
      </c>
      <c r="J93" s="61">
        <f t="shared" si="66"/>
        <v>4147.3458333333338</v>
      </c>
      <c r="K93" s="61">
        <f t="shared" si="66"/>
        <v>4142.8267223382045</v>
      </c>
      <c r="L93" s="61">
        <f t="shared" si="66"/>
        <v>4125.7629937629936</v>
      </c>
      <c r="M93" s="61">
        <f t="shared" si="66"/>
        <v>4048.7665647298677</v>
      </c>
      <c r="N93" s="61">
        <f t="shared" si="66"/>
        <v>3991.5473041709051</v>
      </c>
      <c r="O93" s="61">
        <f t="shared" si="66"/>
        <v>3941.2842535787322</v>
      </c>
      <c r="P93" s="61">
        <f t="shared" si="66"/>
        <v>3924.7253086419755</v>
      </c>
      <c r="Q93" s="61">
        <f t="shared" si="66"/>
        <v>3816.4247144340607</v>
      </c>
      <c r="R93" s="61">
        <f t="shared" si="66"/>
        <v>3817.7115987460816</v>
      </c>
      <c r="S93" s="61">
        <f t="shared" si="66"/>
        <v>3810.655497382199</v>
      </c>
      <c r="T93" s="61">
        <f t="shared" si="66"/>
        <v>3795.9182389937105</v>
      </c>
      <c r="U93" s="61">
        <f t="shared" si="66"/>
        <v>3770.8802521008402</v>
      </c>
      <c r="V93" s="61">
        <f t="shared" si="66"/>
        <v>3715.6488469601672</v>
      </c>
      <c r="W93" s="61">
        <f t="shared" si="66"/>
        <v>3746.1388308977034</v>
      </c>
      <c r="X93" s="61">
        <f t="shared" si="66"/>
        <v>3649.9307851239669</v>
      </c>
      <c r="Y93" s="61">
        <f t="shared" si="66"/>
        <v>3682.5157563025209</v>
      </c>
      <c r="Z93" s="61">
        <f t="shared" si="66"/>
        <v>3644.9218585005278</v>
      </c>
      <c r="AA93" s="61">
        <f t="shared" si="66"/>
        <v>3603.0887949260045</v>
      </c>
      <c r="AB93" s="61">
        <f t="shared" si="66"/>
        <v>3657.2097457627115</v>
      </c>
      <c r="AC93" s="61">
        <f t="shared" si="66"/>
        <v>3698.9285714285711</v>
      </c>
      <c r="AD93" s="61">
        <f t="shared" si="66"/>
        <v>3528.833673469388</v>
      </c>
      <c r="AE93" s="61">
        <f t="shared" si="66"/>
        <v>3489.877800407332</v>
      </c>
      <c r="AF93" s="61">
        <f t="shared" si="66"/>
        <v>3434.2718940936861</v>
      </c>
      <c r="AG93" s="61">
        <f t="shared" si="66"/>
        <v>3453.0262891809907</v>
      </c>
      <c r="AH93" s="61">
        <f t="shared" si="66"/>
        <v>3482.015060240964</v>
      </c>
      <c r="AI93" s="61">
        <f t="shared" si="66"/>
        <v>3491.3276723276726</v>
      </c>
      <c r="AJ93" s="61">
        <f t="shared" si="66"/>
        <v>3317.3213213213207</v>
      </c>
      <c r="AK93" s="61">
        <f t="shared" si="66"/>
        <v>3148.3960000000002</v>
      </c>
      <c r="AL93" s="806">
        <f t="shared" si="66"/>
        <v>3414.7790697674418</v>
      </c>
      <c r="AM93" s="806">
        <f t="shared" si="66"/>
        <v>3320.2182502351834</v>
      </c>
      <c r="AN93" s="806">
        <f t="shared" si="66"/>
        <v>3333.4575342465755</v>
      </c>
      <c r="AO93" s="1421"/>
    </row>
    <row r="94" spans="2:56" ht="12">
      <c r="B94" s="1424"/>
      <c r="C94" s="208" t="s">
        <v>105</v>
      </c>
      <c r="D94" s="169" t="s">
        <v>69</v>
      </c>
      <c r="E94" s="474" t="s">
        <v>9</v>
      </c>
      <c r="F94" s="159">
        <f t="shared" ref="F94:P94" si="67">ROUND((F93-E93)/E93*100,1)</f>
        <v>1</v>
      </c>
      <c r="G94" s="159">
        <f t="shared" si="67"/>
        <v>2.2999999999999998</v>
      </c>
      <c r="H94" s="159">
        <f t="shared" si="67"/>
        <v>-0.8</v>
      </c>
      <c r="I94" s="159">
        <f t="shared" si="67"/>
        <v>-0.6</v>
      </c>
      <c r="J94" s="159">
        <f t="shared" si="67"/>
        <v>-1.5</v>
      </c>
      <c r="K94" s="159">
        <f t="shared" si="67"/>
        <v>-0.1</v>
      </c>
      <c r="L94" s="159">
        <f t="shared" si="67"/>
        <v>-0.4</v>
      </c>
      <c r="M94" s="159">
        <f t="shared" si="67"/>
        <v>-1.9</v>
      </c>
      <c r="N94" s="159">
        <f t="shared" si="67"/>
        <v>-1.4</v>
      </c>
      <c r="O94" s="159">
        <f t="shared" si="67"/>
        <v>-1.3</v>
      </c>
      <c r="P94" s="159">
        <f t="shared" si="67"/>
        <v>-0.4</v>
      </c>
      <c r="Q94" s="159">
        <f>ROUND((Q93-P93)/P93*100,1)</f>
        <v>-2.8</v>
      </c>
      <c r="R94" s="159">
        <f t="shared" ref="R94:AN94" si="68">ROUND((R93-Q93)/Q93*100,1)</f>
        <v>0</v>
      </c>
      <c r="S94" s="159">
        <f t="shared" si="68"/>
        <v>-0.2</v>
      </c>
      <c r="T94" s="159">
        <f t="shared" si="68"/>
        <v>-0.4</v>
      </c>
      <c r="U94" s="159">
        <f t="shared" si="68"/>
        <v>-0.7</v>
      </c>
      <c r="V94" s="159">
        <f t="shared" si="68"/>
        <v>-1.5</v>
      </c>
      <c r="W94" s="159">
        <f t="shared" si="68"/>
        <v>0.8</v>
      </c>
      <c r="X94" s="159">
        <f t="shared" si="68"/>
        <v>-2.6</v>
      </c>
      <c r="Y94" s="159">
        <f t="shared" si="68"/>
        <v>0.9</v>
      </c>
      <c r="Z94" s="159">
        <f t="shared" si="68"/>
        <v>-1</v>
      </c>
      <c r="AA94" s="159">
        <f t="shared" si="68"/>
        <v>-1.1000000000000001</v>
      </c>
      <c r="AB94" s="159">
        <f t="shared" si="68"/>
        <v>1.5</v>
      </c>
      <c r="AC94" s="159">
        <f t="shared" si="68"/>
        <v>1.1000000000000001</v>
      </c>
      <c r="AD94" s="159">
        <f t="shared" si="68"/>
        <v>-4.5999999999999996</v>
      </c>
      <c r="AE94" s="159">
        <f t="shared" si="68"/>
        <v>-1.1000000000000001</v>
      </c>
      <c r="AF94" s="159">
        <f t="shared" si="68"/>
        <v>-1.6</v>
      </c>
      <c r="AG94" s="159">
        <f t="shared" si="68"/>
        <v>0.5</v>
      </c>
      <c r="AH94" s="159">
        <f t="shared" si="68"/>
        <v>0.8</v>
      </c>
      <c r="AI94" s="159">
        <f t="shared" si="68"/>
        <v>0.3</v>
      </c>
      <c r="AJ94" s="159">
        <f t="shared" si="68"/>
        <v>-5</v>
      </c>
      <c r="AK94" s="159">
        <f t="shared" si="68"/>
        <v>-5.0999999999999996</v>
      </c>
      <c r="AL94" s="653">
        <f t="shared" si="68"/>
        <v>8.5</v>
      </c>
      <c r="AM94" s="653">
        <f t="shared" si="68"/>
        <v>-2.8</v>
      </c>
      <c r="AN94" s="653">
        <f t="shared" si="68"/>
        <v>0.4</v>
      </c>
      <c r="AO94" s="457" t="s">
        <v>133</v>
      </c>
    </row>
    <row r="95" spans="2:56" ht="12">
      <c r="B95" s="1424"/>
      <c r="C95" s="476" t="s">
        <v>440</v>
      </c>
      <c r="D95" s="45" t="s">
        <v>530</v>
      </c>
      <c r="E95" s="475"/>
      <c r="F95" s="239"/>
      <c r="G95" s="239"/>
      <c r="H95" s="239"/>
      <c r="I95" s="239"/>
      <c r="J95" s="239"/>
      <c r="K95" s="239"/>
      <c r="L95" s="239"/>
      <c r="M95" s="239"/>
      <c r="N95" s="239"/>
      <c r="O95" s="239"/>
      <c r="P95" s="239"/>
      <c r="Q95" s="239"/>
      <c r="R95" s="479">
        <v>98.910216701479158</v>
      </c>
      <c r="S95" s="479">
        <v>98.646103823154917</v>
      </c>
      <c r="T95" s="479">
        <v>96.287448099469188</v>
      </c>
      <c r="U95" s="479">
        <v>97.64319888962963</v>
      </c>
      <c r="V95" s="479">
        <v>98.475643704316838</v>
      </c>
      <c r="W95" s="479">
        <v>100.32510293057932</v>
      </c>
      <c r="X95" s="479">
        <v>97.278631888566608</v>
      </c>
      <c r="Y95" s="479">
        <v>98.530178955424631</v>
      </c>
      <c r="Z95" s="479">
        <v>100.14338804321149</v>
      </c>
      <c r="AA95" s="479">
        <v>100.43594750853549</v>
      </c>
      <c r="AB95" s="239">
        <v>100.51474500000002</v>
      </c>
      <c r="AC95" s="239">
        <v>103.8575675</v>
      </c>
      <c r="AD95" s="239">
        <v>100.67567083333331</v>
      </c>
      <c r="AE95" s="239">
        <v>101.22994166666668</v>
      </c>
      <c r="AF95" s="239">
        <v>100.66124916666666</v>
      </c>
      <c r="AG95" s="239">
        <v>101.88965250000001</v>
      </c>
      <c r="AH95" s="239">
        <v>102.21175750000002</v>
      </c>
      <c r="AI95" s="239">
        <v>100.77965916666666</v>
      </c>
      <c r="AJ95" s="487">
        <v>94.371563333333313</v>
      </c>
      <c r="AK95" s="487">
        <v>96.690717500000005</v>
      </c>
      <c r="AL95" s="487">
        <v>99.170950833333336</v>
      </c>
      <c r="AM95" s="487">
        <v>100.10677833333331</v>
      </c>
      <c r="AN95" s="1399"/>
      <c r="AO95" s="533" t="s">
        <v>532</v>
      </c>
    </row>
    <row r="96" spans="2:56" ht="12">
      <c r="B96" s="1424"/>
      <c r="C96" s="28"/>
      <c r="D96" s="41" t="s">
        <v>69</v>
      </c>
      <c r="E96" s="247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478">
        <f t="shared" ref="S96:AN96" si="69">ROUND((S95-R95)/R95*100,1)</f>
        <v>-0.3</v>
      </c>
      <c r="T96" s="478">
        <f t="shared" si="69"/>
        <v>-2.4</v>
      </c>
      <c r="U96" s="478">
        <f t="shared" si="69"/>
        <v>1.4</v>
      </c>
      <c r="V96" s="478">
        <f t="shared" si="69"/>
        <v>0.9</v>
      </c>
      <c r="W96" s="478">
        <f t="shared" si="69"/>
        <v>1.9</v>
      </c>
      <c r="X96" s="478">
        <f t="shared" si="69"/>
        <v>-3</v>
      </c>
      <c r="Y96" s="478">
        <f t="shared" si="69"/>
        <v>1.3</v>
      </c>
      <c r="Z96" s="478">
        <f t="shared" si="69"/>
        <v>1.6</v>
      </c>
      <c r="AA96" s="478">
        <f t="shared" si="69"/>
        <v>0.3</v>
      </c>
      <c r="AB96" s="151">
        <f t="shared" si="69"/>
        <v>0.1</v>
      </c>
      <c r="AC96" s="151">
        <f t="shared" si="69"/>
        <v>3.3</v>
      </c>
      <c r="AD96" s="151">
        <f t="shared" si="69"/>
        <v>-3.1</v>
      </c>
      <c r="AE96" s="151">
        <f t="shared" si="69"/>
        <v>0.6</v>
      </c>
      <c r="AF96" s="151">
        <f t="shared" si="69"/>
        <v>-0.6</v>
      </c>
      <c r="AG96" s="151">
        <f t="shared" si="69"/>
        <v>1.2</v>
      </c>
      <c r="AH96" s="151">
        <f t="shared" si="69"/>
        <v>0.3</v>
      </c>
      <c r="AI96" s="151">
        <f t="shared" si="69"/>
        <v>-1.4</v>
      </c>
      <c r="AJ96" s="151">
        <f t="shared" si="69"/>
        <v>-6.4</v>
      </c>
      <c r="AK96" s="441">
        <f t="shared" si="69"/>
        <v>2.5</v>
      </c>
      <c r="AL96" s="441">
        <f t="shared" si="69"/>
        <v>2.6</v>
      </c>
      <c r="AM96" s="441">
        <f t="shared" si="69"/>
        <v>0.9</v>
      </c>
      <c r="AN96" s="1400">
        <f t="shared" si="69"/>
        <v>-100</v>
      </c>
      <c r="AO96" s="464"/>
    </row>
    <row r="97" spans="2:57" ht="12">
      <c r="B97" s="1424"/>
      <c r="C97" s="175" t="s">
        <v>134</v>
      </c>
      <c r="D97" s="203" t="s">
        <v>135</v>
      </c>
      <c r="E97" s="149">
        <v>1672.7829999999999</v>
      </c>
      <c r="F97" s="180">
        <v>1665.367</v>
      </c>
      <c r="G97" s="180">
        <v>1342.9770000000001</v>
      </c>
      <c r="H97" s="180">
        <v>1419.752</v>
      </c>
      <c r="I97" s="180">
        <v>1509.787</v>
      </c>
      <c r="J97" s="180">
        <v>1560.62</v>
      </c>
      <c r="K97" s="180">
        <v>1484.652</v>
      </c>
      <c r="L97" s="180">
        <v>1630.3779999999999</v>
      </c>
      <c r="M97" s="180">
        <v>1341.347</v>
      </c>
      <c r="N97" s="265">
        <v>1179.5360000000001</v>
      </c>
      <c r="O97" s="265">
        <v>1226.2070000000001</v>
      </c>
      <c r="P97" s="265">
        <v>1213.1569999999999</v>
      </c>
      <c r="Q97" s="265">
        <v>1173.17</v>
      </c>
      <c r="R97" s="265">
        <v>1145.5530000000001</v>
      </c>
      <c r="S97" s="265">
        <v>1173.6489999999999</v>
      </c>
      <c r="T97" s="265">
        <v>1193.038</v>
      </c>
      <c r="U97" s="265">
        <v>1249.366</v>
      </c>
      <c r="V97" s="265">
        <v>1285.2460000000001</v>
      </c>
      <c r="W97" s="265">
        <v>1035.598</v>
      </c>
      <c r="X97" s="265">
        <v>1039.18</v>
      </c>
      <c r="Y97" s="265">
        <v>775.27700000000004</v>
      </c>
      <c r="Z97" s="265">
        <v>819.02</v>
      </c>
      <c r="AA97" s="265">
        <v>841.24599999999998</v>
      </c>
      <c r="AB97" s="180">
        <v>893.00199999999995</v>
      </c>
      <c r="AC97" s="180">
        <v>987.25400000000002</v>
      </c>
      <c r="AD97" s="207">
        <v>880.47</v>
      </c>
      <c r="AE97" s="50">
        <v>920.53700000000003</v>
      </c>
      <c r="AF97" s="50">
        <v>974.13699999999994</v>
      </c>
      <c r="AG97" s="50">
        <v>946.39599999999996</v>
      </c>
      <c r="AH97" s="182">
        <v>952.93600000000004</v>
      </c>
      <c r="AI97" s="182">
        <v>883.68700000000001</v>
      </c>
      <c r="AJ97" s="182">
        <v>847.57500000000005</v>
      </c>
      <c r="AK97" s="660">
        <v>865.90899999999999</v>
      </c>
      <c r="AL97" s="660">
        <v>860.82799999999997</v>
      </c>
      <c r="AM97" s="660">
        <v>800.226</v>
      </c>
      <c r="AN97" s="660">
        <f>(609869+206519)/1000</f>
        <v>816.38800000000003</v>
      </c>
      <c r="AO97" s="458" t="s">
        <v>191</v>
      </c>
    </row>
    <row r="98" spans="2:57" ht="12">
      <c r="B98" s="1424"/>
      <c r="C98" s="178" t="s">
        <v>138</v>
      </c>
      <c r="D98" s="169" t="s">
        <v>69</v>
      </c>
      <c r="E98" s="247" t="s">
        <v>9</v>
      </c>
      <c r="F98" s="151">
        <f t="shared" ref="F98:AN98" si="70">ROUND((F97-E97)/E97*100,1)</f>
        <v>-0.4</v>
      </c>
      <c r="G98" s="151">
        <f t="shared" si="70"/>
        <v>-19.399999999999999</v>
      </c>
      <c r="H98" s="151">
        <f t="shared" si="70"/>
        <v>5.7</v>
      </c>
      <c r="I98" s="151">
        <f t="shared" si="70"/>
        <v>6.3</v>
      </c>
      <c r="J98" s="151">
        <f t="shared" si="70"/>
        <v>3.4</v>
      </c>
      <c r="K98" s="151">
        <f t="shared" si="70"/>
        <v>-4.9000000000000004</v>
      </c>
      <c r="L98" s="151">
        <f t="shared" si="70"/>
        <v>9.8000000000000007</v>
      </c>
      <c r="M98" s="151">
        <f t="shared" si="70"/>
        <v>-17.7</v>
      </c>
      <c r="N98" s="151">
        <f t="shared" si="70"/>
        <v>-12.1</v>
      </c>
      <c r="O98" s="151">
        <f t="shared" si="70"/>
        <v>4</v>
      </c>
      <c r="P98" s="151">
        <f t="shared" si="70"/>
        <v>-1.1000000000000001</v>
      </c>
      <c r="Q98" s="151">
        <f t="shared" si="70"/>
        <v>-3.3</v>
      </c>
      <c r="R98" s="151">
        <f t="shared" si="70"/>
        <v>-2.4</v>
      </c>
      <c r="S98" s="151">
        <f t="shared" si="70"/>
        <v>2.5</v>
      </c>
      <c r="T98" s="151">
        <f t="shared" si="70"/>
        <v>1.7</v>
      </c>
      <c r="U98" s="151">
        <f t="shared" si="70"/>
        <v>4.7</v>
      </c>
      <c r="V98" s="151">
        <f t="shared" si="70"/>
        <v>2.9</v>
      </c>
      <c r="W98" s="151">
        <f t="shared" si="70"/>
        <v>-19.399999999999999</v>
      </c>
      <c r="X98" s="151">
        <f t="shared" si="70"/>
        <v>0.3</v>
      </c>
      <c r="Y98" s="151">
        <f t="shared" si="70"/>
        <v>-25.4</v>
      </c>
      <c r="Z98" s="151">
        <f t="shared" si="70"/>
        <v>5.6</v>
      </c>
      <c r="AA98" s="151">
        <f t="shared" si="70"/>
        <v>2.7</v>
      </c>
      <c r="AB98" s="151">
        <f t="shared" si="70"/>
        <v>6.2</v>
      </c>
      <c r="AC98" s="151">
        <f t="shared" si="70"/>
        <v>10.6</v>
      </c>
      <c r="AD98" s="151">
        <f t="shared" si="70"/>
        <v>-10.8</v>
      </c>
      <c r="AE98" s="151">
        <f t="shared" si="70"/>
        <v>4.5999999999999996</v>
      </c>
      <c r="AF98" s="151">
        <f t="shared" si="70"/>
        <v>5.8</v>
      </c>
      <c r="AG98" s="151">
        <f t="shared" si="70"/>
        <v>-2.8</v>
      </c>
      <c r="AH98" s="151">
        <f t="shared" si="70"/>
        <v>0.7</v>
      </c>
      <c r="AI98" s="151">
        <f t="shared" si="70"/>
        <v>-7.3</v>
      </c>
      <c r="AJ98" s="151">
        <f t="shared" si="70"/>
        <v>-4.0999999999999996</v>
      </c>
      <c r="AK98" s="441">
        <f t="shared" si="70"/>
        <v>2.2000000000000002</v>
      </c>
      <c r="AL98" s="441">
        <f t="shared" si="70"/>
        <v>-0.6</v>
      </c>
      <c r="AM98" s="653">
        <f t="shared" si="70"/>
        <v>-7</v>
      </c>
      <c r="AN98" s="1111">
        <f t="shared" si="70"/>
        <v>2</v>
      </c>
      <c r="AO98" s="458" t="s">
        <v>13</v>
      </c>
    </row>
    <row r="99" spans="2:57">
      <c r="B99" s="1424"/>
      <c r="C99" s="204" t="s">
        <v>139</v>
      </c>
      <c r="D99" s="179" t="s">
        <v>140</v>
      </c>
      <c r="E99" s="206">
        <v>272.88</v>
      </c>
      <c r="F99" s="181">
        <v>279.116061</v>
      </c>
      <c r="G99" s="181">
        <v>252.001294</v>
      </c>
      <c r="H99" s="181">
        <v>240.139691</v>
      </c>
      <c r="I99" s="181">
        <v>230.84798699999999</v>
      </c>
      <c r="J99" s="181">
        <v>238.586568</v>
      </c>
      <c r="K99" s="181">
        <v>232.39239599999999</v>
      </c>
      <c r="L99" s="181">
        <v>258.36095499999999</v>
      </c>
      <c r="M99" s="181">
        <v>220.580038</v>
      </c>
      <c r="N99" s="267">
        <v>193.35249999999999</v>
      </c>
      <c r="O99" s="181">
        <v>197.01744500000001</v>
      </c>
      <c r="P99" s="181">
        <v>194.480842</v>
      </c>
      <c r="Q99" s="181">
        <v>178.90267399999999</v>
      </c>
      <c r="R99" s="181">
        <v>171.03020900000001</v>
      </c>
      <c r="S99" s="181">
        <v>176.532917</v>
      </c>
      <c r="T99" s="181">
        <v>182.77400299999999</v>
      </c>
      <c r="U99" s="181">
        <v>185.68073000000001</v>
      </c>
      <c r="V99" s="181">
        <v>187.614047</v>
      </c>
      <c r="W99" s="180">
        <v>157.22153</v>
      </c>
      <c r="X99" s="180">
        <v>151.39322100000001</v>
      </c>
      <c r="Y99" s="180">
        <v>113.19610400000001</v>
      </c>
      <c r="Z99" s="180">
        <v>122.283007</v>
      </c>
      <c r="AA99" s="180">
        <v>127.29201</v>
      </c>
      <c r="AB99" s="180">
        <v>135.45405700000001</v>
      </c>
      <c r="AC99" s="180">
        <v>148.63588899999999</v>
      </c>
      <c r="AD99" s="207">
        <v>130.790921</v>
      </c>
      <c r="AE99" s="207">
        <v>129.424092</v>
      </c>
      <c r="AF99" s="207">
        <v>134.186801</v>
      </c>
      <c r="AG99" s="207">
        <v>133.02935600000001</v>
      </c>
      <c r="AH99" s="207">
        <v>131.079408</v>
      </c>
      <c r="AI99" s="207">
        <v>124.93777</v>
      </c>
      <c r="AJ99" s="50">
        <v>114.29967000000001</v>
      </c>
      <c r="AK99" s="486">
        <v>122.46798</v>
      </c>
      <c r="AL99" s="486">
        <v>118.722364</v>
      </c>
      <c r="AM99" s="722">
        <v>108.31048</v>
      </c>
      <c r="AN99" s="1086">
        <v>104.483493</v>
      </c>
      <c r="AO99" s="461"/>
      <c r="AQ99" s="4" t="s">
        <v>143</v>
      </c>
    </row>
    <row r="100" spans="2:57" ht="12">
      <c r="B100" s="1424"/>
      <c r="C100" s="178" t="s">
        <v>142</v>
      </c>
      <c r="D100" s="169" t="s">
        <v>69</v>
      </c>
      <c r="E100" s="185" t="s">
        <v>9</v>
      </c>
      <c r="F100" s="151">
        <f t="shared" ref="F100:AN100" si="71">ROUND((F99-E99)/E99*100,1)</f>
        <v>2.2999999999999998</v>
      </c>
      <c r="G100" s="151">
        <f t="shared" si="71"/>
        <v>-9.6999999999999993</v>
      </c>
      <c r="H100" s="151">
        <f t="shared" si="71"/>
        <v>-4.7</v>
      </c>
      <c r="I100" s="151">
        <f t="shared" si="71"/>
        <v>-3.9</v>
      </c>
      <c r="J100" s="151">
        <f t="shared" si="71"/>
        <v>3.4</v>
      </c>
      <c r="K100" s="151">
        <f t="shared" si="71"/>
        <v>-2.6</v>
      </c>
      <c r="L100" s="151">
        <f t="shared" si="71"/>
        <v>11.2</v>
      </c>
      <c r="M100" s="151">
        <f t="shared" si="71"/>
        <v>-14.6</v>
      </c>
      <c r="N100" s="151">
        <f t="shared" si="71"/>
        <v>-12.3</v>
      </c>
      <c r="O100" s="151">
        <f t="shared" si="71"/>
        <v>1.9</v>
      </c>
      <c r="P100" s="151">
        <f t="shared" si="71"/>
        <v>-1.3</v>
      </c>
      <c r="Q100" s="151">
        <f t="shared" si="71"/>
        <v>-8</v>
      </c>
      <c r="R100" s="151">
        <f t="shared" si="71"/>
        <v>-4.4000000000000004</v>
      </c>
      <c r="S100" s="151">
        <f t="shared" si="71"/>
        <v>3.2</v>
      </c>
      <c r="T100" s="151">
        <f t="shared" si="71"/>
        <v>3.5</v>
      </c>
      <c r="U100" s="151">
        <f t="shared" si="71"/>
        <v>1.6</v>
      </c>
      <c r="V100" s="151">
        <f t="shared" si="71"/>
        <v>1</v>
      </c>
      <c r="W100" s="151">
        <f t="shared" si="71"/>
        <v>-16.2</v>
      </c>
      <c r="X100" s="151">
        <f t="shared" si="71"/>
        <v>-3.7</v>
      </c>
      <c r="Y100" s="151">
        <f t="shared" si="71"/>
        <v>-25.2</v>
      </c>
      <c r="Z100" s="151">
        <f t="shared" si="71"/>
        <v>8</v>
      </c>
      <c r="AA100" s="151">
        <f t="shared" si="71"/>
        <v>4.0999999999999996</v>
      </c>
      <c r="AB100" s="151">
        <f t="shared" si="71"/>
        <v>6.4</v>
      </c>
      <c r="AC100" s="151">
        <f t="shared" si="71"/>
        <v>9.6999999999999993</v>
      </c>
      <c r="AD100" s="151">
        <f t="shared" si="71"/>
        <v>-12</v>
      </c>
      <c r="AE100" s="151">
        <f t="shared" si="71"/>
        <v>-1</v>
      </c>
      <c r="AF100" s="151">
        <f t="shared" si="71"/>
        <v>3.7</v>
      </c>
      <c r="AG100" s="151">
        <f t="shared" si="71"/>
        <v>-0.9</v>
      </c>
      <c r="AH100" s="151">
        <f t="shared" si="71"/>
        <v>-1.5</v>
      </c>
      <c r="AI100" s="151">
        <f t="shared" si="71"/>
        <v>-4.7</v>
      </c>
      <c r="AJ100" s="151">
        <f t="shared" si="71"/>
        <v>-8.5</v>
      </c>
      <c r="AK100" s="151">
        <f t="shared" si="71"/>
        <v>7.1</v>
      </c>
      <c r="AL100" s="151">
        <f t="shared" si="71"/>
        <v>-3.1</v>
      </c>
      <c r="AM100" s="151">
        <f t="shared" si="71"/>
        <v>-8.8000000000000007</v>
      </c>
      <c r="AN100" s="151">
        <f t="shared" si="71"/>
        <v>-3.5</v>
      </c>
      <c r="AO100" s="460"/>
    </row>
    <row r="101" spans="2:57">
      <c r="B101" s="1424"/>
      <c r="C101" s="175" t="s">
        <v>144</v>
      </c>
      <c r="D101" s="179" t="s">
        <v>145</v>
      </c>
      <c r="E101" s="194"/>
      <c r="F101" s="205"/>
      <c r="G101" s="205"/>
      <c r="H101" s="205"/>
      <c r="I101" s="200">
        <v>4807.8890000000001</v>
      </c>
      <c r="J101" s="200">
        <v>5055.3739999999998</v>
      </c>
      <c r="K101" s="200">
        <v>5170.8549999999996</v>
      </c>
      <c r="L101" s="200">
        <v>5561.6080000000002</v>
      </c>
      <c r="M101" s="200">
        <v>4747.0889999999999</v>
      </c>
      <c r="N101" s="60">
        <v>4213.4799999999996</v>
      </c>
      <c r="O101" s="201">
        <v>3980.6579999999994</v>
      </c>
      <c r="P101" s="200">
        <v>4119.2740000000003</v>
      </c>
      <c r="Q101" s="200">
        <v>3979.8339999999998</v>
      </c>
      <c r="R101" s="200">
        <v>4043.4639999999999</v>
      </c>
      <c r="S101" s="200">
        <v>4029.3150000000005</v>
      </c>
      <c r="T101" s="200">
        <v>3939.7330000000002</v>
      </c>
      <c r="U101" s="200">
        <v>3913.183</v>
      </c>
      <c r="V101" s="200">
        <v>3587.9290000000001</v>
      </c>
      <c r="W101" s="200">
        <v>3426.5770000000002</v>
      </c>
      <c r="X101" s="200">
        <v>2891.9009999999998</v>
      </c>
      <c r="Y101" s="201">
        <v>3182.0729999999999</v>
      </c>
      <c r="Z101" s="201">
        <v>2972.348</v>
      </c>
      <c r="AA101" s="201">
        <v>3064.3359999999993</v>
      </c>
      <c r="AB101" s="201">
        <v>3237.69</v>
      </c>
      <c r="AC101" s="201">
        <v>3430.328</v>
      </c>
      <c r="AD101" s="201">
        <v>3123.9800000000005</v>
      </c>
      <c r="AE101" s="63">
        <v>3124.4059999999999</v>
      </c>
      <c r="AF101" s="63">
        <v>3357.933</v>
      </c>
      <c r="AG101" s="63">
        <v>3338.2339999999999</v>
      </c>
      <c r="AH101" s="268">
        <v>3336.59</v>
      </c>
      <c r="AI101" s="268">
        <v>3182.76</v>
      </c>
      <c r="AJ101" s="268">
        <v>2898.884</v>
      </c>
      <c r="AK101" s="725">
        <v>2660.855</v>
      </c>
      <c r="AL101" s="725">
        <v>2692.96</v>
      </c>
      <c r="AM101" s="1390">
        <v>2931.87</v>
      </c>
      <c r="AN101" s="725">
        <v>2948.2939999999999</v>
      </c>
      <c r="AO101" s="55" t="s">
        <v>146</v>
      </c>
      <c r="AQ101" s="549"/>
      <c r="AR101" s="549"/>
      <c r="AS101" s="549"/>
      <c r="AT101" s="549"/>
      <c r="AU101" s="549"/>
      <c r="AV101" s="549"/>
      <c r="AW101" s="549"/>
      <c r="AX101" s="549"/>
      <c r="AY101" s="549"/>
      <c r="AZ101" s="549"/>
      <c r="BA101" s="549"/>
      <c r="BB101" s="549"/>
      <c r="BC101" s="549"/>
      <c r="BD101" s="549"/>
    </row>
    <row r="102" spans="2:57">
      <c r="B102" s="1424"/>
      <c r="C102" s="172" t="s">
        <v>148</v>
      </c>
      <c r="D102" s="169" t="s">
        <v>69</v>
      </c>
      <c r="E102" s="185"/>
      <c r="F102" s="151"/>
      <c r="G102" s="151"/>
      <c r="H102" s="151"/>
      <c r="I102" s="162" t="s">
        <v>9</v>
      </c>
      <c r="J102" s="151">
        <f t="shared" ref="J102:AN102" si="72">ROUND((J101-I101)/I101*100,1)</f>
        <v>5.0999999999999996</v>
      </c>
      <c r="K102" s="151">
        <f t="shared" si="72"/>
        <v>2.2999999999999998</v>
      </c>
      <c r="L102" s="151">
        <f t="shared" si="72"/>
        <v>7.6</v>
      </c>
      <c r="M102" s="151">
        <f t="shared" si="72"/>
        <v>-14.6</v>
      </c>
      <c r="N102" s="151">
        <f t="shared" si="72"/>
        <v>-11.2</v>
      </c>
      <c r="O102" s="151">
        <f t="shared" si="72"/>
        <v>-5.5</v>
      </c>
      <c r="P102" s="151">
        <f t="shared" si="72"/>
        <v>3.5</v>
      </c>
      <c r="Q102" s="151">
        <f t="shared" si="72"/>
        <v>-3.4</v>
      </c>
      <c r="R102" s="151">
        <f t="shared" si="72"/>
        <v>1.6</v>
      </c>
      <c r="S102" s="151">
        <f t="shared" si="72"/>
        <v>-0.3</v>
      </c>
      <c r="T102" s="151">
        <f t="shared" si="72"/>
        <v>-2.2000000000000002</v>
      </c>
      <c r="U102" s="151">
        <f t="shared" si="72"/>
        <v>-0.7</v>
      </c>
      <c r="V102" s="151">
        <f t="shared" si="72"/>
        <v>-8.3000000000000007</v>
      </c>
      <c r="W102" s="151">
        <f t="shared" si="72"/>
        <v>-4.5</v>
      </c>
      <c r="X102" s="151">
        <f t="shared" si="72"/>
        <v>-15.6</v>
      </c>
      <c r="Y102" s="151">
        <f t="shared" si="72"/>
        <v>10</v>
      </c>
      <c r="Z102" s="151">
        <f t="shared" si="72"/>
        <v>-6.6</v>
      </c>
      <c r="AA102" s="151">
        <f t="shared" si="72"/>
        <v>3.1</v>
      </c>
      <c r="AB102" s="151">
        <f t="shared" si="72"/>
        <v>5.7</v>
      </c>
      <c r="AC102" s="151">
        <f t="shared" si="72"/>
        <v>5.9</v>
      </c>
      <c r="AD102" s="151">
        <f t="shared" si="72"/>
        <v>-8.9</v>
      </c>
      <c r="AE102" s="151">
        <f t="shared" si="72"/>
        <v>0</v>
      </c>
      <c r="AF102" s="151">
        <f t="shared" si="72"/>
        <v>7.5</v>
      </c>
      <c r="AG102" s="151">
        <f t="shared" si="72"/>
        <v>-0.6</v>
      </c>
      <c r="AH102" s="151">
        <f t="shared" si="72"/>
        <v>0</v>
      </c>
      <c r="AI102" s="151">
        <f t="shared" si="72"/>
        <v>-4.5999999999999996</v>
      </c>
      <c r="AJ102" s="151">
        <f t="shared" si="72"/>
        <v>-8.9</v>
      </c>
      <c r="AK102" s="151">
        <f t="shared" si="72"/>
        <v>-8.1999999999999993</v>
      </c>
      <c r="AL102" s="151">
        <f t="shared" si="72"/>
        <v>1.2</v>
      </c>
      <c r="AM102" s="441">
        <f t="shared" si="72"/>
        <v>8.9</v>
      </c>
      <c r="AN102" s="441">
        <f t="shared" si="72"/>
        <v>0.6</v>
      </c>
      <c r="AO102" s="57" t="s">
        <v>149</v>
      </c>
      <c r="AQ102" s="549"/>
      <c r="AR102" s="549"/>
      <c r="AS102" s="549"/>
      <c r="AT102" s="549"/>
      <c r="AU102" s="549"/>
      <c r="AV102" s="549"/>
      <c r="AW102" s="549"/>
      <c r="AX102" s="549"/>
      <c r="AY102" s="549"/>
      <c r="AZ102" s="549"/>
      <c r="BA102" s="549"/>
      <c r="BB102" s="549"/>
      <c r="BC102" s="549"/>
      <c r="BD102" s="549"/>
    </row>
    <row r="103" spans="2:57">
      <c r="B103" s="1424"/>
      <c r="C103" s="147" t="s">
        <v>150</v>
      </c>
      <c r="D103" s="179" t="s">
        <v>151</v>
      </c>
      <c r="E103" s="197">
        <v>10629.411</v>
      </c>
      <c r="F103" s="262">
        <v>11616.829</v>
      </c>
      <c r="G103" s="262">
        <v>12164.835999999999</v>
      </c>
      <c r="H103" s="262">
        <v>11773.036</v>
      </c>
      <c r="I103" s="262">
        <v>11173.163</v>
      </c>
      <c r="J103" s="262">
        <v>10947.056</v>
      </c>
      <c r="K103" s="262">
        <v>10929.849</v>
      </c>
      <c r="L103" s="262">
        <v>11284.47</v>
      </c>
      <c r="M103" s="262">
        <v>10864.971</v>
      </c>
      <c r="N103" s="262">
        <v>10541.665000000001</v>
      </c>
      <c r="O103" s="200">
        <v>10249.751</v>
      </c>
      <c r="P103" s="210">
        <v>9899.7209999999995</v>
      </c>
      <c r="Q103" s="210">
        <v>9576.0390000000007</v>
      </c>
      <c r="R103" s="210">
        <v>9315.09</v>
      </c>
      <c r="S103" s="210">
        <v>9086.4930000000004</v>
      </c>
      <c r="T103" s="210">
        <v>8783.1589999999997</v>
      </c>
      <c r="U103" s="210">
        <v>8758.6859999999997</v>
      </c>
      <c r="V103" s="210">
        <v>8610.8169999999991</v>
      </c>
      <c r="W103" s="210">
        <v>8428.7270000000008</v>
      </c>
      <c r="X103" s="210">
        <v>7844.2330000000002</v>
      </c>
      <c r="Y103" s="210">
        <v>7054.4290000000001</v>
      </c>
      <c r="Z103" s="210">
        <v>6726.7340000000004</v>
      </c>
      <c r="AA103" s="210">
        <v>6723.0820000000003</v>
      </c>
      <c r="AB103" s="210">
        <v>6649.3280000000004</v>
      </c>
      <c r="AC103" s="210">
        <v>6893.0379999999996</v>
      </c>
      <c r="AD103" s="210">
        <v>6702.0540000000001</v>
      </c>
      <c r="AE103" s="210">
        <v>6792.299</v>
      </c>
      <c r="AF103" s="210">
        <v>6560.7489999999998</v>
      </c>
      <c r="AG103" s="210">
        <v>6535.415</v>
      </c>
      <c r="AH103" s="210">
        <v>6398.0630000000001</v>
      </c>
      <c r="AI103" s="210">
        <v>6042.5020000000004</v>
      </c>
      <c r="AJ103" s="63">
        <v>4561.2240000000002</v>
      </c>
      <c r="AK103" s="450">
        <v>4968.3</v>
      </c>
      <c r="AL103" s="450">
        <v>5673.8810000000003</v>
      </c>
      <c r="AM103" s="450">
        <v>6090.3879999999999</v>
      </c>
      <c r="AN103" s="450">
        <v>6322.7380000000003</v>
      </c>
      <c r="AO103" s="461" t="s">
        <v>192</v>
      </c>
      <c r="AQ103" s="549"/>
      <c r="AR103" s="549"/>
      <c r="AS103" s="549"/>
      <c r="AT103" s="549"/>
      <c r="AU103" s="549"/>
      <c r="AV103" s="549"/>
      <c r="AW103" s="549"/>
      <c r="AX103" s="549"/>
      <c r="AY103" s="549"/>
      <c r="AZ103" s="549"/>
      <c r="BA103" s="549"/>
      <c r="BB103" s="549"/>
      <c r="BC103" s="549"/>
      <c r="BD103" s="549"/>
      <c r="BE103" s="4"/>
    </row>
    <row r="104" spans="2:57" ht="12">
      <c r="B104" s="1425"/>
      <c r="C104" s="168"/>
      <c r="D104" s="169" t="s">
        <v>69</v>
      </c>
      <c r="E104" s="185" t="s">
        <v>9</v>
      </c>
      <c r="F104" s="151">
        <f t="shared" ref="F104:AN104" si="73">ROUND((F103-E103)/E103*100,1)</f>
        <v>9.3000000000000007</v>
      </c>
      <c r="G104" s="151">
        <f t="shared" si="73"/>
        <v>4.7</v>
      </c>
      <c r="H104" s="151">
        <f t="shared" si="73"/>
        <v>-3.2</v>
      </c>
      <c r="I104" s="151">
        <f t="shared" si="73"/>
        <v>-5.0999999999999996</v>
      </c>
      <c r="J104" s="151">
        <f t="shared" si="73"/>
        <v>-2</v>
      </c>
      <c r="K104" s="151">
        <f t="shared" si="73"/>
        <v>-0.2</v>
      </c>
      <c r="L104" s="151">
        <f t="shared" si="73"/>
        <v>3.2</v>
      </c>
      <c r="M104" s="151">
        <f t="shared" si="73"/>
        <v>-3.7</v>
      </c>
      <c r="N104" s="151">
        <f t="shared" si="73"/>
        <v>-3</v>
      </c>
      <c r="O104" s="151">
        <f t="shared" si="73"/>
        <v>-2.8</v>
      </c>
      <c r="P104" s="151">
        <f t="shared" si="73"/>
        <v>-3.4</v>
      </c>
      <c r="Q104" s="151">
        <f t="shared" si="73"/>
        <v>-3.3</v>
      </c>
      <c r="R104" s="151">
        <f t="shared" si="73"/>
        <v>-2.7</v>
      </c>
      <c r="S104" s="151">
        <f t="shared" si="73"/>
        <v>-2.5</v>
      </c>
      <c r="T104" s="151">
        <f t="shared" si="73"/>
        <v>-3.3</v>
      </c>
      <c r="U104" s="151">
        <f t="shared" si="73"/>
        <v>-0.3</v>
      </c>
      <c r="V104" s="151">
        <f t="shared" si="73"/>
        <v>-1.7</v>
      </c>
      <c r="W104" s="151">
        <f t="shared" si="73"/>
        <v>-2.1</v>
      </c>
      <c r="X104" s="151">
        <f t="shared" si="73"/>
        <v>-6.9</v>
      </c>
      <c r="Y104" s="151">
        <f t="shared" si="73"/>
        <v>-10.1</v>
      </c>
      <c r="Z104" s="151">
        <f t="shared" si="73"/>
        <v>-4.5999999999999996</v>
      </c>
      <c r="AA104" s="151">
        <f t="shared" si="73"/>
        <v>-0.1</v>
      </c>
      <c r="AB104" s="151">
        <f t="shared" si="73"/>
        <v>-1.1000000000000001</v>
      </c>
      <c r="AC104" s="151">
        <f t="shared" si="73"/>
        <v>3.7</v>
      </c>
      <c r="AD104" s="151">
        <f t="shared" si="73"/>
        <v>-2.8</v>
      </c>
      <c r="AE104" s="151">
        <f t="shared" si="73"/>
        <v>1.3</v>
      </c>
      <c r="AF104" s="151">
        <f t="shared" si="73"/>
        <v>-3.4</v>
      </c>
      <c r="AG104" s="151">
        <f t="shared" si="73"/>
        <v>-0.4</v>
      </c>
      <c r="AH104" s="151">
        <f t="shared" si="73"/>
        <v>-2.1</v>
      </c>
      <c r="AI104" s="151">
        <f t="shared" si="73"/>
        <v>-5.6</v>
      </c>
      <c r="AJ104" s="151">
        <f t="shared" si="73"/>
        <v>-24.5</v>
      </c>
      <c r="AK104" s="151">
        <f t="shared" si="73"/>
        <v>8.9</v>
      </c>
      <c r="AL104" s="151">
        <f t="shared" si="73"/>
        <v>14.2</v>
      </c>
      <c r="AM104" s="159">
        <f t="shared" si="73"/>
        <v>7.3</v>
      </c>
      <c r="AN104" s="1393">
        <f t="shared" si="73"/>
        <v>3.8</v>
      </c>
      <c r="AO104" s="460" t="s">
        <v>13</v>
      </c>
    </row>
    <row r="105" spans="2:57" ht="12">
      <c r="B105" s="1426" t="s">
        <v>154</v>
      </c>
      <c r="C105" s="204" t="s">
        <v>193</v>
      </c>
      <c r="D105" s="148" t="s">
        <v>75</v>
      </c>
      <c r="E105" s="183"/>
      <c r="F105" s="205"/>
      <c r="G105" s="205"/>
      <c r="H105" s="205"/>
      <c r="I105" s="205"/>
      <c r="J105" s="205"/>
      <c r="K105" s="205"/>
      <c r="L105" s="205"/>
      <c r="M105" s="205"/>
      <c r="N105" s="164">
        <v>462.50189999999998</v>
      </c>
      <c r="O105" s="164">
        <v>470.01400000000001</v>
      </c>
      <c r="P105" s="164">
        <v>472.97359999999998</v>
      </c>
      <c r="Q105" s="164">
        <v>500.07209999999998</v>
      </c>
      <c r="R105" s="164">
        <v>505.60629999999998</v>
      </c>
      <c r="S105" s="164">
        <v>515.80269999999996</v>
      </c>
      <c r="T105" s="164">
        <v>522.67600000000004</v>
      </c>
      <c r="U105" s="164">
        <v>530.09019999999998</v>
      </c>
      <c r="V105" s="164">
        <v>535.9443</v>
      </c>
      <c r="W105" s="164">
        <v>550.21460000000002</v>
      </c>
      <c r="X105" s="164">
        <v>564.70230000000004</v>
      </c>
      <c r="Y105" s="164">
        <v>579.60170000000005</v>
      </c>
      <c r="Z105" s="164">
        <v>596.84109999999998</v>
      </c>
      <c r="AA105" s="164">
        <v>610.12289999999996</v>
      </c>
      <c r="AB105" s="164">
        <v>629.95100000000002</v>
      </c>
      <c r="AC105" s="164">
        <v>650.88720000000001</v>
      </c>
      <c r="AD105" s="164">
        <v>673.74519999999995</v>
      </c>
      <c r="AE105" s="164">
        <v>701.51130000000001</v>
      </c>
      <c r="AF105" s="164">
        <v>745.2962</v>
      </c>
      <c r="AG105" s="164">
        <v>775.15899999999999</v>
      </c>
      <c r="AH105" s="164">
        <v>788.9982</v>
      </c>
      <c r="AI105" s="164">
        <v>854.7799</v>
      </c>
      <c r="AJ105" s="456">
        <v>895.68640000000005</v>
      </c>
      <c r="AK105" s="723">
        <v>924.0136</v>
      </c>
      <c r="AL105" s="723">
        <v>964.80129999999997</v>
      </c>
      <c r="AM105" s="1391">
        <v>993.42870000000005</v>
      </c>
      <c r="AN105" s="1115">
        <v>999.65710000000001</v>
      </c>
      <c r="AO105" s="458" t="s">
        <v>156</v>
      </c>
      <c r="AQ105" s="129" t="s">
        <v>194</v>
      </c>
    </row>
    <row r="106" spans="2:57" ht="12">
      <c r="B106" s="1424"/>
      <c r="C106" s="178" t="s">
        <v>158</v>
      </c>
      <c r="D106" s="158" t="s">
        <v>69</v>
      </c>
      <c r="E106" s="185"/>
      <c r="F106" s="151"/>
      <c r="G106" s="151"/>
      <c r="H106" s="151"/>
      <c r="I106" s="151"/>
      <c r="J106" s="151"/>
      <c r="K106" s="151"/>
      <c r="L106" s="151"/>
      <c r="M106" s="151"/>
      <c r="N106" s="162" t="s">
        <v>9</v>
      </c>
      <c r="O106" s="151">
        <f t="shared" ref="O106:AN106" si="74">ROUND((O105-N105)/N105*100,1)</f>
        <v>1.6</v>
      </c>
      <c r="P106" s="151">
        <f t="shared" si="74"/>
        <v>0.6</v>
      </c>
      <c r="Q106" s="151">
        <f t="shared" si="74"/>
        <v>5.7</v>
      </c>
      <c r="R106" s="151">
        <f t="shared" si="74"/>
        <v>1.1000000000000001</v>
      </c>
      <c r="S106" s="151">
        <f t="shared" si="74"/>
        <v>2</v>
      </c>
      <c r="T106" s="151">
        <f t="shared" si="74"/>
        <v>1.3</v>
      </c>
      <c r="U106" s="151">
        <f t="shared" si="74"/>
        <v>1.4</v>
      </c>
      <c r="V106" s="151">
        <f t="shared" si="74"/>
        <v>1.1000000000000001</v>
      </c>
      <c r="W106" s="151">
        <f t="shared" si="74"/>
        <v>2.7</v>
      </c>
      <c r="X106" s="151">
        <f t="shared" si="74"/>
        <v>2.6</v>
      </c>
      <c r="Y106" s="151">
        <f t="shared" si="74"/>
        <v>2.6</v>
      </c>
      <c r="Z106" s="151">
        <f t="shared" si="74"/>
        <v>3</v>
      </c>
      <c r="AA106" s="151">
        <f t="shared" si="74"/>
        <v>2.2000000000000002</v>
      </c>
      <c r="AB106" s="151">
        <f t="shared" si="74"/>
        <v>3.2</v>
      </c>
      <c r="AC106" s="151">
        <f t="shared" si="74"/>
        <v>3.3</v>
      </c>
      <c r="AD106" s="151">
        <f t="shared" si="74"/>
        <v>3.5</v>
      </c>
      <c r="AE106" s="151">
        <f t="shared" si="74"/>
        <v>4.0999999999999996</v>
      </c>
      <c r="AF106" s="151">
        <f t="shared" si="74"/>
        <v>6.2</v>
      </c>
      <c r="AG106" s="151">
        <f t="shared" si="74"/>
        <v>4</v>
      </c>
      <c r="AH106" s="151">
        <f t="shared" si="74"/>
        <v>1.8</v>
      </c>
      <c r="AI106" s="151">
        <f t="shared" si="74"/>
        <v>8.3000000000000007</v>
      </c>
      <c r="AJ106" s="151">
        <f t="shared" si="74"/>
        <v>4.8</v>
      </c>
      <c r="AK106" s="441">
        <f t="shared" si="74"/>
        <v>3.2</v>
      </c>
      <c r="AL106" s="441">
        <f t="shared" si="74"/>
        <v>4.4000000000000004</v>
      </c>
      <c r="AM106" s="653">
        <f t="shared" si="74"/>
        <v>3</v>
      </c>
      <c r="AN106" s="1111">
        <f t="shared" si="74"/>
        <v>0.6</v>
      </c>
      <c r="AO106" s="461" t="s">
        <v>13</v>
      </c>
    </row>
    <row r="107" spans="2:57" ht="12">
      <c r="B107" s="1424"/>
      <c r="C107" s="204" t="s">
        <v>193</v>
      </c>
      <c r="D107" s="148" t="s">
        <v>75</v>
      </c>
      <c r="E107" s="154"/>
      <c r="F107" s="269"/>
      <c r="G107" s="269"/>
      <c r="H107" s="269"/>
      <c r="I107" s="269"/>
      <c r="J107" s="269"/>
      <c r="K107" s="269"/>
      <c r="L107" s="269"/>
      <c r="M107" s="269"/>
      <c r="N107" s="265">
        <v>468.37509999999997</v>
      </c>
      <c r="O107" s="266">
        <v>461.63279999999997</v>
      </c>
      <c r="P107" s="207">
        <v>453.52870000000001</v>
      </c>
      <c r="Q107" s="207">
        <v>435.01089999999999</v>
      </c>
      <c r="R107" s="207">
        <v>414.77199999999999</v>
      </c>
      <c r="S107" s="207">
        <v>401.30560000000003</v>
      </c>
      <c r="T107" s="207">
        <v>389.428</v>
      </c>
      <c r="U107" s="207">
        <v>395.56200000000001</v>
      </c>
      <c r="V107" s="207">
        <v>399.18490000000003</v>
      </c>
      <c r="W107" s="207">
        <v>404.88729999999998</v>
      </c>
      <c r="X107" s="207">
        <v>422.24689999999998</v>
      </c>
      <c r="Y107" s="207">
        <v>416.166</v>
      </c>
      <c r="Z107" s="207">
        <v>413.78030000000001</v>
      </c>
      <c r="AA107" s="207">
        <v>417.42399999999998</v>
      </c>
      <c r="AB107" s="207">
        <v>426.7294</v>
      </c>
      <c r="AC107" s="207">
        <v>437.36259999999999</v>
      </c>
      <c r="AD107" s="207">
        <v>451.95600000000002</v>
      </c>
      <c r="AE107" s="485">
        <v>464.59429999999998</v>
      </c>
      <c r="AF107" s="485">
        <v>478.54750000000001</v>
      </c>
      <c r="AG107" s="485">
        <v>489.8304</v>
      </c>
      <c r="AH107" s="485">
        <v>503.80489999999998</v>
      </c>
      <c r="AI107" s="485">
        <v>531.10599999999999</v>
      </c>
      <c r="AJ107" s="486">
        <v>539.06079999999997</v>
      </c>
      <c r="AK107" s="722">
        <v>554.40250000000003</v>
      </c>
      <c r="AL107" s="486">
        <v>578.01250000000005</v>
      </c>
      <c r="AM107" s="722">
        <v>604.95650000000001</v>
      </c>
      <c r="AN107" s="486">
        <v>616.20299999999997</v>
      </c>
      <c r="AO107" s="458" t="s">
        <v>159</v>
      </c>
      <c r="AQ107" s="129" t="s">
        <v>7</v>
      </c>
    </row>
    <row r="108" spans="2:57" ht="12">
      <c r="B108" s="1425"/>
      <c r="C108" s="208" t="s">
        <v>160</v>
      </c>
      <c r="D108" s="158" t="s">
        <v>69</v>
      </c>
      <c r="E108" s="185"/>
      <c r="F108" s="151"/>
      <c r="G108" s="151"/>
      <c r="H108" s="151"/>
      <c r="I108" s="151"/>
      <c r="J108" s="151"/>
      <c r="K108" s="151"/>
      <c r="L108" s="151"/>
      <c r="M108" s="151"/>
      <c r="N108" s="162" t="s">
        <v>9</v>
      </c>
      <c r="O108" s="151">
        <f t="shared" ref="O108:AN108" si="75">ROUND((O107-N107)/N107*100,1)</f>
        <v>-1.4</v>
      </c>
      <c r="P108" s="151">
        <f t="shared" si="75"/>
        <v>-1.8</v>
      </c>
      <c r="Q108" s="151">
        <f t="shared" si="75"/>
        <v>-4.0999999999999996</v>
      </c>
      <c r="R108" s="151">
        <f t="shared" si="75"/>
        <v>-4.7</v>
      </c>
      <c r="S108" s="151">
        <f t="shared" si="75"/>
        <v>-3.2</v>
      </c>
      <c r="T108" s="151">
        <f t="shared" si="75"/>
        <v>-3</v>
      </c>
      <c r="U108" s="151">
        <f t="shared" si="75"/>
        <v>1.6</v>
      </c>
      <c r="V108" s="151">
        <f t="shared" si="75"/>
        <v>0.9</v>
      </c>
      <c r="W108" s="151">
        <f t="shared" si="75"/>
        <v>1.4</v>
      </c>
      <c r="X108" s="151">
        <f t="shared" si="75"/>
        <v>4.3</v>
      </c>
      <c r="Y108" s="151">
        <f t="shared" si="75"/>
        <v>-1.4</v>
      </c>
      <c r="Z108" s="151">
        <f t="shared" si="75"/>
        <v>-0.6</v>
      </c>
      <c r="AA108" s="151">
        <f t="shared" si="75"/>
        <v>0.9</v>
      </c>
      <c r="AB108" s="151">
        <f t="shared" si="75"/>
        <v>2.2000000000000002</v>
      </c>
      <c r="AC108" s="151">
        <f t="shared" si="75"/>
        <v>2.5</v>
      </c>
      <c r="AD108" s="151">
        <f t="shared" si="75"/>
        <v>3.3</v>
      </c>
      <c r="AE108" s="151">
        <f t="shared" si="75"/>
        <v>2.8</v>
      </c>
      <c r="AF108" s="151">
        <f t="shared" si="75"/>
        <v>3</v>
      </c>
      <c r="AG108" s="151">
        <f t="shared" si="75"/>
        <v>2.4</v>
      </c>
      <c r="AH108" s="151">
        <f t="shared" si="75"/>
        <v>2.9</v>
      </c>
      <c r="AI108" s="151">
        <f t="shared" si="75"/>
        <v>5.4</v>
      </c>
      <c r="AJ108" s="151">
        <f t="shared" si="75"/>
        <v>1.5</v>
      </c>
      <c r="AK108" s="441">
        <f t="shared" si="75"/>
        <v>2.8</v>
      </c>
      <c r="AL108" s="441">
        <f t="shared" si="75"/>
        <v>4.3</v>
      </c>
      <c r="AM108" s="441">
        <f t="shared" si="75"/>
        <v>4.7</v>
      </c>
      <c r="AN108" s="441">
        <f t="shared" si="75"/>
        <v>1.9</v>
      </c>
      <c r="AO108" s="460"/>
    </row>
    <row r="109" spans="2:57" ht="13.5" customHeight="1">
      <c r="B109" s="1426" t="s">
        <v>161</v>
      </c>
      <c r="C109" s="209" t="s">
        <v>162</v>
      </c>
      <c r="D109" s="163" t="s">
        <v>167</v>
      </c>
      <c r="E109" s="540">
        <v>388829.93456000002</v>
      </c>
      <c r="F109" s="535">
        <v>418749.91243000003</v>
      </c>
      <c r="G109" s="535">
        <v>426965.81679999997</v>
      </c>
      <c r="H109" s="535">
        <v>430528.78613999998</v>
      </c>
      <c r="I109" s="535">
        <v>396132.43342999998</v>
      </c>
      <c r="J109" s="535">
        <v>407503.47246999998</v>
      </c>
      <c r="K109" s="535">
        <v>420694.32010999997</v>
      </c>
      <c r="L109" s="535">
        <v>460405.85678999999</v>
      </c>
      <c r="M109" s="535">
        <v>514111.90247999999</v>
      </c>
      <c r="N109" s="537">
        <v>494493.47288000002</v>
      </c>
      <c r="O109" s="538">
        <v>485476.47889000003</v>
      </c>
      <c r="P109" s="538">
        <v>520452.40651</v>
      </c>
      <c r="Q109" s="538">
        <v>485927.92468</v>
      </c>
      <c r="R109" s="538">
        <v>527271.07345000003</v>
      </c>
      <c r="S109" s="538">
        <v>560602.93078000005</v>
      </c>
      <c r="T109" s="538">
        <v>617194.14731000003</v>
      </c>
      <c r="U109" s="538">
        <v>682901.57103999995</v>
      </c>
      <c r="V109" s="538">
        <v>774605.85438000003</v>
      </c>
      <c r="W109" s="538">
        <v>851133.81290000002</v>
      </c>
      <c r="X109" s="538">
        <v>711455.93489999999</v>
      </c>
      <c r="Y109" s="537">
        <v>590078.78981999995</v>
      </c>
      <c r="Z109" s="537">
        <v>677888.37682999996</v>
      </c>
      <c r="AA109" s="537">
        <v>652884.86575999996</v>
      </c>
      <c r="AB109" s="541">
        <v>639399.81096999999</v>
      </c>
      <c r="AC109" s="541">
        <v>708564.64251000003</v>
      </c>
      <c r="AD109" s="542">
        <v>746670.47829999996</v>
      </c>
      <c r="AE109" s="105">
        <v>741151.32259999996</v>
      </c>
      <c r="AF109" s="105">
        <v>715222.48</v>
      </c>
      <c r="AG109" s="105">
        <v>792212.49</v>
      </c>
      <c r="AH109" s="105">
        <v>807098.87</v>
      </c>
      <c r="AI109" s="105">
        <v>758787.92</v>
      </c>
      <c r="AJ109" s="543">
        <v>694854.14</v>
      </c>
      <c r="AK109" s="603">
        <v>858736.95</v>
      </c>
      <c r="AL109" s="603">
        <v>992261.91</v>
      </c>
      <c r="AM109" s="603">
        <v>1090453.82</v>
      </c>
      <c r="AN109" s="1094">
        <v>1141562.83</v>
      </c>
      <c r="AO109" s="458" t="s">
        <v>164</v>
      </c>
      <c r="AQ109" s="129" t="s">
        <v>195</v>
      </c>
      <c r="AR109" s="129" t="s">
        <v>7</v>
      </c>
    </row>
    <row r="110" spans="2:57" ht="12">
      <c r="B110" s="1424"/>
      <c r="C110" s="209"/>
      <c r="D110" s="169" t="s">
        <v>69</v>
      </c>
      <c r="E110" s="185" t="s">
        <v>9</v>
      </c>
      <c r="F110" s="151">
        <f t="shared" ref="F110:AN110" si="76">ROUND((F109-E109)/E109*100,1)</f>
        <v>7.7</v>
      </c>
      <c r="G110" s="151">
        <f t="shared" si="76"/>
        <v>2</v>
      </c>
      <c r="H110" s="151">
        <f t="shared" si="76"/>
        <v>0.8</v>
      </c>
      <c r="I110" s="151">
        <f t="shared" si="76"/>
        <v>-8</v>
      </c>
      <c r="J110" s="151">
        <f t="shared" si="76"/>
        <v>2.9</v>
      </c>
      <c r="K110" s="151">
        <f t="shared" si="76"/>
        <v>3.2</v>
      </c>
      <c r="L110" s="151">
        <f t="shared" si="76"/>
        <v>9.4</v>
      </c>
      <c r="M110" s="151">
        <f t="shared" si="76"/>
        <v>11.7</v>
      </c>
      <c r="N110" s="151">
        <f t="shared" si="76"/>
        <v>-3.8</v>
      </c>
      <c r="O110" s="151">
        <f t="shared" si="76"/>
        <v>-1.8</v>
      </c>
      <c r="P110" s="151">
        <f t="shared" si="76"/>
        <v>7.2</v>
      </c>
      <c r="Q110" s="151">
        <f t="shared" si="76"/>
        <v>-6.6</v>
      </c>
      <c r="R110" s="151">
        <f t="shared" si="76"/>
        <v>8.5</v>
      </c>
      <c r="S110" s="151">
        <f t="shared" si="76"/>
        <v>6.3</v>
      </c>
      <c r="T110" s="151">
        <f t="shared" si="76"/>
        <v>10.1</v>
      </c>
      <c r="U110" s="151">
        <f t="shared" si="76"/>
        <v>10.6</v>
      </c>
      <c r="V110" s="151">
        <f t="shared" si="76"/>
        <v>13.4</v>
      </c>
      <c r="W110" s="151">
        <f t="shared" si="76"/>
        <v>9.9</v>
      </c>
      <c r="X110" s="151">
        <f t="shared" si="76"/>
        <v>-16.399999999999999</v>
      </c>
      <c r="Y110" s="151">
        <f t="shared" si="76"/>
        <v>-17.100000000000001</v>
      </c>
      <c r="Z110" s="151">
        <f t="shared" si="76"/>
        <v>14.9</v>
      </c>
      <c r="AA110" s="151">
        <f t="shared" si="76"/>
        <v>-3.7</v>
      </c>
      <c r="AB110" s="151">
        <f t="shared" si="76"/>
        <v>-2.1</v>
      </c>
      <c r="AC110" s="151">
        <f t="shared" si="76"/>
        <v>10.8</v>
      </c>
      <c r="AD110" s="151">
        <f t="shared" si="76"/>
        <v>5.4</v>
      </c>
      <c r="AE110" s="151">
        <f t="shared" si="76"/>
        <v>-0.7</v>
      </c>
      <c r="AF110" s="151">
        <f t="shared" si="76"/>
        <v>-3.5</v>
      </c>
      <c r="AG110" s="151">
        <f t="shared" si="76"/>
        <v>10.8</v>
      </c>
      <c r="AH110" s="151">
        <f t="shared" si="76"/>
        <v>1.9</v>
      </c>
      <c r="AI110" s="151">
        <f t="shared" si="76"/>
        <v>-6</v>
      </c>
      <c r="AJ110" s="151">
        <f t="shared" si="76"/>
        <v>-8.4</v>
      </c>
      <c r="AK110" s="441">
        <f t="shared" si="76"/>
        <v>23.6</v>
      </c>
      <c r="AL110" s="441">
        <f t="shared" si="76"/>
        <v>15.5</v>
      </c>
      <c r="AM110" s="441">
        <f t="shared" si="76"/>
        <v>9.9</v>
      </c>
      <c r="AN110" s="441">
        <f t="shared" si="76"/>
        <v>4.7</v>
      </c>
      <c r="AO110" s="461" t="s">
        <v>13</v>
      </c>
    </row>
    <row r="111" spans="2:57" ht="12">
      <c r="B111" s="1424"/>
      <c r="C111" s="209" t="s">
        <v>166</v>
      </c>
      <c r="D111" s="179" t="s">
        <v>167</v>
      </c>
      <c r="E111" s="534">
        <v>304041.71468999999</v>
      </c>
      <c r="F111" s="535">
        <v>341711.37098000001</v>
      </c>
      <c r="G111" s="535">
        <v>309704.19633000001</v>
      </c>
      <c r="H111" s="535">
        <v>292250.46503999998</v>
      </c>
      <c r="I111" s="535">
        <v>264499.17444999999</v>
      </c>
      <c r="J111" s="535">
        <v>289888.14347000001</v>
      </c>
      <c r="K111" s="535">
        <v>329529.56131999998</v>
      </c>
      <c r="L111" s="536">
        <v>396716.61069</v>
      </c>
      <c r="M111" s="535">
        <v>399614.67070999998</v>
      </c>
      <c r="N111" s="537">
        <v>353937.50968999998</v>
      </c>
      <c r="O111" s="538">
        <v>364516.15688999998</v>
      </c>
      <c r="P111" s="537">
        <v>424493.70013999997</v>
      </c>
      <c r="Q111" s="537">
        <v>415090.70870000002</v>
      </c>
      <c r="R111" s="537">
        <v>430671.01678000001</v>
      </c>
      <c r="S111" s="537">
        <v>448551.80763</v>
      </c>
      <c r="T111" s="537">
        <v>503857.81365000003</v>
      </c>
      <c r="U111" s="537">
        <v>605112.91697999998</v>
      </c>
      <c r="V111" s="579">
        <v>684473.46</v>
      </c>
      <c r="W111" s="579">
        <v>749580.73</v>
      </c>
      <c r="X111" s="579">
        <v>719104.42</v>
      </c>
      <c r="Y111" s="579">
        <v>538208.52</v>
      </c>
      <c r="Z111" s="579">
        <v>624130.55000000005</v>
      </c>
      <c r="AA111" s="579">
        <v>697105.74401999998</v>
      </c>
      <c r="AB111" s="580">
        <v>720977.64942000003</v>
      </c>
      <c r="AC111" s="580">
        <v>846128.56114000001</v>
      </c>
      <c r="AD111" s="580">
        <v>837947.84328999999</v>
      </c>
      <c r="AE111" s="581">
        <v>752203.67984999996</v>
      </c>
      <c r="AF111" s="581">
        <v>675488.04</v>
      </c>
      <c r="AG111" s="581">
        <v>768104.76</v>
      </c>
      <c r="AH111" s="581">
        <v>823189.69</v>
      </c>
      <c r="AI111" s="581">
        <v>771724.27</v>
      </c>
      <c r="AJ111" s="603">
        <v>684868.46</v>
      </c>
      <c r="AK111" s="603">
        <v>914603.41</v>
      </c>
      <c r="AL111" s="603">
        <v>1209808.1100000001</v>
      </c>
      <c r="AM111" s="603">
        <v>1029023.99</v>
      </c>
      <c r="AN111" s="603">
        <v>1089345.98</v>
      </c>
      <c r="AO111" s="458" t="s">
        <v>13</v>
      </c>
    </row>
    <row r="112" spans="2:57" ht="12.5" thickBot="1">
      <c r="B112" s="1427"/>
      <c r="C112" s="211"/>
      <c r="D112" s="212" t="s">
        <v>69</v>
      </c>
      <c r="E112" s="213" t="s">
        <v>9</v>
      </c>
      <c r="F112" s="214">
        <f t="shared" ref="F112:AN112" si="77">ROUND((F111-E111)/E111*100,1)</f>
        <v>12.4</v>
      </c>
      <c r="G112" s="214">
        <f t="shared" si="77"/>
        <v>-9.4</v>
      </c>
      <c r="H112" s="214">
        <f t="shared" si="77"/>
        <v>-5.6</v>
      </c>
      <c r="I112" s="214">
        <f t="shared" si="77"/>
        <v>-9.5</v>
      </c>
      <c r="J112" s="214">
        <f t="shared" si="77"/>
        <v>9.6</v>
      </c>
      <c r="K112" s="214">
        <f t="shared" si="77"/>
        <v>13.7</v>
      </c>
      <c r="L112" s="214">
        <f t="shared" si="77"/>
        <v>20.399999999999999</v>
      </c>
      <c r="M112" s="214">
        <f t="shared" si="77"/>
        <v>0.7</v>
      </c>
      <c r="N112" s="214">
        <f t="shared" si="77"/>
        <v>-11.4</v>
      </c>
      <c r="O112" s="214">
        <f t="shared" si="77"/>
        <v>3</v>
      </c>
      <c r="P112" s="214">
        <f t="shared" si="77"/>
        <v>16.5</v>
      </c>
      <c r="Q112" s="214">
        <f t="shared" si="77"/>
        <v>-2.2000000000000002</v>
      </c>
      <c r="R112" s="214">
        <f t="shared" si="77"/>
        <v>3.8</v>
      </c>
      <c r="S112" s="214">
        <f t="shared" si="77"/>
        <v>4.2</v>
      </c>
      <c r="T112" s="214">
        <f t="shared" si="77"/>
        <v>12.3</v>
      </c>
      <c r="U112" s="214">
        <f t="shared" si="77"/>
        <v>20.100000000000001</v>
      </c>
      <c r="V112" s="214">
        <f t="shared" si="77"/>
        <v>13.1</v>
      </c>
      <c r="W112" s="214">
        <f t="shared" si="77"/>
        <v>9.5</v>
      </c>
      <c r="X112" s="214">
        <f t="shared" si="77"/>
        <v>-4.0999999999999996</v>
      </c>
      <c r="Y112" s="214">
        <f t="shared" si="77"/>
        <v>-25.2</v>
      </c>
      <c r="Z112" s="214">
        <f t="shared" si="77"/>
        <v>16</v>
      </c>
      <c r="AA112" s="214">
        <f t="shared" si="77"/>
        <v>11.7</v>
      </c>
      <c r="AB112" s="214">
        <f t="shared" si="77"/>
        <v>3.4</v>
      </c>
      <c r="AC112" s="214">
        <f t="shared" si="77"/>
        <v>17.399999999999999</v>
      </c>
      <c r="AD112" s="214">
        <f t="shared" si="77"/>
        <v>-1</v>
      </c>
      <c r="AE112" s="214">
        <f t="shared" si="77"/>
        <v>-10.199999999999999</v>
      </c>
      <c r="AF112" s="214">
        <f t="shared" si="77"/>
        <v>-10.199999999999999</v>
      </c>
      <c r="AG112" s="455">
        <f t="shared" si="77"/>
        <v>13.7</v>
      </c>
      <c r="AH112" s="455">
        <f t="shared" si="77"/>
        <v>7.2</v>
      </c>
      <c r="AI112" s="577">
        <f t="shared" si="77"/>
        <v>-6.3</v>
      </c>
      <c r="AJ112" s="577">
        <f t="shared" si="77"/>
        <v>-11.3</v>
      </c>
      <c r="AK112" s="724">
        <f t="shared" si="77"/>
        <v>33.5</v>
      </c>
      <c r="AL112" s="724">
        <f t="shared" si="77"/>
        <v>32.299999999999997</v>
      </c>
      <c r="AM112" s="724">
        <f t="shared" si="77"/>
        <v>-14.9</v>
      </c>
      <c r="AN112" s="724">
        <f t="shared" si="77"/>
        <v>5.9</v>
      </c>
      <c r="AO112" s="465" t="s">
        <v>13</v>
      </c>
    </row>
    <row r="113" spans="2:43" ht="12.5">
      <c r="B113" s="104"/>
      <c r="E113" s="271"/>
      <c r="F113" s="271"/>
      <c r="G113" s="271"/>
      <c r="H113" s="271"/>
      <c r="I113" s="271"/>
      <c r="J113" s="271"/>
      <c r="K113" s="271"/>
      <c r="L113" s="271"/>
      <c r="M113" s="271"/>
      <c r="N113" s="271"/>
      <c r="O113" s="271"/>
      <c r="P113" s="271"/>
      <c r="Q113" s="271"/>
      <c r="R113" s="271"/>
      <c r="S113" s="271"/>
      <c r="T113" s="271"/>
      <c r="U113" s="271"/>
      <c r="V113" s="271"/>
      <c r="W113" s="271"/>
      <c r="X113" s="271"/>
      <c r="Y113" s="271"/>
      <c r="Z113" s="271"/>
      <c r="AA113" s="271"/>
      <c r="AB113" s="271"/>
      <c r="AC113" s="271"/>
      <c r="AD113" s="271"/>
      <c r="AE113" s="271"/>
      <c r="AF113" s="271"/>
      <c r="AG113" s="271"/>
      <c r="AH113" s="271"/>
      <c r="AI113" s="271"/>
      <c r="AJ113" s="271"/>
      <c r="AK113" s="271"/>
      <c r="AL113" s="271"/>
      <c r="AM113" s="271"/>
      <c r="AN113" s="271"/>
    </row>
    <row r="114" spans="2:43">
      <c r="D114" s="550"/>
      <c r="E114" s="129"/>
      <c r="AE114" s="129"/>
      <c r="AF114" s="129"/>
      <c r="AG114" s="129"/>
      <c r="AH114" s="129"/>
      <c r="AO114" s="129" t="s">
        <v>7</v>
      </c>
    </row>
    <row r="115" spans="2:43">
      <c r="AH115" s="105"/>
      <c r="AI115" s="272"/>
      <c r="AJ115" s="272"/>
      <c r="AK115" s="272"/>
      <c r="AL115" s="272"/>
      <c r="AM115" s="272"/>
      <c r="AN115" s="1388"/>
    </row>
    <row r="116" spans="2:43">
      <c r="B116" s="4" t="s">
        <v>196</v>
      </c>
      <c r="C116" s="4"/>
      <c r="D116" s="592" t="s">
        <v>2</v>
      </c>
      <c r="E116" s="593">
        <v>18145119</v>
      </c>
      <c r="F116" s="593">
        <v>19588676</v>
      </c>
      <c r="G116" s="593">
        <v>20694461</v>
      </c>
      <c r="H116" s="593">
        <v>21037720</v>
      </c>
      <c r="I116" s="593">
        <v>21577040</v>
      </c>
      <c r="J116" s="593">
        <v>21157180</v>
      </c>
      <c r="K116" s="593">
        <v>22368221</v>
      </c>
      <c r="L116" s="593">
        <v>21890586</v>
      </c>
      <c r="M116" s="593">
        <v>21613981</v>
      </c>
      <c r="N116" s="593">
        <v>21051526</v>
      </c>
      <c r="O116" s="593">
        <v>20508313</v>
      </c>
      <c r="P116" s="593">
        <v>20699876</v>
      </c>
      <c r="Q116" s="593">
        <v>20263967</v>
      </c>
      <c r="R116" s="593">
        <v>19975743</v>
      </c>
      <c r="S116" s="593">
        <v>19793032.999999996</v>
      </c>
      <c r="T116" s="593">
        <v>20010093</v>
      </c>
      <c r="U116" s="593">
        <v>20020257</v>
      </c>
      <c r="V116" s="593">
        <v>20684631</v>
      </c>
      <c r="W116" s="593">
        <v>20640541</v>
      </c>
      <c r="X116" s="593">
        <v>20204930</v>
      </c>
      <c r="Y116" s="593">
        <v>18779914</v>
      </c>
      <c r="Z116" s="593">
        <v>19645069</v>
      </c>
      <c r="AA116" s="593">
        <v>19413328</v>
      </c>
      <c r="AB116" s="593">
        <v>19566104</v>
      </c>
      <c r="AC116" s="593">
        <v>19829286</v>
      </c>
      <c r="AD116" s="593">
        <v>20308832</v>
      </c>
      <c r="AE116" s="593">
        <v>20844444</v>
      </c>
      <c r="AF116" s="593">
        <v>20892593</v>
      </c>
      <c r="AG116" s="593">
        <v>21268038</v>
      </c>
      <c r="AH116" s="593">
        <v>21177777</v>
      </c>
      <c r="AI116" s="594">
        <v>21153253</v>
      </c>
      <c r="AJ116" s="594">
        <v>20710230</v>
      </c>
      <c r="AK116" s="594"/>
      <c r="AL116" s="594"/>
      <c r="AM116" s="594"/>
      <c r="AN116" s="401"/>
      <c r="AO116" s="4" t="s">
        <v>587</v>
      </c>
    </row>
    <row r="117" spans="2:43">
      <c r="B117" s="4"/>
      <c r="C117" s="4"/>
      <c r="D117" s="122" t="s">
        <v>341</v>
      </c>
      <c r="E117" s="595"/>
      <c r="F117" s="595"/>
      <c r="G117" s="595"/>
      <c r="H117" s="595"/>
      <c r="I117" s="595"/>
      <c r="J117" s="595"/>
      <c r="K117" s="595"/>
      <c r="L117" s="595"/>
      <c r="M117" s="595"/>
      <c r="N117" s="595"/>
      <c r="O117" s="595"/>
      <c r="P117" s="595"/>
      <c r="Q117" s="595"/>
      <c r="R117" s="595"/>
      <c r="S117" s="595"/>
      <c r="T117" s="595"/>
      <c r="U117" s="595"/>
      <c r="V117" s="604">
        <v>20759498</v>
      </c>
      <c r="W117" s="604">
        <v>21335063</v>
      </c>
      <c r="X117" s="604">
        <v>20974175</v>
      </c>
      <c r="Y117" s="604">
        <v>19501270</v>
      </c>
      <c r="Z117" s="604">
        <v>20556384</v>
      </c>
      <c r="AA117" s="596">
        <v>20028021</v>
      </c>
      <c r="AB117" s="596">
        <v>19918740</v>
      </c>
      <c r="AC117" s="596">
        <v>20575401</v>
      </c>
      <c r="AD117" s="596">
        <v>20739112</v>
      </c>
      <c r="AE117" s="596">
        <v>21731105</v>
      </c>
      <c r="AF117" s="596">
        <v>21926254</v>
      </c>
      <c r="AG117" s="596">
        <v>22228604</v>
      </c>
      <c r="AH117" s="596">
        <v>22209424</v>
      </c>
      <c r="AI117" s="596">
        <v>22420143</v>
      </c>
      <c r="AJ117" s="596">
        <v>21940129</v>
      </c>
      <c r="AK117" s="596">
        <v>22632376</v>
      </c>
      <c r="AL117" s="1366">
        <v>23462648</v>
      </c>
      <c r="AM117" s="1366">
        <v>24468071</v>
      </c>
      <c r="AN117" s="1386">
        <v>25074096</v>
      </c>
      <c r="AO117" s="4" t="s">
        <v>7</v>
      </c>
      <c r="AQ117" s="936" t="s">
        <v>697</v>
      </c>
    </row>
    <row r="118" spans="2:43">
      <c r="B118" s="4"/>
      <c r="C118" s="4"/>
      <c r="D118" s="592" t="s">
        <v>6</v>
      </c>
      <c r="E118" s="593">
        <v>17572636</v>
      </c>
      <c r="F118" s="593">
        <v>17946261</v>
      </c>
      <c r="G118" s="593">
        <v>17835226</v>
      </c>
      <c r="H118" s="593">
        <v>17478229</v>
      </c>
      <c r="I118" s="593">
        <v>17724674</v>
      </c>
      <c r="J118" s="593">
        <v>17393384</v>
      </c>
      <c r="K118" s="593">
        <v>18628680</v>
      </c>
      <c r="L118" s="593">
        <v>19171661</v>
      </c>
      <c r="M118" s="593">
        <v>18544523</v>
      </c>
      <c r="N118" s="593">
        <v>17895900</v>
      </c>
      <c r="O118" s="593">
        <v>17804753</v>
      </c>
      <c r="P118" s="593">
        <v>18313434</v>
      </c>
      <c r="Q118" s="593">
        <v>18576082.000000004</v>
      </c>
      <c r="R118" s="593">
        <v>18606033</v>
      </c>
      <c r="S118" s="593">
        <v>18549049.000000004</v>
      </c>
      <c r="T118" s="593">
        <v>19012293</v>
      </c>
      <c r="U118" s="593">
        <v>19187464</v>
      </c>
      <c r="V118" s="593">
        <v>19794394</v>
      </c>
      <c r="W118" s="593">
        <v>19894538</v>
      </c>
      <c r="X118" s="593">
        <v>19545878</v>
      </c>
      <c r="Y118" s="593">
        <v>18199428</v>
      </c>
      <c r="Z118" s="593">
        <v>19374567</v>
      </c>
      <c r="AA118" s="593">
        <v>19401843</v>
      </c>
      <c r="AB118" s="593">
        <v>19586790</v>
      </c>
      <c r="AC118" s="593">
        <v>19884305</v>
      </c>
      <c r="AD118" s="593">
        <v>19957783</v>
      </c>
      <c r="AE118" s="593">
        <v>20187128</v>
      </c>
      <c r="AF118" s="593">
        <v>20264865</v>
      </c>
      <c r="AG118" s="593">
        <v>20710708</v>
      </c>
      <c r="AH118" s="593">
        <v>20620092</v>
      </c>
      <c r="AI118" s="594">
        <v>20493016</v>
      </c>
      <c r="AJ118" s="594">
        <v>19958837</v>
      </c>
      <c r="AK118" s="400"/>
      <c r="AL118" s="400"/>
      <c r="AM118" s="400"/>
      <c r="AN118" s="400"/>
      <c r="AO118" s="4"/>
    </row>
    <row r="119" spans="2:43">
      <c r="B119" s="4"/>
      <c r="C119" s="4"/>
      <c r="D119" s="108" t="s">
        <v>341</v>
      </c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605">
        <v>20511586</v>
      </c>
      <c r="W119" s="605">
        <v>21202941</v>
      </c>
      <c r="X119" s="605">
        <v>20880876</v>
      </c>
      <c r="Y119" s="605">
        <v>19521749</v>
      </c>
      <c r="Z119" s="605">
        <v>20933634</v>
      </c>
      <c r="AA119" s="401">
        <v>20672740</v>
      </c>
      <c r="AB119" s="401">
        <v>20631376</v>
      </c>
      <c r="AC119" s="401">
        <v>21342022</v>
      </c>
      <c r="AD119" s="401">
        <v>21089067</v>
      </c>
      <c r="AE119" s="401">
        <v>21748084</v>
      </c>
      <c r="AF119" s="401">
        <v>21895795</v>
      </c>
      <c r="AG119" s="401">
        <v>22228525</v>
      </c>
      <c r="AH119" s="401">
        <v>22207831</v>
      </c>
      <c r="AI119" s="401">
        <v>22317043</v>
      </c>
      <c r="AJ119" s="401">
        <v>21610179</v>
      </c>
      <c r="AK119" s="400">
        <v>22368624</v>
      </c>
      <c r="AL119" s="1367">
        <v>23058823</v>
      </c>
      <c r="AM119" s="1367">
        <v>23144390</v>
      </c>
      <c r="AN119" s="1367">
        <v>23211221</v>
      </c>
      <c r="AO119" s="4" t="s">
        <v>587</v>
      </c>
      <c r="AQ119" s="936" t="str">
        <f>AQ117</f>
        <v>2025_4-6</v>
      </c>
    </row>
    <row r="120" spans="2:43">
      <c r="B120" s="4"/>
      <c r="D120" s="101" t="s">
        <v>197</v>
      </c>
      <c r="E120" s="281">
        <f>E121*F120/F121</f>
        <v>17162178.462303054</v>
      </c>
      <c r="F120" s="281">
        <v>18807682</v>
      </c>
      <c r="G120" s="281">
        <v>19208538</v>
      </c>
      <c r="H120" s="281">
        <v>19086226</v>
      </c>
      <c r="I120" s="281">
        <v>19461692</v>
      </c>
      <c r="J120" s="281">
        <v>19097936</v>
      </c>
      <c r="K120" s="281">
        <v>20323890</v>
      </c>
      <c r="L120" s="281">
        <v>20839596</v>
      </c>
      <c r="M120" s="281">
        <v>20306253</v>
      </c>
      <c r="N120" s="281">
        <v>19488635</v>
      </c>
      <c r="O120" s="281">
        <v>19122305</v>
      </c>
      <c r="P120" s="281">
        <v>19430553</v>
      </c>
      <c r="Q120" s="281">
        <v>18954158</v>
      </c>
      <c r="R120" s="281">
        <v>19034447</v>
      </c>
      <c r="S120" s="281">
        <v>19005872</v>
      </c>
      <c r="T120" s="281">
        <v>19445562</v>
      </c>
      <c r="U120" s="281">
        <v>19689827</v>
      </c>
      <c r="V120" s="281">
        <v>20453160.000000004</v>
      </c>
      <c r="W120" s="281">
        <v>20261692.000000004</v>
      </c>
      <c r="X120" s="281">
        <v>19633096</v>
      </c>
      <c r="Y120" s="281">
        <v>19141743</v>
      </c>
      <c r="Z120" s="281">
        <v>20707566</v>
      </c>
      <c r="AA120" s="281">
        <v>20695150</v>
      </c>
      <c r="AB120" s="281">
        <v>20520582</v>
      </c>
      <c r="AC120" s="281">
        <v>21257039</v>
      </c>
      <c r="AD120" s="281">
        <v>21629544.000000004</v>
      </c>
      <c r="AE120" s="281"/>
      <c r="AF120" s="281"/>
      <c r="AG120" s="539"/>
      <c r="AH120" s="129"/>
    </row>
    <row r="121" spans="2:43">
      <c r="B121" s="4"/>
      <c r="C121" s="4"/>
      <c r="D121" s="484" t="s">
        <v>198</v>
      </c>
      <c r="E121" s="595">
        <v>17917839</v>
      </c>
      <c r="F121" s="595">
        <v>19635795</v>
      </c>
      <c r="G121" s="484"/>
      <c r="H121" s="484"/>
      <c r="I121" s="484"/>
      <c r="J121" s="597"/>
      <c r="K121" s="484"/>
      <c r="L121" s="484"/>
      <c r="M121" s="484"/>
      <c r="N121" s="484"/>
      <c r="O121" s="484"/>
      <c r="P121" s="484"/>
      <c r="Q121" s="598"/>
      <c r="R121" s="598"/>
      <c r="S121" s="598"/>
      <c r="T121" s="598"/>
      <c r="U121" s="598"/>
      <c r="V121" s="598"/>
      <c r="W121" s="599"/>
      <c r="X121" s="599"/>
      <c r="Y121" s="599"/>
      <c r="Z121" s="599"/>
      <c r="AA121" s="599"/>
      <c r="AB121" s="599"/>
      <c r="AC121" s="599"/>
      <c r="AD121" s="599"/>
      <c r="AE121" s="599"/>
      <c r="AF121" s="599"/>
      <c r="AG121" s="600"/>
      <c r="AH121" s="601"/>
      <c r="AI121" s="602"/>
      <c r="AJ121" s="602"/>
      <c r="AK121" s="270"/>
      <c r="AL121" s="270"/>
      <c r="AM121" s="270"/>
      <c r="AN121" s="270"/>
    </row>
    <row r="122" spans="2:43">
      <c r="B122" s="4"/>
      <c r="C122" s="4"/>
      <c r="D122" s="105"/>
      <c r="E122" s="105"/>
      <c r="F122" s="236"/>
      <c r="J122" s="273"/>
      <c r="K122" s="273"/>
      <c r="L122" s="273"/>
      <c r="M122" s="273"/>
      <c r="N122" s="273"/>
      <c r="O122" s="273"/>
      <c r="P122" s="273"/>
      <c r="Q122" s="275"/>
      <c r="R122" s="275"/>
      <c r="S122" s="275"/>
      <c r="T122" s="275"/>
      <c r="U122" s="275"/>
      <c r="V122" s="275"/>
      <c r="W122" s="275"/>
      <c r="X122" s="275"/>
      <c r="Y122" s="275"/>
      <c r="Z122" s="275"/>
      <c r="AA122" s="275"/>
      <c r="AB122" s="275"/>
      <c r="AC122" s="275"/>
      <c r="AD122" s="275"/>
      <c r="AE122" s="275"/>
      <c r="AF122" s="275"/>
      <c r="AG122" s="275"/>
      <c r="AH122" s="276"/>
      <c r="AI122" s="270"/>
      <c r="AJ122" s="270"/>
      <c r="AK122" s="684"/>
      <c r="AL122" s="684"/>
      <c r="AM122" s="1095"/>
      <c r="AN122" s="270"/>
    </row>
    <row r="123" spans="2:43" ht="12">
      <c r="B123" s="278" t="s">
        <v>199</v>
      </c>
      <c r="C123" s="278"/>
      <c r="D123" s="119" t="s">
        <v>676</v>
      </c>
      <c r="E123" s="1083">
        <v>105.7</v>
      </c>
      <c r="F123" s="1084">
        <v>108.8</v>
      </c>
      <c r="G123" s="1084">
        <v>106</v>
      </c>
      <c r="H123" s="1084">
        <v>98.1</v>
      </c>
      <c r="I123" s="1084">
        <v>94.6</v>
      </c>
      <c r="J123" s="1084">
        <v>93.2</v>
      </c>
      <c r="K123" s="1084">
        <v>95.4</v>
      </c>
      <c r="L123" s="1084">
        <v>100.9</v>
      </c>
      <c r="M123" s="1084">
        <v>106.6</v>
      </c>
      <c r="N123" s="1084">
        <v>99.5</v>
      </c>
      <c r="O123" s="1084">
        <v>99.7</v>
      </c>
      <c r="P123" s="1084">
        <v>101.1</v>
      </c>
      <c r="Q123" s="1084">
        <v>91.7</v>
      </c>
      <c r="R123" s="1084">
        <v>97.6</v>
      </c>
      <c r="S123" s="1084">
        <v>107.1</v>
      </c>
      <c r="T123" s="1084">
        <v>113.9</v>
      </c>
      <c r="U123" s="1084">
        <v>122</v>
      </c>
      <c r="V123" s="1084">
        <v>133.69999999999999</v>
      </c>
      <c r="W123" s="1084">
        <v>132.9</v>
      </c>
      <c r="X123" s="1084">
        <v>119.1</v>
      </c>
      <c r="Y123" s="1084">
        <v>105.4</v>
      </c>
      <c r="Z123" s="1084">
        <v>118.2</v>
      </c>
      <c r="AA123" s="1084">
        <v>121.4</v>
      </c>
      <c r="AB123" s="1084">
        <v>113.1</v>
      </c>
      <c r="AC123" s="1084">
        <v>113.6</v>
      </c>
      <c r="AD123" s="1084">
        <v>112.7</v>
      </c>
      <c r="AE123" s="1084">
        <v>110.7</v>
      </c>
      <c r="AF123" s="1084">
        <v>110.8</v>
      </c>
      <c r="AG123" s="1084">
        <v>114.9</v>
      </c>
      <c r="AH123" s="648">
        <v>115.8</v>
      </c>
      <c r="AI123" s="649">
        <v>109.8</v>
      </c>
      <c r="AJ123" s="649">
        <v>98.7</v>
      </c>
      <c r="AK123" s="649">
        <v>101.4</v>
      </c>
      <c r="AL123" s="649">
        <v>101.8</v>
      </c>
      <c r="AM123" s="650"/>
      <c r="AN123" s="650"/>
    </row>
    <row r="124" spans="2:43" ht="12">
      <c r="C124" s="129" t="s">
        <v>201</v>
      </c>
      <c r="D124" s="111" t="s">
        <v>200</v>
      </c>
      <c r="E124" s="727">
        <f>ROUND(ROUND(ROUND(E127*0.946375,1)*1.10231,1)*1.018809,1)</f>
        <v>110</v>
      </c>
      <c r="F124" s="727">
        <f t="shared" ref="F124:R124" si="78">ROUND(ROUND(ROUND(F127*0.946375,1)*1.10231,1)*1.018809,1)</f>
        <v>113.3</v>
      </c>
      <c r="G124" s="727">
        <f t="shared" si="78"/>
        <v>110.4</v>
      </c>
      <c r="H124" s="727">
        <f t="shared" si="78"/>
        <v>102.2</v>
      </c>
      <c r="I124" s="727">
        <f t="shared" si="78"/>
        <v>98.6</v>
      </c>
      <c r="J124" s="727">
        <f t="shared" si="78"/>
        <v>97.1</v>
      </c>
      <c r="K124" s="727">
        <f t="shared" si="78"/>
        <v>99.5</v>
      </c>
      <c r="L124" s="727">
        <f t="shared" si="78"/>
        <v>105.2</v>
      </c>
      <c r="M124" s="727">
        <f t="shared" si="78"/>
        <v>111.2</v>
      </c>
      <c r="N124" s="727">
        <f t="shared" si="78"/>
        <v>103.8</v>
      </c>
      <c r="O124" s="727">
        <f t="shared" si="78"/>
        <v>104</v>
      </c>
      <c r="P124" s="727">
        <f t="shared" si="78"/>
        <v>105.3</v>
      </c>
      <c r="Q124" s="727">
        <f t="shared" si="78"/>
        <v>95.7</v>
      </c>
      <c r="R124" s="727">
        <f t="shared" si="78"/>
        <v>101.9</v>
      </c>
      <c r="S124" s="727">
        <f>ROUND(ROUND(S126*1.10231,1)*1.018809,1)</f>
        <v>107.4</v>
      </c>
      <c r="T124" s="727">
        <f t="shared" ref="T124:W124" si="79">ROUND(ROUND(T126*1.10231,1)*1.018809,1)</f>
        <v>110.2</v>
      </c>
      <c r="U124" s="727">
        <f t="shared" si="79"/>
        <v>114.3</v>
      </c>
      <c r="V124" s="727">
        <f t="shared" si="79"/>
        <v>124</v>
      </c>
      <c r="W124" s="727">
        <f t="shared" si="79"/>
        <v>120.3</v>
      </c>
      <c r="X124" s="727">
        <f>ROUND(X125*1.018809,1)</f>
        <v>105.1</v>
      </c>
      <c r="Y124" s="727">
        <f>ROUND(Y125*1.018809,1)</f>
        <v>93</v>
      </c>
      <c r="Z124" s="727">
        <f t="shared" ref="Z124:AB124" si="80">ROUND(Z125*1.018809,1)</f>
        <v>104.3</v>
      </c>
      <c r="AA124" s="727">
        <f t="shared" si="80"/>
        <v>107.2</v>
      </c>
      <c r="AB124" s="727">
        <f t="shared" si="80"/>
        <v>99.8</v>
      </c>
      <c r="AC124" s="1078">
        <v>102</v>
      </c>
      <c r="AD124" s="1078">
        <v>101.2</v>
      </c>
      <c r="AE124" s="1079">
        <v>99.4</v>
      </c>
      <c r="AF124" s="1079">
        <v>99.5</v>
      </c>
      <c r="AG124" s="1079">
        <v>103.2</v>
      </c>
      <c r="AH124" s="1079">
        <v>104</v>
      </c>
      <c r="AI124" s="1078">
        <v>103.6</v>
      </c>
      <c r="AJ124" s="1078">
        <v>93.1</v>
      </c>
      <c r="AK124" s="1078">
        <v>93.7</v>
      </c>
      <c r="AL124" s="1078">
        <v>96.1</v>
      </c>
      <c r="AM124" s="1078"/>
      <c r="AN124" s="1078"/>
    </row>
    <row r="125" spans="2:43">
      <c r="D125" s="111" t="s">
        <v>202</v>
      </c>
      <c r="E125" s="182"/>
      <c r="F125" s="1077"/>
      <c r="G125" s="1077"/>
      <c r="H125" s="1077"/>
      <c r="I125" s="1077"/>
      <c r="J125" s="1077"/>
      <c r="K125" s="1077"/>
      <c r="L125" s="1077"/>
      <c r="M125" s="1077"/>
      <c r="N125" s="1077"/>
      <c r="O125" s="1077"/>
      <c r="P125" s="1077"/>
      <c r="Q125" s="1077"/>
      <c r="R125" s="1077"/>
      <c r="S125" s="1077"/>
      <c r="T125" s="1077"/>
      <c r="U125" s="1077"/>
      <c r="V125" s="1077"/>
      <c r="W125" s="1077"/>
      <c r="X125" s="182">
        <v>103.2</v>
      </c>
      <c r="Y125" s="182">
        <v>91.3</v>
      </c>
      <c r="Z125" s="182">
        <v>102.4</v>
      </c>
      <c r="AA125" s="182">
        <v>105.2</v>
      </c>
      <c r="AB125" s="182">
        <v>98</v>
      </c>
      <c r="AC125" s="182">
        <v>98.4</v>
      </c>
    </row>
    <row r="126" spans="2:43">
      <c r="D126" s="111" t="s">
        <v>203</v>
      </c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>
        <v>95.6</v>
      </c>
      <c r="T126" s="182">
        <v>98.2</v>
      </c>
      <c r="U126" s="182">
        <v>101.8</v>
      </c>
      <c r="V126" s="182">
        <v>110.4</v>
      </c>
      <c r="W126" s="182">
        <v>107.1</v>
      </c>
      <c r="X126" s="182">
        <v>96.8</v>
      </c>
      <c r="Y126" s="182"/>
      <c r="Z126" s="182"/>
      <c r="AA126" s="182"/>
      <c r="AB126" s="182"/>
      <c r="AC126" s="182"/>
      <c r="AG126" s="4" t="s">
        <v>7</v>
      </c>
    </row>
    <row r="127" spans="2:43">
      <c r="B127" s="484"/>
      <c r="C127" s="484"/>
      <c r="D127" s="127" t="s">
        <v>204</v>
      </c>
      <c r="E127" s="1076">
        <v>103.6</v>
      </c>
      <c r="F127" s="1076">
        <v>106.6</v>
      </c>
      <c r="G127" s="1076">
        <v>103.9</v>
      </c>
      <c r="H127" s="1076">
        <v>96.2</v>
      </c>
      <c r="I127" s="1076">
        <v>92.8</v>
      </c>
      <c r="J127" s="1076">
        <v>91.4</v>
      </c>
      <c r="K127" s="1076">
        <v>93.6</v>
      </c>
      <c r="L127" s="1076">
        <v>99</v>
      </c>
      <c r="M127" s="1076">
        <v>104.6</v>
      </c>
      <c r="N127" s="1076">
        <v>97.616666666666674</v>
      </c>
      <c r="O127" s="1076">
        <v>97.8</v>
      </c>
      <c r="P127" s="1076">
        <v>99.149999999999991</v>
      </c>
      <c r="Q127" s="1076">
        <v>89.99166666666666</v>
      </c>
      <c r="R127" s="1076">
        <v>95.8</v>
      </c>
      <c r="S127" s="1076">
        <v>105.1</v>
      </c>
      <c r="T127" s="1076"/>
      <c r="U127" s="1076"/>
      <c r="V127" s="1076"/>
      <c r="W127" s="1076"/>
      <c r="X127" s="1076"/>
      <c r="Y127" s="1076"/>
      <c r="Z127" s="484"/>
      <c r="AA127" s="121"/>
      <c r="AB127" s="121"/>
      <c r="AC127" s="121"/>
      <c r="AD127" s="121"/>
      <c r="AE127" s="484"/>
      <c r="AF127" s="484"/>
      <c r="AG127" s="484"/>
      <c r="AH127" s="484"/>
      <c r="AI127" s="484"/>
      <c r="AJ127" s="484"/>
      <c r="AK127" s="484"/>
      <c r="AL127" s="484"/>
    </row>
    <row r="128" spans="2:43" ht="12">
      <c r="B128" s="278" t="s">
        <v>205</v>
      </c>
      <c r="C128" s="278"/>
      <c r="D128" s="119" t="s">
        <v>676</v>
      </c>
      <c r="E128" s="1081">
        <v>88.3</v>
      </c>
      <c r="F128" s="1081">
        <v>88.2</v>
      </c>
      <c r="G128" s="1081">
        <v>98.1</v>
      </c>
      <c r="H128" s="1081">
        <v>97.4</v>
      </c>
      <c r="I128" s="1081">
        <v>94.4</v>
      </c>
      <c r="J128" s="1081">
        <v>89.7</v>
      </c>
      <c r="K128" s="1081">
        <v>86.2</v>
      </c>
      <c r="L128" s="1081">
        <v>83.3</v>
      </c>
      <c r="M128" s="1081">
        <v>89.1</v>
      </c>
      <c r="N128" s="1081">
        <v>88.7</v>
      </c>
      <c r="O128" s="1081">
        <v>83.6</v>
      </c>
      <c r="P128" s="1081">
        <v>82.7</v>
      </c>
      <c r="Q128" s="1081">
        <v>84.3</v>
      </c>
      <c r="R128" s="1081">
        <v>77.400000000000006</v>
      </c>
      <c r="S128" s="1081">
        <v>80.400000000000006</v>
      </c>
      <c r="T128" s="1081">
        <v>83.6</v>
      </c>
      <c r="U128" s="1081">
        <v>89.8</v>
      </c>
      <c r="V128" s="1081">
        <v>92.9</v>
      </c>
      <c r="W128" s="1081">
        <v>90.1</v>
      </c>
      <c r="X128" s="1081">
        <v>90.3</v>
      </c>
      <c r="Y128" s="1081">
        <v>80.3</v>
      </c>
      <c r="Z128" s="1082">
        <v>79.5</v>
      </c>
      <c r="AA128" s="947">
        <v>90.3</v>
      </c>
      <c r="AB128" s="947">
        <v>92.9</v>
      </c>
      <c r="AC128" s="947">
        <v>89.2</v>
      </c>
      <c r="AD128" s="947">
        <v>92</v>
      </c>
      <c r="AE128" s="1082">
        <v>92.8</v>
      </c>
      <c r="AF128" s="1082">
        <v>96.3</v>
      </c>
      <c r="AG128" s="1082">
        <v>97.8</v>
      </c>
      <c r="AH128" s="1080">
        <v>100.1</v>
      </c>
      <c r="AI128" s="1080">
        <v>102.3</v>
      </c>
      <c r="AJ128" s="1080">
        <v>98.6</v>
      </c>
      <c r="AK128" s="1080">
        <v>97.9</v>
      </c>
      <c r="AL128" s="1080">
        <v>98.7</v>
      </c>
      <c r="AM128" s="1080"/>
      <c r="AN128" s="1387"/>
    </row>
    <row r="129" spans="3:41" ht="12">
      <c r="D129" s="111" t="s">
        <v>200</v>
      </c>
      <c r="E129" s="182">
        <f t="shared" ref="E129:R129" si="81">ROUND(ROUND(ROUND(E132*1.043933,1)*1.0772,1)*0.811594,1)</f>
        <v>98</v>
      </c>
      <c r="F129" s="182">
        <f t="shared" si="81"/>
        <v>97.9</v>
      </c>
      <c r="G129" s="182">
        <f t="shared" si="81"/>
        <v>108.8</v>
      </c>
      <c r="H129" s="182">
        <f t="shared" si="81"/>
        <v>108</v>
      </c>
      <c r="I129" s="182">
        <f t="shared" si="81"/>
        <v>104.7</v>
      </c>
      <c r="J129" s="182">
        <f t="shared" si="81"/>
        <v>99.6</v>
      </c>
      <c r="K129" s="182">
        <f t="shared" si="81"/>
        <v>95.8</v>
      </c>
      <c r="L129" s="182">
        <f t="shared" si="81"/>
        <v>92.6</v>
      </c>
      <c r="M129" s="182">
        <f t="shared" si="81"/>
        <v>99</v>
      </c>
      <c r="N129" s="182">
        <f t="shared" si="81"/>
        <v>98.5</v>
      </c>
      <c r="O129" s="182">
        <f t="shared" si="81"/>
        <v>92.9</v>
      </c>
      <c r="P129" s="182">
        <f t="shared" si="81"/>
        <v>91.9</v>
      </c>
      <c r="Q129" s="182">
        <f t="shared" si="81"/>
        <v>93.7</v>
      </c>
      <c r="R129" s="182">
        <f t="shared" si="81"/>
        <v>85.9</v>
      </c>
      <c r="S129" s="182">
        <f>ROUND(ROUND(S131*1.0772,1)*0.811594,1)</f>
        <v>84.8</v>
      </c>
      <c r="T129" s="182">
        <f>ROUND(ROUND(T131*1.0772,1)*0.811594,1)</f>
        <v>83.8</v>
      </c>
      <c r="U129" s="182">
        <f>ROUND(ROUND(U131*1.0772,1)*0.811594,1)</f>
        <v>87.7</v>
      </c>
      <c r="V129" s="182">
        <f>ROUND(ROUND(V131*1.0772,1)*0.811594,1)</f>
        <v>89.7</v>
      </c>
      <c r="W129" s="182">
        <f>ROUND(ROUND(W131*1.0772,1)*0.811594,1)</f>
        <v>92.4</v>
      </c>
      <c r="X129" s="182">
        <f>ROUND(X130*0.811594,1)</f>
        <v>92.7</v>
      </c>
      <c r="Y129" s="182">
        <f>ROUND(Y130*0.811594,1)</f>
        <v>82.4</v>
      </c>
      <c r="Z129" s="182">
        <f>ROUND(Z130*0.811594,1)</f>
        <v>81.599999999999994</v>
      </c>
      <c r="AA129" s="182">
        <f>ROUND(AA130*0.811594,1)</f>
        <v>92.6</v>
      </c>
      <c r="AB129" s="182">
        <f>ROUND(AB130*0.811594,1)</f>
        <v>95.3</v>
      </c>
      <c r="AC129" s="1075">
        <v>96.7</v>
      </c>
      <c r="AD129" s="111">
        <v>99.7</v>
      </c>
      <c r="AE129" s="40">
        <v>100.6</v>
      </c>
      <c r="AF129" s="40">
        <v>104.4</v>
      </c>
      <c r="AG129" s="40">
        <v>106</v>
      </c>
      <c r="AH129" s="40">
        <v>108.5</v>
      </c>
      <c r="AI129" s="111">
        <v>112.1</v>
      </c>
      <c r="AJ129" s="111">
        <v>107.6</v>
      </c>
      <c r="AK129" s="111">
        <v>107.5</v>
      </c>
      <c r="AL129" s="111">
        <v>107.7</v>
      </c>
      <c r="AM129" s="111"/>
      <c r="AN129" s="111"/>
    </row>
    <row r="130" spans="3:41" ht="12">
      <c r="C130" s="129" t="s">
        <v>640</v>
      </c>
      <c r="D130" s="111" t="s">
        <v>202</v>
      </c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>
        <v>114.2</v>
      </c>
      <c r="Y130" s="182">
        <v>101.5</v>
      </c>
      <c r="Z130" s="182">
        <v>100.5</v>
      </c>
      <c r="AA130" s="182">
        <v>114.1</v>
      </c>
      <c r="AB130" s="182">
        <v>117.4</v>
      </c>
      <c r="AC130" s="182">
        <v>116.8</v>
      </c>
      <c r="AD130" s="111"/>
      <c r="AE130" s="40"/>
      <c r="AF130" s="40"/>
      <c r="AG130" s="40"/>
      <c r="AH130" s="40"/>
      <c r="AI130" s="111"/>
      <c r="AJ130" s="111"/>
      <c r="AK130" s="111"/>
      <c r="AL130" s="111"/>
      <c r="AM130" s="111"/>
      <c r="AN130" s="111"/>
    </row>
    <row r="131" spans="3:41" ht="12">
      <c r="D131" s="111" t="s">
        <v>203</v>
      </c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>
        <v>97</v>
      </c>
      <c r="T131" s="182">
        <v>95.8</v>
      </c>
      <c r="U131" s="182">
        <v>100.3</v>
      </c>
      <c r="V131" s="182">
        <v>102.6</v>
      </c>
      <c r="W131" s="182">
        <v>105.7</v>
      </c>
      <c r="X131" s="182">
        <v>107.6</v>
      </c>
      <c r="Y131" s="182">
        <v>101.2</v>
      </c>
      <c r="Z131" s="182">
        <v>105.6</v>
      </c>
      <c r="AA131" s="182">
        <v>122.5</v>
      </c>
      <c r="AB131" s="182">
        <v>130</v>
      </c>
      <c r="AC131" s="182"/>
      <c r="AD131" s="111"/>
      <c r="AE131" s="40"/>
      <c r="AF131" s="40"/>
      <c r="AG131" s="40"/>
      <c r="AH131" s="40"/>
      <c r="AI131" s="111"/>
      <c r="AJ131" s="111"/>
      <c r="AK131" s="111"/>
      <c r="AL131" s="111"/>
      <c r="AM131" s="111"/>
      <c r="AN131" s="111"/>
    </row>
    <row r="132" spans="3:41" ht="12">
      <c r="D132" s="111" t="s">
        <v>204</v>
      </c>
      <c r="E132" s="182">
        <v>107.4</v>
      </c>
      <c r="F132" s="182">
        <v>107.3</v>
      </c>
      <c r="G132" s="182">
        <v>119.3</v>
      </c>
      <c r="H132" s="182">
        <v>118.4</v>
      </c>
      <c r="I132" s="182">
        <v>114.8</v>
      </c>
      <c r="J132" s="182">
        <v>109.1</v>
      </c>
      <c r="K132" s="182">
        <v>104.9</v>
      </c>
      <c r="L132" s="182">
        <v>101.4</v>
      </c>
      <c r="M132" s="182">
        <v>108.5</v>
      </c>
      <c r="N132" s="182">
        <v>108</v>
      </c>
      <c r="O132" s="182">
        <v>101.8</v>
      </c>
      <c r="P132" s="182">
        <v>100.7</v>
      </c>
      <c r="Q132" s="182">
        <v>102.6</v>
      </c>
      <c r="R132" s="182">
        <v>94.2</v>
      </c>
      <c r="S132" s="182">
        <v>97.8</v>
      </c>
      <c r="T132" s="182">
        <v>101.7</v>
      </c>
      <c r="U132" s="182">
        <v>109.2</v>
      </c>
      <c r="V132" s="182">
        <v>107</v>
      </c>
      <c r="W132" s="182"/>
      <c r="X132" s="182"/>
      <c r="Y132" s="182"/>
      <c r="Z132" s="182"/>
      <c r="AA132" s="182"/>
      <c r="AB132" s="182"/>
      <c r="AC132" s="182"/>
      <c r="AD132" s="111"/>
      <c r="AE132" s="40" t="s">
        <v>7</v>
      </c>
      <c r="AF132" s="40"/>
      <c r="AG132" s="40"/>
      <c r="AH132" s="40"/>
      <c r="AI132" s="111"/>
      <c r="AJ132" s="111"/>
      <c r="AK132" s="111"/>
      <c r="AL132" s="111"/>
      <c r="AM132" s="111"/>
      <c r="AN132" s="111"/>
    </row>
    <row r="133" spans="3:41" ht="12">
      <c r="D133" s="111"/>
      <c r="E133" s="129"/>
      <c r="AC133" s="182"/>
      <c r="AD133" s="111"/>
      <c r="AE133" s="40"/>
      <c r="AF133" s="40"/>
      <c r="AG133" s="40"/>
      <c r="AH133" s="40"/>
      <c r="AI133" s="111"/>
      <c r="AJ133" s="111"/>
      <c r="AK133" s="111"/>
      <c r="AL133" s="111"/>
      <c r="AM133" s="111"/>
      <c r="AN133" s="111"/>
    </row>
    <row r="134" spans="3:41" ht="12"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076"/>
      <c r="AD134" s="127"/>
      <c r="AE134" s="292"/>
      <c r="AF134" s="292"/>
      <c r="AG134" s="292"/>
      <c r="AH134" s="292"/>
      <c r="AI134" s="127"/>
      <c r="AJ134" s="127"/>
      <c r="AK134" s="127"/>
      <c r="AL134" s="127"/>
      <c r="AM134" s="127"/>
      <c r="AN134" s="111"/>
    </row>
    <row r="135" spans="3:41" ht="12">
      <c r="C135" s="1073" t="s">
        <v>99</v>
      </c>
      <c r="D135" s="111" t="s">
        <v>598</v>
      </c>
      <c r="E135" s="734">
        <f t="shared" ref="E135:AH135" si="82">E137*$AJ$135/$AJ$137</f>
        <v>97.19978915935495</v>
      </c>
      <c r="F135" s="734">
        <f t="shared" si="82"/>
        <v>100.87400799355736</v>
      </c>
      <c r="G135" s="734">
        <f t="shared" si="82"/>
        <v>105.88430640383342</v>
      </c>
      <c r="H135" s="734">
        <f t="shared" si="82"/>
        <v>107.33172594457983</v>
      </c>
      <c r="I135" s="734">
        <f t="shared" si="82"/>
        <v>105.32760658046939</v>
      </c>
      <c r="J135" s="734">
        <f t="shared" si="82"/>
        <v>107.77708580327099</v>
      </c>
      <c r="K135" s="734">
        <f t="shared" si="82"/>
        <v>111.33996467280065</v>
      </c>
      <c r="L135" s="734">
        <f t="shared" si="82"/>
        <v>113.56676396625667</v>
      </c>
      <c r="M135" s="734">
        <f t="shared" si="82"/>
        <v>116.0162431890583</v>
      </c>
      <c r="N135" s="734">
        <f t="shared" si="82"/>
        <v>113.01006414289267</v>
      </c>
      <c r="O135" s="734">
        <f t="shared" si="82"/>
        <v>109.22450534401743</v>
      </c>
      <c r="P135" s="734">
        <f t="shared" si="82"/>
        <v>102.64246462255042</v>
      </c>
      <c r="Q135" s="734">
        <f t="shared" si="82"/>
        <v>100.48775639574116</v>
      </c>
      <c r="R135" s="734">
        <f t="shared" si="82"/>
        <v>96.570105074269762</v>
      </c>
      <c r="S135" s="734">
        <f t="shared" si="82"/>
        <v>95.982457376049069</v>
      </c>
      <c r="T135" s="734">
        <f t="shared" si="82"/>
        <v>96.96187020641689</v>
      </c>
      <c r="U135" s="734">
        <f t="shared" si="82"/>
        <v>98.430989451968685</v>
      </c>
      <c r="V135" s="734">
        <f t="shared" si="82"/>
        <v>99.606284848410098</v>
      </c>
      <c r="W135" s="734">
        <f t="shared" si="82"/>
        <v>101.76099307521936</v>
      </c>
      <c r="X135" s="734">
        <f t="shared" si="82"/>
        <v>99.018637150189377</v>
      </c>
      <c r="Y135" s="734">
        <f t="shared" si="82"/>
        <v>98.235106885895092</v>
      </c>
      <c r="Z135" s="734">
        <f t="shared" si="82"/>
        <v>97.549517904637625</v>
      </c>
      <c r="AA135" s="734">
        <f t="shared" si="82"/>
        <v>98.626872018042249</v>
      </c>
      <c r="AB135" s="734">
        <f t="shared" si="82"/>
        <v>99.116578433226181</v>
      </c>
      <c r="AC135" s="734">
        <f t="shared" si="82"/>
        <v>98.435030251465292</v>
      </c>
      <c r="AD135" s="734">
        <f t="shared" si="82"/>
        <v>98.337666225499447</v>
      </c>
      <c r="AE135" s="734">
        <f t="shared" si="82"/>
        <v>97.364025965841037</v>
      </c>
      <c r="AF135" s="734">
        <f t="shared" si="82"/>
        <v>98.629758303396969</v>
      </c>
      <c r="AG135" s="734">
        <f t="shared" si="82"/>
        <v>100.90158557593325</v>
      </c>
      <c r="AH135" s="734">
        <f t="shared" si="82"/>
        <v>105.01521567299002</v>
      </c>
      <c r="AI135" s="734">
        <f>AI137*$AJ$135/$AJ$137</f>
        <v>104.96653366000713</v>
      </c>
      <c r="AJ135" s="1074">
        <f>AK135*AJ136/AK136</f>
        <v>100.47967479674796</v>
      </c>
      <c r="AK135" s="727">
        <v>102.99166666666666</v>
      </c>
      <c r="AL135" s="727">
        <v>101.9</v>
      </c>
      <c r="AM135" s="727">
        <v>103.5</v>
      </c>
      <c r="AN135" s="727">
        <v>103.2</v>
      </c>
    </row>
    <row r="136" spans="3:41" ht="12">
      <c r="C136" s="279" t="s">
        <v>13</v>
      </c>
      <c r="D136" s="111" t="s">
        <v>2</v>
      </c>
      <c r="E136" s="727">
        <v>99.24291998793673</v>
      </c>
      <c r="F136" s="727">
        <v>102.99437057167317</v>
      </c>
      <c r="G136" s="727">
        <v>108.10998500404106</v>
      </c>
      <c r="H136" s="727">
        <v>109.58782917339178</v>
      </c>
      <c r="I136" s="727">
        <v>107.54158340044462</v>
      </c>
      <c r="J136" s="727">
        <v>110.04255045626891</v>
      </c>
      <c r="K136" s="727">
        <v>113.68032071928607</v>
      </c>
      <c r="L136" s="727">
        <v>115.95392713367181</v>
      </c>
      <c r="M136" s="727">
        <v>118.45489418949612</v>
      </c>
      <c r="N136" s="727">
        <v>115.38552553007537</v>
      </c>
      <c r="O136" s="727">
        <v>111.52039462561963</v>
      </c>
      <c r="P136" s="727">
        <v>104.8</v>
      </c>
      <c r="Q136" s="727">
        <v>102.6</v>
      </c>
      <c r="R136" s="727">
        <v>98.6</v>
      </c>
      <c r="S136" s="727">
        <v>98</v>
      </c>
      <c r="T136" s="727">
        <v>99</v>
      </c>
      <c r="U136" s="727">
        <v>100.5</v>
      </c>
      <c r="V136" s="727">
        <v>101.7</v>
      </c>
      <c r="W136" s="727">
        <v>103.9</v>
      </c>
      <c r="X136" s="727">
        <v>101.1</v>
      </c>
      <c r="Y136" s="727">
        <v>100.3</v>
      </c>
      <c r="Z136" s="727">
        <v>99.6</v>
      </c>
      <c r="AA136" s="727">
        <v>100.7</v>
      </c>
      <c r="AB136" s="727">
        <v>101.2</v>
      </c>
      <c r="AC136" s="727"/>
      <c r="AD136" s="727"/>
      <c r="AE136" s="728"/>
      <c r="AF136" s="728"/>
      <c r="AG136" s="728"/>
      <c r="AH136" s="727"/>
      <c r="AI136" s="727"/>
      <c r="AJ136" s="798">
        <v>100</v>
      </c>
      <c r="AK136" s="798">
        <v>102.5</v>
      </c>
      <c r="AL136" s="798">
        <v>102.1</v>
      </c>
      <c r="AM136" s="798"/>
      <c r="AN136" s="798"/>
      <c r="AO136" s="799" t="s">
        <v>529</v>
      </c>
    </row>
    <row r="137" spans="3:41" ht="12">
      <c r="C137" s="280"/>
      <c r="D137" s="111" t="s">
        <v>206</v>
      </c>
      <c r="E137" s="727">
        <v>99.831316746758489</v>
      </c>
      <c r="F137" s="727">
        <v>103.60500913237478</v>
      </c>
      <c r="G137" s="727">
        <v>108.75095329457885</v>
      </c>
      <c r="H137" s="727">
        <v>110.23755938588225</v>
      </c>
      <c r="I137" s="727">
        <v>108.1791817210006</v>
      </c>
      <c r="J137" s="727">
        <v>110.6949766447448</v>
      </c>
      <c r="K137" s="727">
        <v>114.35431471564547</v>
      </c>
      <c r="L137" s="727">
        <v>116.6414010099584</v>
      </c>
      <c r="M137" s="727">
        <v>119.15719593370261</v>
      </c>
      <c r="N137" s="727">
        <v>116.06962943638017</v>
      </c>
      <c r="O137" s="727">
        <v>112.1815827360482</v>
      </c>
      <c r="P137" s="727">
        <v>105.42134387351778</v>
      </c>
      <c r="Q137" s="727">
        <v>103.2083003952569</v>
      </c>
      <c r="R137" s="727">
        <v>99.184584980237148</v>
      </c>
      <c r="S137" s="727">
        <v>98.581027667984188</v>
      </c>
      <c r="T137" s="727">
        <v>99.586956521739111</v>
      </c>
      <c r="U137" s="727">
        <v>101.09584980237153</v>
      </c>
      <c r="V137" s="727">
        <v>102.30296442687747</v>
      </c>
      <c r="W137" s="727">
        <v>104.51600790513834</v>
      </c>
      <c r="X137" s="727">
        <v>101.69940711462449</v>
      </c>
      <c r="Y137" s="727">
        <v>100.89466403162054</v>
      </c>
      <c r="Z137" s="727">
        <v>100.19051383399209</v>
      </c>
      <c r="AA137" s="727">
        <v>101.29703557312253</v>
      </c>
      <c r="AB137" s="727">
        <v>101.8</v>
      </c>
      <c r="AC137" s="727">
        <v>101.1</v>
      </c>
      <c r="AD137" s="727">
        <v>101</v>
      </c>
      <c r="AE137" s="728">
        <v>100</v>
      </c>
      <c r="AF137" s="728">
        <v>101.3</v>
      </c>
      <c r="AG137" s="728">
        <v>103.63333333333333</v>
      </c>
      <c r="AH137" s="727">
        <v>107.85833333333331</v>
      </c>
      <c r="AI137" s="727">
        <v>107.80833333333334</v>
      </c>
      <c r="AJ137" s="727">
        <v>103.2</v>
      </c>
      <c r="AK137" s="727"/>
      <c r="AL137" s="727"/>
      <c r="AM137" s="727"/>
      <c r="AN137" s="727"/>
    </row>
    <row r="138" spans="3:41" ht="12">
      <c r="C138" s="658" t="s">
        <v>99</v>
      </c>
      <c r="D138" s="119" t="s">
        <v>598</v>
      </c>
      <c r="E138" s="733">
        <f t="shared" ref="E138:AH138" si="83">E140*$AJ$138/$AJ$140</f>
        <v>105.3973797396439</v>
      </c>
      <c r="F138" s="733">
        <f t="shared" si="83"/>
        <v>109.01567295329725</v>
      </c>
      <c r="G138" s="733">
        <f t="shared" si="83"/>
        <v>112.51724703102629</v>
      </c>
      <c r="H138" s="733">
        <f t="shared" si="83"/>
        <v>114.5014723417394</v>
      </c>
      <c r="I138" s="733">
        <f t="shared" si="83"/>
        <v>116.01882110875533</v>
      </c>
      <c r="J138" s="733">
        <f t="shared" si="83"/>
        <v>116.95257419614971</v>
      </c>
      <c r="K138" s="733">
        <f t="shared" si="83"/>
        <v>116.71913592430111</v>
      </c>
      <c r="L138" s="733">
        <f t="shared" si="83"/>
        <v>117.06929333207398</v>
      </c>
      <c r="M138" s="733">
        <f t="shared" si="83"/>
        <v>117.30273160392264</v>
      </c>
      <c r="N138" s="733">
        <f t="shared" si="83"/>
        <v>113.21756184657211</v>
      </c>
      <c r="O138" s="733">
        <f t="shared" si="83"/>
        <v>110.29958344846459</v>
      </c>
      <c r="P138" s="733">
        <f t="shared" si="83"/>
        <v>113.47693770418165</v>
      </c>
      <c r="Q138" s="733">
        <f t="shared" si="83"/>
        <v>114.11067881488172</v>
      </c>
      <c r="R138" s="733">
        <f t="shared" si="83"/>
        <v>109.34830076241485</v>
      </c>
      <c r="S138" s="733">
        <f t="shared" si="83"/>
        <v>108.91027381825452</v>
      </c>
      <c r="T138" s="733">
        <f t="shared" si="83"/>
        <v>109.81428687322374</v>
      </c>
      <c r="U138" s="733">
        <f t="shared" si="83"/>
        <v>103.59216514327588</v>
      </c>
      <c r="V138" s="733">
        <f t="shared" si="83"/>
        <v>104.29076355946367</v>
      </c>
      <c r="W138" s="733">
        <f t="shared" si="83"/>
        <v>105.9873597130626</v>
      </c>
      <c r="X138" s="733">
        <f t="shared" si="83"/>
        <v>102.49436763212363</v>
      </c>
      <c r="Y138" s="733">
        <f t="shared" si="83"/>
        <v>99.400574646149096</v>
      </c>
      <c r="Z138" s="733">
        <f t="shared" si="83"/>
        <v>99.999373288595777</v>
      </c>
      <c r="AA138" s="733">
        <f t="shared" si="83"/>
        <v>100.59817193104246</v>
      </c>
      <c r="AB138" s="733">
        <f t="shared" si="83"/>
        <v>106.0871594868037</v>
      </c>
      <c r="AC138" s="733">
        <f t="shared" si="83"/>
        <v>105.08916174939257</v>
      </c>
      <c r="AD138" s="733">
        <f t="shared" si="83"/>
        <v>101.89556898967693</v>
      </c>
      <c r="AE138" s="733">
        <f t="shared" si="83"/>
        <v>99.799773741113555</v>
      </c>
      <c r="AF138" s="733">
        <f t="shared" si="83"/>
        <v>100.79777147852469</v>
      </c>
      <c r="AG138" s="733">
        <f t="shared" si="83"/>
        <v>102.44446774525305</v>
      </c>
      <c r="AH138" s="733">
        <f t="shared" si="83"/>
        <v>106.12042607805076</v>
      </c>
      <c r="AI138" s="733">
        <f>AI140*$AJ$138/$AJ$140</f>
        <v>105.039261862522</v>
      </c>
      <c r="AJ138" s="736">
        <f>AK138*AJ139/AK139</f>
        <v>100.29877260981912</v>
      </c>
      <c r="AK138" s="720">
        <v>103.50833333333334</v>
      </c>
      <c r="AL138" s="720">
        <v>99.2</v>
      </c>
      <c r="AM138" s="720">
        <v>97.1</v>
      </c>
      <c r="AN138" s="727">
        <v>93.4</v>
      </c>
      <c r="AO138" s="231"/>
    </row>
    <row r="139" spans="3:41" ht="12">
      <c r="C139" s="111"/>
      <c r="D139" s="111" t="s">
        <v>4</v>
      </c>
      <c r="E139" s="727">
        <v>105.60883636174452</v>
      </c>
      <c r="F139" s="727">
        <v>109.23438888357632</v>
      </c>
      <c r="G139" s="727">
        <v>112.7429880982522</v>
      </c>
      <c r="H139" s="727">
        <v>114.73119431990187</v>
      </c>
      <c r="I139" s="727">
        <v>116.25158731292811</v>
      </c>
      <c r="J139" s="727">
        <v>117.18721377017499</v>
      </c>
      <c r="K139" s="727">
        <v>116.95330715586327</v>
      </c>
      <c r="L139" s="727">
        <v>117.30416707733085</v>
      </c>
      <c r="M139" s="727">
        <v>117.53807369164259</v>
      </c>
      <c r="N139" s="727">
        <v>113.44470794118739</v>
      </c>
      <c r="O139" s="727">
        <v>110.5208752622908</v>
      </c>
      <c r="P139" s="727">
        <v>113.70460417931152</v>
      </c>
      <c r="Q139" s="727">
        <v>114.33961675192921</v>
      </c>
      <c r="R139" s="727">
        <v>109.56768403711087</v>
      </c>
      <c r="S139" s="727">
        <v>109.12877828838984</v>
      </c>
      <c r="T139" s="727">
        <v>110.03460504638861</v>
      </c>
      <c r="U139" s="727">
        <v>103.8</v>
      </c>
      <c r="V139" s="727">
        <v>104.5</v>
      </c>
      <c r="W139" s="727">
        <v>106.2</v>
      </c>
      <c r="X139" s="727">
        <v>102.7</v>
      </c>
      <c r="Y139" s="727">
        <v>99.6</v>
      </c>
      <c r="Z139" s="727">
        <v>100.2</v>
      </c>
      <c r="AA139" s="727">
        <v>100.8</v>
      </c>
      <c r="AB139" s="727">
        <v>106.3</v>
      </c>
      <c r="AC139" s="727"/>
      <c r="AD139" s="727"/>
      <c r="AE139" s="728"/>
      <c r="AF139" s="728"/>
      <c r="AG139" s="728"/>
      <c r="AH139" s="727"/>
      <c r="AI139" s="727"/>
      <c r="AJ139" s="798">
        <v>100</v>
      </c>
      <c r="AK139" s="798">
        <v>103.2</v>
      </c>
      <c r="AL139" s="798">
        <v>100.4</v>
      </c>
      <c r="AM139" s="798"/>
      <c r="AN139" s="798"/>
      <c r="AO139" s="799" t="s">
        <v>529</v>
      </c>
    </row>
    <row r="140" spans="3:41" ht="12">
      <c r="C140" s="659" t="s">
        <v>13</v>
      </c>
      <c r="D140" s="127" t="s">
        <v>206</v>
      </c>
      <c r="E140" s="729">
        <v>105.60883636174452</v>
      </c>
      <c r="F140" s="729">
        <v>109.23438888357632</v>
      </c>
      <c r="G140" s="729">
        <v>112.7429880982522</v>
      </c>
      <c r="H140" s="729">
        <v>114.73119431990187</v>
      </c>
      <c r="I140" s="729">
        <v>116.25158731292811</v>
      </c>
      <c r="J140" s="729">
        <v>117.18721377017499</v>
      </c>
      <c r="K140" s="729">
        <v>116.95330715586327</v>
      </c>
      <c r="L140" s="729">
        <v>117.30416707733083</v>
      </c>
      <c r="M140" s="729">
        <v>117.53807369164261</v>
      </c>
      <c r="N140" s="729">
        <v>113.4447079411874</v>
      </c>
      <c r="O140" s="729">
        <v>110.52087526229082</v>
      </c>
      <c r="P140" s="729">
        <v>113.70460417931153</v>
      </c>
      <c r="Q140" s="729">
        <v>114.33961675192921</v>
      </c>
      <c r="R140" s="729">
        <v>109.56768403711087</v>
      </c>
      <c r="S140" s="729">
        <v>109.12877828838984</v>
      </c>
      <c r="T140" s="729">
        <v>110.03460504638859</v>
      </c>
      <c r="U140" s="729">
        <v>103.8</v>
      </c>
      <c r="V140" s="729">
        <v>104.5</v>
      </c>
      <c r="W140" s="729">
        <v>106.2</v>
      </c>
      <c r="X140" s="729">
        <v>102.7</v>
      </c>
      <c r="Y140" s="729">
        <v>99.6</v>
      </c>
      <c r="Z140" s="729">
        <v>100.2</v>
      </c>
      <c r="AA140" s="729">
        <v>100.8</v>
      </c>
      <c r="AB140" s="729">
        <v>106.3</v>
      </c>
      <c r="AC140" s="729">
        <v>105.3</v>
      </c>
      <c r="AD140" s="729">
        <v>102.1</v>
      </c>
      <c r="AE140" s="731">
        <v>100</v>
      </c>
      <c r="AF140" s="731">
        <v>101</v>
      </c>
      <c r="AG140" s="731">
        <v>102.64999999999999</v>
      </c>
      <c r="AH140" s="729">
        <v>106.33333333333333</v>
      </c>
      <c r="AI140" s="729">
        <v>105.24999999999999</v>
      </c>
      <c r="AJ140" s="729">
        <v>100.5</v>
      </c>
      <c r="AK140" s="729"/>
      <c r="AL140" s="729"/>
      <c r="AM140" s="729"/>
      <c r="AN140" s="727"/>
    </row>
    <row r="141" spans="3:41" ht="12">
      <c r="C141" s="730" t="s">
        <v>641</v>
      </c>
      <c r="D141" s="119" t="s">
        <v>598</v>
      </c>
      <c r="E141" s="733">
        <f t="shared" ref="E141:AH141" si="84">E143*$AJ$141/$AJ$143</f>
        <v>198.47354429294231</v>
      </c>
      <c r="F141" s="733">
        <f t="shared" si="84"/>
        <v>186.25689620672898</v>
      </c>
      <c r="G141" s="733">
        <f t="shared" si="84"/>
        <v>172.59931014111615</v>
      </c>
      <c r="H141" s="733">
        <f t="shared" si="84"/>
        <v>148.88648295838931</v>
      </c>
      <c r="I141" s="733">
        <f t="shared" si="84"/>
        <v>126.82342534627929</v>
      </c>
      <c r="J141" s="733">
        <f t="shared" si="84"/>
        <v>124.75599259322782</v>
      </c>
      <c r="K141" s="733">
        <f t="shared" si="84"/>
        <v>129.85148341893046</v>
      </c>
      <c r="L141" s="733">
        <f t="shared" si="84"/>
        <v>139.52038609229245</v>
      </c>
      <c r="M141" s="733">
        <f t="shared" si="84"/>
        <v>140.50189457101382</v>
      </c>
      <c r="N141" s="733">
        <f t="shared" si="84"/>
        <v>122.87650827227195</v>
      </c>
      <c r="O141" s="733">
        <f t="shared" si="84"/>
        <v>122.55281930588508</v>
      </c>
      <c r="P141" s="733">
        <f t="shared" si="84"/>
        <v>124.82908365015388</v>
      </c>
      <c r="Q141" s="733">
        <f t="shared" si="84"/>
        <v>117.81234218525188</v>
      </c>
      <c r="R141" s="733">
        <f t="shared" si="84"/>
        <v>109.81409224162846</v>
      </c>
      <c r="S141" s="733">
        <f t="shared" si="84"/>
        <v>114.19955565719224</v>
      </c>
      <c r="T141" s="733">
        <f t="shared" si="84"/>
        <v>122.58414404456768</v>
      </c>
      <c r="U141" s="733">
        <f t="shared" si="84"/>
        <v>127.77360908631815</v>
      </c>
      <c r="V141" s="733">
        <f t="shared" si="84"/>
        <v>135.09315635848523</v>
      </c>
      <c r="W141" s="733">
        <f t="shared" si="84"/>
        <v>137.32765438451057</v>
      </c>
      <c r="X141" s="733">
        <f t="shared" si="84"/>
        <v>130.62416030643456</v>
      </c>
      <c r="Y141" s="733">
        <f t="shared" si="84"/>
        <v>118.26133010636913</v>
      </c>
      <c r="Z141" s="733">
        <f t="shared" si="84"/>
        <v>124.49495310420617</v>
      </c>
      <c r="AA141" s="733">
        <f t="shared" si="84"/>
        <v>121.80102557750273</v>
      </c>
      <c r="AB141" s="733">
        <f t="shared" si="84"/>
        <v>117.11275635467389</v>
      </c>
      <c r="AC141" s="733">
        <f t="shared" si="84"/>
        <v>123.84757517143251</v>
      </c>
      <c r="AD141" s="733">
        <f t="shared" si="84"/>
        <v>127.75272592719639</v>
      </c>
      <c r="AE141" s="733">
        <f t="shared" si="84"/>
        <v>123.68050989845861</v>
      </c>
      <c r="AF141" s="733">
        <f t="shared" si="84"/>
        <v>120.11993126820329</v>
      </c>
      <c r="AG141" s="733">
        <f t="shared" si="84"/>
        <v>120.6733349849292</v>
      </c>
      <c r="AH141" s="733">
        <f t="shared" si="84"/>
        <v>130.44665345389984</v>
      </c>
      <c r="AI141" s="733">
        <f>AI143*$AJ$141/$AJ$143</f>
        <v>121.96809085047659</v>
      </c>
      <c r="AJ141" s="736">
        <f>AK141*AJ142/AK142</f>
        <v>103.74753451676528</v>
      </c>
      <c r="AK141" s="720">
        <v>105.2</v>
      </c>
      <c r="AL141" s="727">
        <v>104.5</v>
      </c>
      <c r="AM141" s="727">
        <v>100.9</v>
      </c>
      <c r="AN141" s="727">
        <v>100.2</v>
      </c>
      <c r="AO141" s="129" t="s">
        <v>7</v>
      </c>
    </row>
    <row r="142" spans="3:41" ht="12">
      <c r="C142" s="732"/>
      <c r="D142" s="111"/>
      <c r="E142" s="734"/>
      <c r="F142" s="734"/>
      <c r="G142" s="734"/>
      <c r="H142" s="734"/>
      <c r="I142" s="734"/>
      <c r="J142" s="734"/>
      <c r="K142" s="734"/>
      <c r="L142" s="734"/>
      <c r="M142" s="734"/>
      <c r="N142" s="734"/>
      <c r="O142" s="734"/>
      <c r="P142" s="734"/>
      <c r="Q142" s="734"/>
      <c r="R142" s="734"/>
      <c r="S142" s="734"/>
      <c r="T142" s="734"/>
      <c r="U142" s="734"/>
      <c r="V142" s="734"/>
      <c r="W142" s="734"/>
      <c r="X142" s="734"/>
      <c r="Y142" s="734"/>
      <c r="Z142" s="734"/>
      <c r="AA142" s="734"/>
      <c r="AB142" s="734"/>
      <c r="AC142" s="734"/>
      <c r="AD142" s="734"/>
      <c r="AE142" s="735"/>
      <c r="AF142" s="735"/>
      <c r="AG142" s="735"/>
      <c r="AH142" s="734"/>
      <c r="AI142" s="734"/>
      <c r="AJ142" s="798">
        <v>100</v>
      </c>
      <c r="AK142" s="798">
        <v>101.4</v>
      </c>
      <c r="AL142" s="798">
        <v>105.3</v>
      </c>
      <c r="AM142" s="798"/>
      <c r="AN142" s="798"/>
      <c r="AO142" s="799" t="s">
        <v>529</v>
      </c>
    </row>
    <row r="143" spans="3:41" ht="12">
      <c r="C143" s="659" t="s">
        <v>108</v>
      </c>
      <c r="D143" s="127" t="s">
        <v>206</v>
      </c>
      <c r="E143" s="729">
        <v>158.4</v>
      </c>
      <c r="F143" s="729">
        <v>148.65</v>
      </c>
      <c r="G143" s="729">
        <v>137.74999999999997</v>
      </c>
      <c r="H143" s="729">
        <v>118.825</v>
      </c>
      <c r="I143" s="729">
        <v>101.21666666666665</v>
      </c>
      <c r="J143" s="729">
        <v>99.566666666666663</v>
      </c>
      <c r="K143" s="729">
        <v>103.63333333333333</v>
      </c>
      <c r="L143" s="729">
        <v>111.35000000000001</v>
      </c>
      <c r="M143" s="729">
        <v>112.13333333333331</v>
      </c>
      <c r="N143" s="729">
        <v>98.066666666666677</v>
      </c>
      <c r="O143" s="729">
        <v>97.808333333333323</v>
      </c>
      <c r="P143" s="729">
        <v>99.624999999999986</v>
      </c>
      <c r="Q143" s="729">
        <v>94.024999999999991</v>
      </c>
      <c r="R143" s="729">
        <v>87.641666666666652</v>
      </c>
      <c r="S143" s="729">
        <v>91.141666666666666</v>
      </c>
      <c r="T143" s="729">
        <v>97.833333333333329</v>
      </c>
      <c r="U143" s="729">
        <v>101.97500000000001</v>
      </c>
      <c r="V143" s="729">
        <v>107.81666666666666</v>
      </c>
      <c r="W143" s="729">
        <v>109.60000000000001</v>
      </c>
      <c r="X143" s="729">
        <v>104.25</v>
      </c>
      <c r="Y143" s="729">
        <v>94.38333333333334</v>
      </c>
      <c r="Z143" s="729">
        <v>99.358333333333334</v>
      </c>
      <c r="AA143" s="729">
        <v>97.208333333333329</v>
      </c>
      <c r="AB143" s="729">
        <v>93.466666666666683</v>
      </c>
      <c r="AC143" s="729">
        <v>98.841666666666683</v>
      </c>
      <c r="AD143" s="729">
        <v>101.95833333333333</v>
      </c>
      <c r="AE143" s="731">
        <v>98.708333333333329</v>
      </c>
      <c r="AF143" s="731">
        <v>95.86666666666666</v>
      </c>
      <c r="AG143" s="731">
        <v>96.308333333333337</v>
      </c>
      <c r="AH143" s="729">
        <v>104.10833333333333</v>
      </c>
      <c r="AI143" s="729">
        <v>97.341666666666654</v>
      </c>
      <c r="AJ143" s="729">
        <v>82.8</v>
      </c>
      <c r="AK143" s="729"/>
      <c r="AL143" s="727"/>
      <c r="AM143" s="727"/>
      <c r="AN143" s="727"/>
      <c r="AO143" s="129" t="s">
        <v>7</v>
      </c>
    </row>
    <row r="144" spans="3:41" ht="12">
      <c r="C144" s="732" t="s">
        <v>109</v>
      </c>
      <c r="D144" s="119" t="s">
        <v>598</v>
      </c>
      <c r="E144" s="734">
        <f t="shared" ref="E144:AH144" si="85">E146*$AJ$144/$AJ$146</f>
        <v>101.92203524483604</v>
      </c>
      <c r="F144" s="734">
        <f t="shared" si="85"/>
        <v>102.96054215417209</v>
      </c>
      <c r="G144" s="734">
        <f t="shared" si="85"/>
        <v>106.051336527196</v>
      </c>
      <c r="H144" s="734">
        <f t="shared" si="85"/>
        <v>107.22171732978104</v>
      </c>
      <c r="I144" s="734">
        <f t="shared" si="85"/>
        <v>105.91122051561888</v>
      </c>
      <c r="J144" s="734">
        <f t="shared" si="85"/>
        <v>103.29022688729464</v>
      </c>
      <c r="K144" s="734">
        <f t="shared" si="85"/>
        <v>100.43845394578459</v>
      </c>
      <c r="L144" s="734">
        <f t="shared" si="85"/>
        <v>98.501556138689594</v>
      </c>
      <c r="M144" s="734">
        <f t="shared" si="85"/>
        <v>98.188355642223186</v>
      </c>
      <c r="N144" s="734">
        <f t="shared" si="85"/>
        <v>97.191059324527458</v>
      </c>
      <c r="O144" s="734">
        <f t="shared" si="85"/>
        <v>97.479533466009713</v>
      </c>
      <c r="P144" s="734">
        <f t="shared" si="85"/>
        <v>94.883266192669609</v>
      </c>
      <c r="Q144" s="734">
        <f t="shared" si="85"/>
        <v>92.526020350843424</v>
      </c>
      <c r="R144" s="734">
        <f t="shared" si="85"/>
        <v>91.405092258226745</v>
      </c>
      <c r="S144" s="734">
        <f t="shared" si="85"/>
        <v>89.056088534728588</v>
      </c>
      <c r="T144" s="734">
        <f t="shared" si="85"/>
        <v>89.031362179744391</v>
      </c>
      <c r="U144" s="734">
        <f t="shared" si="85"/>
        <v>89.558857752740479</v>
      </c>
      <c r="V144" s="734">
        <f t="shared" si="85"/>
        <v>89.872058249206901</v>
      </c>
      <c r="W144" s="734">
        <f t="shared" si="85"/>
        <v>93.15242134377624</v>
      </c>
      <c r="X144" s="734">
        <f t="shared" si="85"/>
        <v>96.177278770175647</v>
      </c>
      <c r="Y144" s="734">
        <f t="shared" si="85"/>
        <v>97.421838637713265</v>
      </c>
      <c r="Z144" s="734">
        <f t="shared" si="85"/>
        <v>97.627891595914875</v>
      </c>
      <c r="AA144" s="734">
        <f t="shared" si="85"/>
        <v>98.46858766537737</v>
      </c>
      <c r="AB144" s="734">
        <f t="shared" si="85"/>
        <v>97.850428790772568</v>
      </c>
      <c r="AC144" s="734">
        <f t="shared" si="85"/>
        <v>98.27077682550383</v>
      </c>
      <c r="AD144" s="734">
        <f t="shared" si="85"/>
        <v>98.402650718752852</v>
      </c>
      <c r="AE144" s="734">
        <f t="shared" si="85"/>
        <v>99.136199249950522</v>
      </c>
      <c r="AF144" s="734">
        <f t="shared" si="85"/>
        <v>99.284557379855656</v>
      </c>
      <c r="AG144" s="734">
        <f t="shared" si="85"/>
        <v>98.971356883389234</v>
      </c>
      <c r="AH144" s="734">
        <f t="shared" si="85"/>
        <v>98.790030280171834</v>
      </c>
      <c r="AI144" s="734">
        <f>AI146*$AJ$144/$AJ$146</f>
        <v>99.515336693041462</v>
      </c>
      <c r="AJ144" s="736">
        <f>AK144*AJ145/AK145</f>
        <v>99.696663296258848</v>
      </c>
      <c r="AK144" s="727">
        <v>98.6</v>
      </c>
      <c r="AL144" s="720">
        <v>98.4</v>
      </c>
      <c r="AM144" s="720">
        <v>103.4</v>
      </c>
      <c r="AN144" s="727">
        <v>98.7</v>
      </c>
    </row>
    <row r="145" spans="2:43" ht="12">
      <c r="C145" s="732"/>
      <c r="D145" s="111"/>
      <c r="E145" s="734"/>
      <c r="F145" s="734"/>
      <c r="G145" s="734"/>
      <c r="H145" s="734"/>
      <c r="I145" s="734"/>
      <c r="J145" s="734"/>
      <c r="K145" s="734"/>
      <c r="L145" s="734"/>
      <c r="M145" s="734"/>
      <c r="N145" s="734"/>
      <c r="O145" s="734"/>
      <c r="P145" s="734"/>
      <c r="Q145" s="734"/>
      <c r="R145" s="734"/>
      <c r="S145" s="734"/>
      <c r="T145" s="734"/>
      <c r="U145" s="734"/>
      <c r="V145" s="734"/>
      <c r="W145" s="734"/>
      <c r="X145" s="734"/>
      <c r="Y145" s="734"/>
      <c r="Z145" s="734"/>
      <c r="AA145" s="734"/>
      <c r="AB145" s="734"/>
      <c r="AC145" s="734"/>
      <c r="AD145" s="734"/>
      <c r="AE145" s="735"/>
      <c r="AF145" s="735"/>
      <c r="AG145" s="735"/>
      <c r="AH145" s="734"/>
      <c r="AI145" s="734"/>
      <c r="AJ145" s="798">
        <v>100</v>
      </c>
      <c r="AK145" s="798">
        <v>98.9</v>
      </c>
      <c r="AL145" s="798">
        <v>98.5</v>
      </c>
      <c r="AM145" s="798"/>
      <c r="AN145" s="798"/>
      <c r="AO145" s="799" t="s">
        <v>529</v>
      </c>
    </row>
    <row r="146" spans="2:43" ht="12">
      <c r="C146" s="659"/>
      <c r="D146" s="127" t="s">
        <v>206</v>
      </c>
      <c r="E146" s="729">
        <v>103.05</v>
      </c>
      <c r="F146" s="729">
        <v>104.10000000000001</v>
      </c>
      <c r="G146" s="729">
        <v>107.22500000000001</v>
      </c>
      <c r="H146" s="729">
        <v>108.40833333333335</v>
      </c>
      <c r="I146" s="729">
        <v>107.08333333333331</v>
      </c>
      <c r="J146" s="729">
        <v>104.43333333333334</v>
      </c>
      <c r="K146" s="729">
        <v>101.55000000000001</v>
      </c>
      <c r="L146" s="729">
        <v>99.591666666666654</v>
      </c>
      <c r="M146" s="729">
        <v>99.274999999999991</v>
      </c>
      <c r="N146" s="729">
        <v>98.266666666666652</v>
      </c>
      <c r="O146" s="729">
        <v>98.558333333333337</v>
      </c>
      <c r="P146" s="729">
        <v>95.933333333333323</v>
      </c>
      <c r="Q146" s="729">
        <v>93.550000000000011</v>
      </c>
      <c r="R146" s="729">
        <v>92.416666666666671</v>
      </c>
      <c r="S146" s="729">
        <v>90.041666666666671</v>
      </c>
      <c r="T146" s="729">
        <v>90.016666666666666</v>
      </c>
      <c r="U146" s="729">
        <v>90.550000000000011</v>
      </c>
      <c r="V146" s="729">
        <v>90.866666666666674</v>
      </c>
      <c r="W146" s="729">
        <v>94.183333333333323</v>
      </c>
      <c r="X146" s="729">
        <v>97.241666666666674</v>
      </c>
      <c r="Y146" s="729">
        <v>98.5</v>
      </c>
      <c r="Z146" s="729">
        <v>98.708333333333357</v>
      </c>
      <c r="AA146" s="729">
        <v>99.558333333333337</v>
      </c>
      <c r="AB146" s="729">
        <v>98.933333333333337</v>
      </c>
      <c r="AC146" s="729">
        <v>99.358333333333334</v>
      </c>
      <c r="AD146" s="729">
        <v>99.491666666666674</v>
      </c>
      <c r="AE146" s="731">
        <v>100.23333333333335</v>
      </c>
      <c r="AF146" s="731">
        <v>100.38333333333333</v>
      </c>
      <c r="AG146" s="731">
        <v>100.06666666666666</v>
      </c>
      <c r="AH146" s="729">
        <v>99.883333333333326</v>
      </c>
      <c r="AI146" s="729">
        <v>100.61666666666667</v>
      </c>
      <c r="AJ146" s="729">
        <v>100.8</v>
      </c>
      <c r="AK146" s="729"/>
      <c r="AL146" s="729"/>
      <c r="AM146" s="729"/>
      <c r="AN146" s="727"/>
    </row>
    <row r="147" spans="2:43" ht="12">
      <c r="D147" s="111"/>
      <c r="E147" s="129"/>
      <c r="AC147" s="277"/>
      <c r="AD147" s="111"/>
      <c r="AE147" s="40"/>
      <c r="AF147" s="40"/>
      <c r="AG147" s="40"/>
      <c r="AH147" s="40"/>
      <c r="AI147" s="111"/>
      <c r="AJ147" s="111"/>
      <c r="AK147" s="111"/>
      <c r="AL147" s="111"/>
      <c r="AM147" s="111"/>
      <c r="AN147" s="111"/>
    </row>
    <row r="148" spans="2:43">
      <c r="B148" s="4" t="s">
        <v>3</v>
      </c>
      <c r="C148" s="4"/>
      <c r="D148" s="324" t="s">
        <v>2</v>
      </c>
      <c r="E148" s="662">
        <v>434826.4</v>
      </c>
      <c r="F148" s="662">
        <v>470873.7</v>
      </c>
      <c r="G148" s="662">
        <v>496058.5</v>
      </c>
      <c r="H148" s="662">
        <v>505820.5</v>
      </c>
      <c r="I148" s="662">
        <v>504509.6</v>
      </c>
      <c r="J148" s="594">
        <v>511958.8</v>
      </c>
      <c r="K148" s="594">
        <v>525299.5</v>
      </c>
      <c r="L148" s="594">
        <v>538659.6</v>
      </c>
      <c r="M148" s="594">
        <v>542508</v>
      </c>
      <c r="N148" s="594">
        <v>534564.1</v>
      </c>
      <c r="O148" s="594">
        <v>530298.6</v>
      </c>
      <c r="P148" s="594">
        <v>537614.19999999995</v>
      </c>
      <c r="Q148" s="594">
        <v>527410.5</v>
      </c>
      <c r="R148" s="594">
        <v>523465.9</v>
      </c>
      <c r="S148" s="594">
        <v>526219.9</v>
      </c>
      <c r="T148" s="594">
        <v>529637.9</v>
      </c>
      <c r="U148" s="594">
        <v>534106.19999999995</v>
      </c>
      <c r="V148" s="594">
        <v>537257.9</v>
      </c>
      <c r="W148" s="594">
        <v>538485.5</v>
      </c>
      <c r="X148" s="594">
        <v>516174.9</v>
      </c>
      <c r="Y148" s="594">
        <v>497364.2</v>
      </c>
      <c r="Z148" s="594">
        <v>504873.7</v>
      </c>
      <c r="AA148" s="594">
        <v>500046.2</v>
      </c>
      <c r="AB148" s="594">
        <v>499420.6</v>
      </c>
      <c r="AC148" s="594">
        <v>512677.5</v>
      </c>
      <c r="AD148" s="594">
        <v>523422.8</v>
      </c>
      <c r="AE148" s="594">
        <v>540740.80000000005</v>
      </c>
      <c r="AF148" s="594">
        <v>544829.9</v>
      </c>
      <c r="AG148" s="663">
        <v>555712.5</v>
      </c>
      <c r="AH148" s="594">
        <v>556570.5</v>
      </c>
      <c r="AI148" s="594">
        <v>556800.69999999995</v>
      </c>
      <c r="AJ148" s="594">
        <v>538787.80000000005</v>
      </c>
      <c r="AK148" s="594">
        <v>554913.30000000005</v>
      </c>
      <c r="AL148" s="594">
        <v>567112.69999999995</v>
      </c>
      <c r="AM148" s="594">
        <v>593903.4</v>
      </c>
      <c r="AN148" s="401">
        <v>615907.6</v>
      </c>
      <c r="AQ148" s="129" t="s">
        <v>694</v>
      </c>
    </row>
    <row r="149" spans="2:43">
      <c r="B149" s="4"/>
      <c r="C149" s="109"/>
      <c r="D149" s="121"/>
      <c r="E149" s="664">
        <v>427271.5</v>
      </c>
      <c r="F149" s="595">
        <v>462963.8</v>
      </c>
      <c r="G149" s="595">
        <v>487342.8</v>
      </c>
      <c r="H149" s="595">
        <v>496681.7</v>
      </c>
      <c r="I149" s="595">
        <v>494916.1</v>
      </c>
      <c r="J149" s="595">
        <v>502636.2</v>
      </c>
      <c r="K149" s="595"/>
      <c r="L149" s="595"/>
      <c r="M149" s="595"/>
      <c r="N149" s="595" t="s">
        <v>7</v>
      </c>
      <c r="O149" s="595"/>
      <c r="P149" s="595"/>
      <c r="Q149" s="595"/>
      <c r="R149" s="595"/>
      <c r="S149" s="595"/>
      <c r="T149" s="595"/>
      <c r="U149" s="595"/>
      <c r="V149" s="595"/>
      <c r="W149" s="595"/>
      <c r="X149" s="595"/>
      <c r="Y149" s="595"/>
      <c r="Z149" s="595"/>
      <c r="AA149" s="595"/>
      <c r="AB149" s="595"/>
      <c r="AC149" s="595"/>
      <c r="AD149" s="595"/>
      <c r="AE149" s="595"/>
      <c r="AF149" s="595"/>
      <c r="AG149" s="664"/>
      <c r="AH149" s="595"/>
      <c r="AI149" s="595"/>
      <c r="AJ149" s="595"/>
      <c r="AK149" s="595"/>
      <c r="AL149" s="281"/>
      <c r="AM149" s="595"/>
      <c r="AN149" s="281"/>
      <c r="AQ149" s="129" t="s">
        <v>695</v>
      </c>
    </row>
    <row r="150" spans="2:43">
      <c r="B150" s="4"/>
      <c r="C150" s="109"/>
      <c r="D150" s="4" t="s">
        <v>6</v>
      </c>
      <c r="E150" s="551">
        <v>407922.9</v>
      </c>
      <c r="F150" s="551">
        <v>430861.9</v>
      </c>
      <c r="G150" s="551">
        <v>441677.9</v>
      </c>
      <c r="H150" s="551">
        <v>444297.2</v>
      </c>
      <c r="I150" s="551">
        <v>440841.6</v>
      </c>
      <c r="J150" s="400">
        <v>447936.9</v>
      </c>
      <c r="K150" s="400">
        <v>462177.3</v>
      </c>
      <c r="L150" s="400">
        <v>475806.1</v>
      </c>
      <c r="M150" s="400">
        <v>475217.3</v>
      </c>
      <c r="N150" s="400">
        <v>470507.4</v>
      </c>
      <c r="O150" s="400">
        <v>473320.1</v>
      </c>
      <c r="P150" s="400">
        <v>485623</v>
      </c>
      <c r="Q150" s="400">
        <v>482113.5</v>
      </c>
      <c r="R150" s="400">
        <v>486545.5</v>
      </c>
      <c r="S150" s="400">
        <v>495922.8</v>
      </c>
      <c r="T150" s="400">
        <v>504269.4</v>
      </c>
      <c r="U150" s="400">
        <v>515134.1</v>
      </c>
      <c r="V150" s="400">
        <v>521784.6</v>
      </c>
      <c r="W150" s="400">
        <v>527271.6</v>
      </c>
      <c r="X150" s="400">
        <v>508262</v>
      </c>
      <c r="Y150" s="400">
        <v>495875.6</v>
      </c>
      <c r="Z150" s="400">
        <v>512064.7</v>
      </c>
      <c r="AA150" s="400">
        <v>514686.7</v>
      </c>
      <c r="AB150" s="400">
        <v>517919.3</v>
      </c>
      <c r="AC150" s="400">
        <v>532072.30000000005</v>
      </c>
      <c r="AD150" s="400">
        <v>530195.30000000005</v>
      </c>
      <c r="AE150" s="400">
        <v>539413.5</v>
      </c>
      <c r="AF150" s="400">
        <v>543479.1</v>
      </c>
      <c r="AG150" s="361">
        <v>553173.5</v>
      </c>
      <c r="AH150" s="400">
        <v>554532</v>
      </c>
      <c r="AI150" s="401">
        <v>550117.19999999995</v>
      </c>
      <c r="AJ150" s="401">
        <v>528630</v>
      </c>
      <c r="AK150" s="401">
        <v>545041.69999999995</v>
      </c>
      <c r="AL150" s="594">
        <v>551971</v>
      </c>
      <c r="AM150" s="401">
        <v>554655.5</v>
      </c>
      <c r="AN150" s="401">
        <v>558729.4</v>
      </c>
    </row>
    <row r="151" spans="2:43">
      <c r="B151" s="4"/>
      <c r="C151" s="109"/>
      <c r="D151" s="4"/>
      <c r="E151" s="105">
        <v>389690.1</v>
      </c>
      <c r="F151" s="236">
        <v>411707</v>
      </c>
      <c r="G151" s="236">
        <v>421620.6</v>
      </c>
      <c r="H151" s="236">
        <v>423870.1</v>
      </c>
      <c r="I151" s="236">
        <v>420074.5</v>
      </c>
      <c r="J151" s="236">
        <v>426791.7</v>
      </c>
      <c r="K151" s="236"/>
      <c r="L151" s="236"/>
      <c r="M151" s="236"/>
      <c r="N151" s="236"/>
      <c r="O151" s="236"/>
      <c r="P151" s="236"/>
      <c r="Q151" s="236"/>
      <c r="R151" s="236"/>
      <c r="S151" s="236"/>
      <c r="T151" s="236"/>
      <c r="U151" s="236"/>
      <c r="V151" s="236"/>
      <c r="W151" s="236"/>
      <c r="X151" s="236"/>
      <c r="Y151" s="236"/>
      <c r="Z151" s="236"/>
      <c r="AA151" s="236"/>
      <c r="AB151" s="236"/>
      <c r="AC151" s="236"/>
      <c r="AD151" s="236"/>
      <c r="AE151" s="236"/>
      <c r="AF151" s="236"/>
      <c r="AG151" s="105"/>
      <c r="AH151" s="236"/>
    </row>
    <row r="152" spans="2:43">
      <c r="C152" s="273"/>
      <c r="D152" s="324" t="s">
        <v>197</v>
      </c>
      <c r="E152" s="593">
        <f>E153*$J$152/$J$153</f>
        <v>419292.44014362461</v>
      </c>
      <c r="F152" s="593">
        <f>F153*$J$152/$J$153</f>
        <v>443879.32392560632</v>
      </c>
      <c r="G152" s="593">
        <f>G153*$J$152/$J$153</f>
        <v>451344.93115950539</v>
      </c>
      <c r="H152" s="593">
        <f>H153*$J$152/$J$153</f>
        <v>454848.39862881886</v>
      </c>
      <c r="I152" s="593">
        <f>I153*$J$152/$J$153</f>
        <v>452009.05341212539</v>
      </c>
      <c r="J152" s="593">
        <v>457895.3</v>
      </c>
      <c r="K152" s="593">
        <v>466526.2</v>
      </c>
      <c r="L152" s="593">
        <v>477404.4</v>
      </c>
      <c r="M152" s="593">
        <v>477448.6</v>
      </c>
      <c r="N152" s="593">
        <v>470333.8</v>
      </c>
      <c r="O152" s="593">
        <v>471108.8</v>
      </c>
      <c r="P152" s="593">
        <v>479716.9</v>
      </c>
      <c r="Q152" s="593">
        <v>478473.2</v>
      </c>
      <c r="R152" s="593">
        <v>482031.7</v>
      </c>
      <c r="S152" s="593">
        <v>491445.5</v>
      </c>
      <c r="T152" s="593">
        <v>497508.5</v>
      </c>
      <c r="U152" s="593">
        <v>507230.9</v>
      </c>
      <c r="V152" s="593">
        <v>516069</v>
      </c>
      <c r="W152" s="593">
        <v>526352.9</v>
      </c>
      <c r="X152" s="593">
        <v>507025.2</v>
      </c>
      <c r="Y152" s="593">
        <v>500404.9</v>
      </c>
      <c r="Z152" s="593">
        <v>527759.6</v>
      </c>
      <c r="AA152" s="593">
        <v>530480</v>
      </c>
      <c r="AB152" s="593">
        <v>527913</v>
      </c>
      <c r="AC152" s="593">
        <v>541802.9</v>
      </c>
      <c r="AD152" s="593">
        <v>534559.1</v>
      </c>
      <c r="AE152" s="572" t="s">
        <v>207</v>
      </c>
      <c r="AF152" s="572" t="s">
        <v>207</v>
      </c>
      <c r="AG152" s="572" t="s">
        <v>207</v>
      </c>
      <c r="AH152" s="572" t="s">
        <v>207</v>
      </c>
      <c r="AI152" s="572" t="s">
        <v>207</v>
      </c>
      <c r="AJ152" s="572" t="s">
        <v>207</v>
      </c>
      <c r="AK152" s="572" t="s">
        <v>207</v>
      </c>
      <c r="AL152" s="572"/>
      <c r="AM152" s="572"/>
      <c r="AN152" s="573"/>
    </row>
    <row r="153" spans="2:43">
      <c r="C153" s="273"/>
      <c r="D153" s="665" t="s">
        <v>208</v>
      </c>
      <c r="E153" s="595">
        <v>437966.3</v>
      </c>
      <c r="F153" s="595">
        <v>463648.2</v>
      </c>
      <c r="G153" s="595">
        <v>471446.3</v>
      </c>
      <c r="H153" s="595">
        <v>475105.8</v>
      </c>
      <c r="I153" s="595">
        <v>472140</v>
      </c>
      <c r="J153" s="595">
        <v>478288.4</v>
      </c>
      <c r="K153" s="595"/>
      <c r="L153" s="595"/>
      <c r="M153" s="595"/>
      <c r="N153" s="595"/>
      <c r="O153" s="595"/>
      <c r="P153" s="595"/>
      <c r="Q153" s="595"/>
      <c r="R153" s="595"/>
      <c r="S153" s="595"/>
      <c r="T153" s="595"/>
      <c r="U153" s="595"/>
      <c r="V153" s="595"/>
      <c r="W153" s="595"/>
      <c r="X153" s="595"/>
      <c r="Y153" s="595"/>
      <c r="Z153" s="484"/>
      <c r="AA153" s="484"/>
      <c r="AB153" s="484"/>
      <c r="AC153" s="484"/>
      <c r="AD153" s="484"/>
      <c r="AE153" s="121"/>
      <c r="AF153" s="121"/>
      <c r="AG153" s="121"/>
      <c r="AH153" s="484"/>
      <c r="AI153" s="484"/>
      <c r="AJ153" s="484"/>
      <c r="AK153" s="484"/>
      <c r="AL153" s="484"/>
      <c r="AM153" s="484"/>
    </row>
    <row r="154" spans="2:43">
      <c r="C154" s="273"/>
      <c r="D154" s="282"/>
      <c r="E154" s="236"/>
      <c r="F154" s="236"/>
      <c r="G154" s="236"/>
      <c r="H154" s="236"/>
      <c r="I154" s="236"/>
      <c r="J154" s="236"/>
      <c r="K154" s="236"/>
      <c r="L154" s="236"/>
      <c r="M154" s="236"/>
      <c r="N154" s="236"/>
      <c r="O154" s="236"/>
      <c r="P154" s="236"/>
      <c r="Q154" s="236"/>
      <c r="R154" s="236"/>
      <c r="S154" s="236"/>
      <c r="T154" s="236"/>
      <c r="U154" s="236"/>
      <c r="V154" s="236"/>
      <c r="W154" s="236"/>
      <c r="X154" s="236"/>
      <c r="Y154" s="236"/>
      <c r="AH154" s="129"/>
    </row>
    <row r="155" spans="2:43">
      <c r="C155" s="408" t="s">
        <v>599</v>
      </c>
      <c r="D155" s="111"/>
      <c r="E155" s="129"/>
      <c r="AC155" s="277"/>
      <c r="AD155" s="111"/>
      <c r="AE155" s="40"/>
      <c r="AF155" s="40"/>
      <c r="AG155" s="40"/>
      <c r="AH155" s="40"/>
      <c r="AI155" s="111"/>
      <c r="AJ155" s="111"/>
      <c r="AK155" s="111"/>
      <c r="AL155" s="111"/>
      <c r="AM155" s="111"/>
      <c r="AN155" s="111"/>
    </row>
    <row r="156" spans="2:43" ht="12">
      <c r="B156" s="634"/>
      <c r="C156" s="637" t="s">
        <v>334</v>
      </c>
      <c r="D156" s="119" t="s">
        <v>598</v>
      </c>
      <c r="E156" s="649">
        <v>92.9</v>
      </c>
      <c r="F156" s="649">
        <v>97.1</v>
      </c>
      <c r="G156" s="649">
        <v>100.3</v>
      </c>
      <c r="H156" s="649">
        <v>101.7</v>
      </c>
      <c r="I156" s="649">
        <v>102.6</v>
      </c>
      <c r="J156" s="649">
        <v>104.5</v>
      </c>
      <c r="K156" s="649">
        <v>106.1</v>
      </c>
      <c r="L156" s="649">
        <v>108.5</v>
      </c>
      <c r="M156" s="649">
        <v>109.6</v>
      </c>
      <c r="N156" s="649">
        <v>107.9</v>
      </c>
      <c r="O156" s="649">
        <v>106.7</v>
      </c>
      <c r="P156" s="649">
        <v>106.5</v>
      </c>
      <c r="Q156" s="649">
        <v>104.9</v>
      </c>
      <c r="R156" s="649">
        <v>102.2</v>
      </c>
      <c r="S156" s="649">
        <v>102</v>
      </c>
      <c r="T156" s="649">
        <v>101.9</v>
      </c>
      <c r="U156" s="649">
        <v>103.1</v>
      </c>
      <c r="V156" s="649">
        <v>103.8</v>
      </c>
      <c r="W156" s="649">
        <v>103.2</v>
      </c>
      <c r="X156" s="649">
        <v>101.7</v>
      </c>
      <c r="Y156" s="649">
        <v>97.6</v>
      </c>
      <c r="Z156" s="649">
        <v>98.8</v>
      </c>
      <c r="AA156" s="649">
        <v>98.9</v>
      </c>
      <c r="AB156" s="649">
        <v>97.7</v>
      </c>
      <c r="AC156" s="649">
        <v>97.9</v>
      </c>
      <c r="AD156" s="649">
        <v>99</v>
      </c>
      <c r="AE156" s="648">
        <v>99.3</v>
      </c>
      <c r="AF156" s="648">
        <v>100.2</v>
      </c>
      <c r="AG156" s="648">
        <v>100.8</v>
      </c>
      <c r="AH156" s="648">
        <v>101.8</v>
      </c>
      <c r="AI156" s="649">
        <v>101.7</v>
      </c>
      <c r="AJ156" s="649">
        <v>100</v>
      </c>
      <c r="AK156" s="649">
        <v>101.5</v>
      </c>
      <c r="AL156" s="649">
        <v>104.3</v>
      </c>
      <c r="AM156" s="649">
        <v>106.2</v>
      </c>
      <c r="AN156" s="650">
        <v>109.4</v>
      </c>
    </row>
    <row r="157" spans="2:43" s="4" customFormat="1">
      <c r="B157" s="470"/>
      <c r="C157" s="638"/>
      <c r="D157" s="111" t="s">
        <v>335</v>
      </c>
      <c r="E157" s="413">
        <v>87.8</v>
      </c>
      <c r="F157" s="413">
        <v>92.4</v>
      </c>
      <c r="G157" s="413">
        <v>100</v>
      </c>
      <c r="H157" s="413">
        <v>101</v>
      </c>
      <c r="I157" s="413">
        <v>101.7</v>
      </c>
      <c r="J157" s="413">
        <v>105.2</v>
      </c>
      <c r="K157" s="413">
        <v>107.3</v>
      </c>
      <c r="L157" s="413">
        <v>110.9</v>
      </c>
      <c r="M157" s="413">
        <v>110.2</v>
      </c>
      <c r="N157" s="413">
        <v>110.4</v>
      </c>
      <c r="O157" s="413">
        <v>108.8</v>
      </c>
      <c r="P157" s="413">
        <v>111.9</v>
      </c>
      <c r="Q157" s="413">
        <v>111.7</v>
      </c>
      <c r="R157" s="413">
        <v>105.6</v>
      </c>
      <c r="S157" s="413">
        <v>107.8</v>
      </c>
      <c r="T157" s="413">
        <v>112.1</v>
      </c>
      <c r="U157" s="413">
        <v>115.2</v>
      </c>
      <c r="V157" s="413">
        <v>117.3</v>
      </c>
      <c r="W157" s="413">
        <v>117.8</v>
      </c>
      <c r="X157" s="413">
        <v>119.1</v>
      </c>
      <c r="Y157" s="413">
        <v>114.3</v>
      </c>
      <c r="Z157" s="413">
        <v>118.4</v>
      </c>
      <c r="AA157" s="413">
        <v>118.9</v>
      </c>
      <c r="AB157" s="413">
        <v>117.4</v>
      </c>
      <c r="AC157" s="413">
        <v>109.2</v>
      </c>
      <c r="AD157" s="413">
        <v>105.6</v>
      </c>
      <c r="AE157" s="413">
        <v>100.2</v>
      </c>
      <c r="AF157" s="413">
        <v>101.7</v>
      </c>
      <c r="AG157" s="413">
        <v>105.7</v>
      </c>
      <c r="AH157" s="413">
        <v>120.7</v>
      </c>
      <c r="AI157" s="413">
        <v>123</v>
      </c>
      <c r="AJ157" s="413">
        <v>120.9</v>
      </c>
      <c r="AK157" s="413"/>
      <c r="AL157" s="413"/>
      <c r="AM157" s="413"/>
      <c r="AN157" s="413"/>
      <c r="AO157" s="125" t="s">
        <v>536</v>
      </c>
    </row>
    <row r="158" spans="2:43" s="4" customFormat="1">
      <c r="B158" s="470"/>
      <c r="C158" s="638"/>
      <c r="D158" s="111" t="s">
        <v>15</v>
      </c>
      <c r="E158" s="413">
        <v>94.8</v>
      </c>
      <c r="F158" s="413">
        <v>99.1</v>
      </c>
      <c r="G158" s="413">
        <v>102.4</v>
      </c>
      <c r="H158" s="413">
        <v>103.8</v>
      </c>
      <c r="I158" s="413">
        <v>104.8</v>
      </c>
      <c r="J158" s="413">
        <v>106.7</v>
      </c>
      <c r="K158" s="413">
        <v>108.3</v>
      </c>
      <c r="L158" s="413">
        <v>110.7</v>
      </c>
      <c r="M158" s="413">
        <v>111.9</v>
      </c>
      <c r="N158" s="413">
        <v>110.1</v>
      </c>
      <c r="O158" s="413">
        <v>109</v>
      </c>
      <c r="P158" s="413">
        <v>108.7</v>
      </c>
      <c r="Q158" s="413">
        <v>107.1</v>
      </c>
      <c r="R158" s="413">
        <v>104.3</v>
      </c>
      <c r="S158" s="413">
        <v>104</v>
      </c>
      <c r="T158" s="413">
        <v>103.6</v>
      </c>
      <c r="U158" s="413">
        <v>104.9</v>
      </c>
      <c r="V158" s="413">
        <v>105.7</v>
      </c>
      <c r="W158" s="413">
        <v>104.9</v>
      </c>
      <c r="X158" s="413">
        <v>103.3</v>
      </c>
      <c r="Y158" s="413">
        <v>99.1</v>
      </c>
      <c r="Z158" s="413">
        <v>100.1</v>
      </c>
      <c r="AA158" s="413">
        <v>100.2</v>
      </c>
      <c r="AB158" s="413">
        <v>99.1</v>
      </c>
      <c r="AC158" s="413">
        <v>99</v>
      </c>
      <c r="AD158" s="413">
        <v>100</v>
      </c>
      <c r="AE158" s="413"/>
      <c r="AF158" s="413"/>
      <c r="AG158" s="413"/>
      <c r="AH158" s="413"/>
      <c r="AI158" s="413"/>
      <c r="AJ158" s="413"/>
      <c r="AK158" s="413"/>
      <c r="AL158" s="413"/>
      <c r="AM158" s="413"/>
      <c r="AN158" s="413"/>
    </row>
    <row r="159" spans="2:43" s="4" customFormat="1">
      <c r="B159" s="470"/>
      <c r="C159" s="638"/>
      <c r="D159" s="111" t="s">
        <v>330</v>
      </c>
      <c r="E159" s="413">
        <v>90.6</v>
      </c>
      <c r="F159" s="413">
        <v>94.7</v>
      </c>
      <c r="G159" s="413">
        <v>97.9</v>
      </c>
      <c r="H159" s="413">
        <v>99.2</v>
      </c>
      <c r="I159" s="413">
        <v>100.1</v>
      </c>
      <c r="J159" s="413">
        <v>101.9</v>
      </c>
      <c r="K159" s="413">
        <v>103.5</v>
      </c>
      <c r="L159" s="413">
        <v>105.8</v>
      </c>
      <c r="M159" s="413">
        <v>107</v>
      </c>
      <c r="N159" s="413">
        <v>105.3</v>
      </c>
      <c r="O159" s="413">
        <v>104.2</v>
      </c>
      <c r="P159" s="413">
        <v>103.9</v>
      </c>
      <c r="Q159" s="413">
        <v>102.3</v>
      </c>
      <c r="R159" s="413">
        <v>99.7</v>
      </c>
      <c r="S159" s="413">
        <v>99.4</v>
      </c>
      <c r="T159" s="413">
        <v>99</v>
      </c>
      <c r="U159" s="413">
        <v>100.2</v>
      </c>
      <c r="V159" s="413">
        <v>101</v>
      </c>
      <c r="W159" s="413">
        <v>100.3</v>
      </c>
      <c r="X159" s="413">
        <v>98.7</v>
      </c>
      <c r="Y159" s="413"/>
      <c r="Z159" s="413"/>
      <c r="AA159" s="413"/>
      <c r="AB159" s="413"/>
      <c r="AC159" s="413"/>
      <c r="AD159" s="413"/>
      <c r="AE159" s="413"/>
      <c r="AF159" s="413"/>
      <c r="AG159" s="413"/>
      <c r="AH159" s="413"/>
      <c r="AI159" s="413"/>
      <c r="AJ159" s="413"/>
      <c r="AK159" s="413"/>
      <c r="AL159" s="652"/>
      <c r="AM159" s="652"/>
      <c r="AN159" s="413"/>
      <c r="AO159" s="4" t="s">
        <v>338</v>
      </c>
    </row>
    <row r="160" spans="2:43" s="4" customFormat="1">
      <c r="B160" s="470"/>
      <c r="C160" s="637" t="s">
        <v>209</v>
      </c>
      <c r="D160" s="119" t="s">
        <v>598</v>
      </c>
      <c r="E160" s="648">
        <v>105.8</v>
      </c>
      <c r="F160" s="648">
        <v>107.2</v>
      </c>
      <c r="G160" s="648">
        <v>107.7</v>
      </c>
      <c r="H160" s="648">
        <v>107.7</v>
      </c>
      <c r="I160" s="648">
        <v>107.4</v>
      </c>
      <c r="J160" s="648">
        <v>109.2</v>
      </c>
      <c r="K160" s="648">
        <v>111.3</v>
      </c>
      <c r="L160" s="648">
        <v>113.6</v>
      </c>
      <c r="M160" s="648">
        <v>112.4</v>
      </c>
      <c r="N160" s="648">
        <v>110.6</v>
      </c>
      <c r="O160" s="648">
        <v>109.9</v>
      </c>
      <c r="P160" s="648">
        <v>110.6</v>
      </c>
      <c r="Q160" s="648">
        <v>110.3</v>
      </c>
      <c r="R160" s="648">
        <v>108.3</v>
      </c>
      <c r="S160" s="648">
        <v>108.3</v>
      </c>
      <c r="T160" s="648">
        <v>108.2</v>
      </c>
      <c r="U160" s="648">
        <v>109.9</v>
      </c>
      <c r="V160" s="648">
        <v>110.3</v>
      </c>
      <c r="W160" s="648">
        <v>109.3</v>
      </c>
      <c r="X160" s="648">
        <v>106.3</v>
      </c>
      <c r="Y160" s="648">
        <v>103.8</v>
      </c>
      <c r="Z160" s="648">
        <v>105.8</v>
      </c>
      <c r="AA160" s="648">
        <v>105.9</v>
      </c>
      <c r="AB160" s="648">
        <v>104.9</v>
      </c>
      <c r="AC160" s="648">
        <v>103.9</v>
      </c>
      <c r="AD160" s="648">
        <v>101.5</v>
      </c>
      <c r="AE160" s="648">
        <v>101.5</v>
      </c>
      <c r="AF160" s="648">
        <v>102.5</v>
      </c>
      <c r="AG160" s="648">
        <v>102.1</v>
      </c>
      <c r="AH160" s="648">
        <v>102.2</v>
      </c>
      <c r="AI160" s="648">
        <v>101.5</v>
      </c>
      <c r="AJ160" s="648">
        <v>100.2</v>
      </c>
      <c r="AK160" s="648">
        <v>101.5</v>
      </c>
      <c r="AL160" s="413">
        <v>100.6</v>
      </c>
      <c r="AM160" s="413">
        <v>98.9</v>
      </c>
      <c r="AN160" s="413">
        <v>98.4</v>
      </c>
    </row>
    <row r="161" spans="2:41" s="4" customFormat="1">
      <c r="B161" s="470"/>
      <c r="C161" s="638"/>
      <c r="D161" s="111" t="s">
        <v>335</v>
      </c>
      <c r="E161" s="413">
        <v>104.6</v>
      </c>
      <c r="F161" s="413">
        <v>105.8</v>
      </c>
      <c r="G161" s="413">
        <v>106.5</v>
      </c>
      <c r="H161" s="413">
        <v>106.4</v>
      </c>
      <c r="I161" s="413">
        <v>106.1</v>
      </c>
      <c r="J161" s="413">
        <v>107.8</v>
      </c>
      <c r="K161" s="413">
        <v>109.9</v>
      </c>
      <c r="L161" s="413">
        <v>112.3</v>
      </c>
      <c r="M161" s="413">
        <v>110.9</v>
      </c>
      <c r="N161" s="413">
        <v>109.2</v>
      </c>
      <c r="O161" s="413">
        <v>108.6</v>
      </c>
      <c r="P161" s="413">
        <v>109.2</v>
      </c>
      <c r="Q161" s="413">
        <v>109.1</v>
      </c>
      <c r="R161" s="413">
        <v>106.9</v>
      </c>
      <c r="S161" s="413">
        <v>107</v>
      </c>
      <c r="T161" s="413">
        <v>106.9</v>
      </c>
      <c r="U161" s="413">
        <v>108.6</v>
      </c>
      <c r="V161" s="413">
        <v>109</v>
      </c>
      <c r="W161" s="413">
        <v>108</v>
      </c>
      <c r="X161" s="413">
        <v>105.1</v>
      </c>
      <c r="Y161" s="413">
        <v>102.5</v>
      </c>
      <c r="Z161" s="413">
        <v>104.5</v>
      </c>
      <c r="AA161" s="413">
        <v>104.6</v>
      </c>
      <c r="AB161" s="650">
        <v>103.7</v>
      </c>
      <c r="AC161" s="650">
        <v>102.7</v>
      </c>
      <c r="AD161" s="650">
        <v>100.3</v>
      </c>
      <c r="AE161" s="650">
        <v>100.3</v>
      </c>
      <c r="AF161" s="650">
        <v>101.3</v>
      </c>
      <c r="AG161" s="650">
        <v>101</v>
      </c>
      <c r="AH161" s="650">
        <v>101</v>
      </c>
      <c r="AI161" s="650">
        <v>100.4</v>
      </c>
      <c r="AJ161" s="650">
        <v>98.9</v>
      </c>
      <c r="AK161" s="650"/>
      <c r="AL161" s="650"/>
      <c r="AM161" s="650"/>
      <c r="AN161" s="650"/>
      <c r="AO161" s="125" t="s">
        <v>536</v>
      </c>
    </row>
    <row r="162" spans="2:41" s="4" customFormat="1">
      <c r="B162" s="470"/>
      <c r="C162" s="638"/>
      <c r="D162" s="111" t="s">
        <v>15</v>
      </c>
      <c r="E162" s="650">
        <v>101</v>
      </c>
      <c r="F162" s="650">
        <v>102.4</v>
      </c>
      <c r="G162" s="650">
        <v>102.9</v>
      </c>
      <c r="H162" s="650">
        <v>102.8</v>
      </c>
      <c r="I162" s="650">
        <v>102.6</v>
      </c>
      <c r="J162" s="650">
        <v>104.2</v>
      </c>
      <c r="K162" s="650">
        <v>106.2</v>
      </c>
      <c r="L162" s="650">
        <v>108.4</v>
      </c>
      <c r="M162" s="650">
        <v>107.3</v>
      </c>
      <c r="N162" s="650">
        <v>105.5</v>
      </c>
      <c r="O162" s="650">
        <v>105</v>
      </c>
      <c r="P162" s="650">
        <v>105.5</v>
      </c>
      <c r="Q162" s="650">
        <v>105.3</v>
      </c>
      <c r="R162" s="650">
        <v>103.4</v>
      </c>
      <c r="S162" s="650">
        <v>103.3</v>
      </c>
      <c r="T162" s="650">
        <v>102.9</v>
      </c>
      <c r="U162" s="650">
        <v>104.6</v>
      </c>
      <c r="V162" s="650">
        <v>105.1</v>
      </c>
      <c r="W162" s="650">
        <v>103.9</v>
      </c>
      <c r="X162" s="650">
        <v>101</v>
      </c>
      <c r="Y162" s="650">
        <v>98.6</v>
      </c>
      <c r="Z162" s="650">
        <v>100.2</v>
      </c>
      <c r="AA162" s="650">
        <v>100.4</v>
      </c>
      <c r="AB162" s="650">
        <v>99.5</v>
      </c>
      <c r="AC162" s="650">
        <v>98.3</v>
      </c>
      <c r="AD162" s="650">
        <v>95.9</v>
      </c>
      <c r="AE162" s="650"/>
      <c r="AF162" s="650"/>
      <c r="AG162" s="650"/>
      <c r="AH162" s="650"/>
      <c r="AI162" s="650"/>
      <c r="AJ162" s="650"/>
      <c r="AK162" s="650"/>
      <c r="AL162" s="650"/>
      <c r="AM162" s="650"/>
      <c r="AN162" s="650"/>
    </row>
    <row r="163" spans="2:41" s="4" customFormat="1">
      <c r="B163" s="635" t="s">
        <v>210</v>
      </c>
      <c r="C163" s="641"/>
      <c r="D163" s="127" t="s">
        <v>330</v>
      </c>
      <c r="E163" s="651">
        <v>96.8</v>
      </c>
      <c r="F163" s="651">
        <v>98.1</v>
      </c>
      <c r="G163" s="651">
        <v>98.7</v>
      </c>
      <c r="H163" s="651">
        <v>98.5</v>
      </c>
      <c r="I163" s="651">
        <v>98.3</v>
      </c>
      <c r="J163" s="651">
        <v>99.9</v>
      </c>
      <c r="K163" s="651">
        <v>101.8</v>
      </c>
      <c r="L163" s="651">
        <v>103.9</v>
      </c>
      <c r="M163" s="651">
        <v>102.9</v>
      </c>
      <c r="N163" s="651">
        <v>101.2</v>
      </c>
      <c r="O163" s="651">
        <v>100.7</v>
      </c>
      <c r="P163" s="651">
        <v>101.2</v>
      </c>
      <c r="Q163" s="651">
        <v>100.9</v>
      </c>
      <c r="R163" s="651">
        <v>99.1</v>
      </c>
      <c r="S163" s="651">
        <v>99</v>
      </c>
      <c r="T163" s="651">
        <v>98.6</v>
      </c>
      <c r="U163" s="651">
        <v>100.2</v>
      </c>
      <c r="V163" s="651">
        <v>100.7</v>
      </c>
      <c r="W163" s="651">
        <v>99.6</v>
      </c>
      <c r="X163" s="651">
        <v>96.8</v>
      </c>
      <c r="Y163" s="651"/>
      <c r="Z163" s="651"/>
      <c r="AA163" s="651"/>
      <c r="AB163" s="652"/>
      <c r="AC163" s="652"/>
      <c r="AD163" s="652"/>
      <c r="AE163" s="652"/>
      <c r="AF163" s="652"/>
      <c r="AG163" s="652"/>
      <c r="AH163" s="652"/>
      <c r="AI163" s="652"/>
      <c r="AJ163" s="652"/>
      <c r="AK163" s="652"/>
      <c r="AL163" s="413"/>
      <c r="AM163" s="413"/>
      <c r="AN163" s="413"/>
    </row>
    <row r="164" spans="2:41" s="4" customFormat="1">
      <c r="B164" s="635"/>
      <c r="C164" s="639" t="s">
        <v>211</v>
      </c>
      <c r="D164" s="111" t="s">
        <v>598</v>
      </c>
      <c r="E164" s="650">
        <v>147.6</v>
      </c>
      <c r="F164" s="650">
        <v>146.19999999999999</v>
      </c>
      <c r="G164" s="650">
        <v>133.6</v>
      </c>
      <c r="H164" s="650">
        <v>113.8</v>
      </c>
      <c r="I164" s="650">
        <v>102.4</v>
      </c>
      <c r="J164" s="650">
        <v>103.9</v>
      </c>
      <c r="K164" s="650">
        <v>107.5</v>
      </c>
      <c r="L164" s="650">
        <v>115.2</v>
      </c>
      <c r="M164" s="650">
        <v>115.6</v>
      </c>
      <c r="N164" s="650">
        <v>105.3</v>
      </c>
      <c r="O164" s="650">
        <v>106.6</v>
      </c>
      <c r="P164" s="650">
        <v>112.2</v>
      </c>
      <c r="Q164" s="650">
        <v>105.4</v>
      </c>
      <c r="R164" s="650">
        <v>110.2</v>
      </c>
      <c r="S164" s="650">
        <v>115.9</v>
      </c>
      <c r="T164" s="650">
        <v>118.5</v>
      </c>
      <c r="U164" s="650">
        <v>119.9</v>
      </c>
      <c r="V164" s="650">
        <v>123.5</v>
      </c>
      <c r="W164" s="650">
        <v>125.3</v>
      </c>
      <c r="X164" s="650">
        <v>113.9</v>
      </c>
      <c r="Y164" s="650">
        <v>104.9</v>
      </c>
      <c r="Z164" s="650">
        <v>113.1</v>
      </c>
      <c r="AA164" s="650">
        <v>113</v>
      </c>
      <c r="AB164" s="413">
        <v>113.1</v>
      </c>
      <c r="AC164" s="413">
        <v>118.9</v>
      </c>
      <c r="AD164" s="413">
        <v>121</v>
      </c>
      <c r="AE164" s="413">
        <v>119.4</v>
      </c>
      <c r="AF164" s="413">
        <v>118</v>
      </c>
      <c r="AG164" s="413">
        <v>116.9</v>
      </c>
      <c r="AH164" s="413">
        <v>116.3</v>
      </c>
      <c r="AI164" s="413">
        <v>113.9</v>
      </c>
      <c r="AJ164" s="413">
        <v>98.7</v>
      </c>
      <c r="AK164" s="413">
        <v>109</v>
      </c>
      <c r="AL164" s="648">
        <v>113</v>
      </c>
      <c r="AM164" s="648">
        <v>110.6</v>
      </c>
      <c r="AN164" s="413">
        <v>107.8</v>
      </c>
    </row>
    <row r="165" spans="2:41" s="4" customFormat="1">
      <c r="B165" s="470"/>
      <c r="C165" s="640"/>
      <c r="D165" s="111" t="s">
        <v>335</v>
      </c>
      <c r="E165" s="413">
        <v>123.6</v>
      </c>
      <c r="F165" s="413">
        <v>122.4</v>
      </c>
      <c r="G165" s="413">
        <v>111.9</v>
      </c>
      <c r="H165" s="413">
        <v>95.2</v>
      </c>
      <c r="I165" s="413">
        <v>85.7</v>
      </c>
      <c r="J165" s="413">
        <v>87</v>
      </c>
      <c r="K165" s="413">
        <v>90</v>
      </c>
      <c r="L165" s="413">
        <v>96.5</v>
      </c>
      <c r="M165" s="413">
        <v>96.7</v>
      </c>
      <c r="N165" s="413">
        <v>88.2</v>
      </c>
      <c r="O165" s="413">
        <v>89.2</v>
      </c>
      <c r="P165" s="413">
        <v>93.9</v>
      </c>
      <c r="Q165" s="413">
        <v>88.2</v>
      </c>
      <c r="R165" s="413">
        <v>92.3</v>
      </c>
      <c r="S165" s="413">
        <v>97</v>
      </c>
      <c r="T165" s="413">
        <v>99.2</v>
      </c>
      <c r="U165" s="413">
        <v>100.4</v>
      </c>
      <c r="V165" s="413">
        <v>103.4</v>
      </c>
      <c r="W165" s="413">
        <v>104.9</v>
      </c>
      <c r="X165" s="413">
        <v>95.3</v>
      </c>
      <c r="Y165" s="413">
        <v>87.6</v>
      </c>
      <c r="Z165" s="413">
        <v>94.5</v>
      </c>
      <c r="AA165" s="413">
        <v>94.3</v>
      </c>
      <c r="AB165" s="413">
        <v>94.3</v>
      </c>
      <c r="AC165" s="413">
        <v>99.1</v>
      </c>
      <c r="AD165" s="413">
        <v>100.8</v>
      </c>
      <c r="AE165" s="413">
        <v>99.5</v>
      </c>
      <c r="AF165" s="413">
        <v>98.4</v>
      </c>
      <c r="AG165" s="413">
        <v>97.7</v>
      </c>
      <c r="AH165" s="413">
        <v>97.2</v>
      </c>
      <c r="AI165" s="413">
        <v>95.1</v>
      </c>
      <c r="AJ165" s="413">
        <v>82.4</v>
      </c>
      <c r="AK165" s="413"/>
      <c r="AL165" s="413"/>
      <c r="AM165" s="413"/>
      <c r="AN165" s="413"/>
      <c r="AO165" s="125" t="s">
        <v>536</v>
      </c>
    </row>
    <row r="166" spans="2:41" s="4" customFormat="1">
      <c r="B166" s="470"/>
      <c r="C166" s="640"/>
      <c r="D166" s="111" t="s">
        <v>15</v>
      </c>
      <c r="E166" s="530">
        <v>130.6</v>
      </c>
      <c r="F166" s="413">
        <v>129.30000000000001</v>
      </c>
      <c r="G166" s="413">
        <v>118.2</v>
      </c>
      <c r="H166" s="413">
        <v>100.6</v>
      </c>
      <c r="I166" s="413">
        <v>90.5</v>
      </c>
      <c r="J166" s="413">
        <v>91.9</v>
      </c>
      <c r="K166" s="413">
        <v>95.1</v>
      </c>
      <c r="L166" s="413">
        <v>101.9</v>
      </c>
      <c r="M166" s="413">
        <v>102.2</v>
      </c>
      <c r="N166" s="413">
        <v>93.2</v>
      </c>
      <c r="O166" s="413">
        <v>94.3</v>
      </c>
      <c r="P166" s="413">
        <v>99.2</v>
      </c>
      <c r="Q166" s="413">
        <v>93.2</v>
      </c>
      <c r="R166" s="413">
        <v>97.5</v>
      </c>
      <c r="S166" s="413">
        <v>102.4</v>
      </c>
      <c r="T166" s="413">
        <v>104.2</v>
      </c>
      <c r="U166" s="413">
        <v>105.6</v>
      </c>
      <c r="V166" s="413">
        <v>108.8</v>
      </c>
      <c r="W166" s="413">
        <v>111.2</v>
      </c>
      <c r="X166" s="413">
        <v>101.2</v>
      </c>
      <c r="Y166" s="413">
        <v>93</v>
      </c>
      <c r="Z166" s="413">
        <v>100.3</v>
      </c>
      <c r="AA166" s="413">
        <v>100.2</v>
      </c>
      <c r="AB166" s="413">
        <v>100.4</v>
      </c>
      <c r="AC166" s="413">
        <v>105.1</v>
      </c>
      <c r="AD166" s="413">
        <v>106.7</v>
      </c>
      <c r="AE166" s="413"/>
      <c r="AF166" s="413"/>
      <c r="AG166" s="413"/>
      <c r="AH166" s="413"/>
      <c r="AI166" s="413"/>
      <c r="AJ166" s="413"/>
      <c r="AK166" s="413"/>
      <c r="AL166" s="413"/>
      <c r="AM166" s="413"/>
      <c r="AN166" s="413"/>
    </row>
    <row r="167" spans="2:41" s="4" customFormat="1">
      <c r="B167" s="470"/>
      <c r="C167" s="640"/>
      <c r="D167" s="111" t="s">
        <v>330</v>
      </c>
      <c r="E167" s="530">
        <v>124.7</v>
      </c>
      <c r="F167" s="413">
        <v>123.4</v>
      </c>
      <c r="G167" s="413">
        <v>112.8</v>
      </c>
      <c r="H167" s="413">
        <v>96.1</v>
      </c>
      <c r="I167" s="413">
        <v>86.4</v>
      </c>
      <c r="J167" s="413">
        <v>87.7</v>
      </c>
      <c r="K167" s="413">
        <v>90.8</v>
      </c>
      <c r="L167" s="413">
        <v>97.3</v>
      </c>
      <c r="M167" s="413">
        <v>97.6</v>
      </c>
      <c r="N167" s="413">
        <v>89</v>
      </c>
      <c r="O167" s="413">
        <v>90</v>
      </c>
      <c r="P167" s="413">
        <v>94.7</v>
      </c>
      <c r="Q167" s="413">
        <v>89</v>
      </c>
      <c r="R167" s="413">
        <v>93.1</v>
      </c>
      <c r="S167" s="413">
        <v>97.8</v>
      </c>
      <c r="T167" s="413">
        <v>99.5</v>
      </c>
      <c r="U167" s="413">
        <v>100.8</v>
      </c>
      <c r="V167" s="413">
        <v>103.9</v>
      </c>
      <c r="W167" s="413">
        <v>106.2</v>
      </c>
      <c r="X167" s="413">
        <v>96.6</v>
      </c>
      <c r="Y167" s="413"/>
      <c r="Z167" s="413"/>
      <c r="AA167" s="413"/>
      <c r="AB167" s="413"/>
      <c r="AC167" s="413"/>
      <c r="AD167" s="413"/>
      <c r="AE167" s="413"/>
      <c r="AF167" s="413"/>
      <c r="AG167" s="413"/>
      <c r="AH167" s="413"/>
      <c r="AI167" s="413"/>
      <c r="AJ167" s="413"/>
      <c r="AK167" s="413"/>
      <c r="AL167" s="652"/>
      <c r="AM167" s="652"/>
      <c r="AN167" s="413"/>
      <c r="AO167" s="125" t="s">
        <v>7</v>
      </c>
    </row>
    <row r="168" spans="2:41" s="4" customFormat="1">
      <c r="B168" s="470"/>
      <c r="C168" s="637" t="s">
        <v>212</v>
      </c>
      <c r="D168" s="119" t="s">
        <v>598</v>
      </c>
      <c r="E168" s="469">
        <v>78.2</v>
      </c>
      <c r="F168" s="648">
        <v>80.7</v>
      </c>
      <c r="G168" s="648">
        <v>83.2</v>
      </c>
      <c r="H168" s="648">
        <v>84.8</v>
      </c>
      <c r="I168" s="648">
        <v>85.6</v>
      </c>
      <c r="J168" s="648">
        <v>85.5</v>
      </c>
      <c r="K168" s="648">
        <v>84.9</v>
      </c>
      <c r="L168" s="648">
        <v>84.6</v>
      </c>
      <c r="M168" s="648">
        <v>85.4</v>
      </c>
      <c r="N168" s="648">
        <v>85.7</v>
      </c>
      <c r="O168" s="648">
        <v>85</v>
      </c>
      <c r="P168" s="648">
        <v>84.3</v>
      </c>
      <c r="Q168" s="648">
        <v>83.5</v>
      </c>
      <c r="R168" s="648">
        <v>82.3</v>
      </c>
      <c r="S168" s="648">
        <v>81.8</v>
      </c>
      <c r="T168" s="648">
        <v>82.3</v>
      </c>
      <c r="U168" s="648">
        <v>83</v>
      </c>
      <c r="V168" s="648">
        <v>84.1</v>
      </c>
      <c r="W168" s="648">
        <v>86.8</v>
      </c>
      <c r="X168" s="648">
        <v>89.3</v>
      </c>
      <c r="Y168" s="648">
        <v>89.9</v>
      </c>
      <c r="Z168" s="648">
        <v>90.3</v>
      </c>
      <c r="AA168" s="648">
        <v>90.7</v>
      </c>
      <c r="AB168" s="648">
        <v>90.8</v>
      </c>
      <c r="AC168" s="648">
        <v>91.4</v>
      </c>
      <c r="AD168" s="648">
        <v>92.2</v>
      </c>
      <c r="AE168" s="648">
        <v>93.2</v>
      </c>
      <c r="AF168" s="648">
        <v>94.3</v>
      </c>
      <c r="AG168" s="648">
        <v>96.3</v>
      </c>
      <c r="AH168" s="648">
        <v>97.5</v>
      </c>
      <c r="AI168" s="648">
        <v>99.4</v>
      </c>
      <c r="AJ168" s="648">
        <v>100.1</v>
      </c>
      <c r="AK168" s="648">
        <v>100.1</v>
      </c>
      <c r="AL168" s="648">
        <v>99.8</v>
      </c>
      <c r="AM168" s="648">
        <v>100.6</v>
      </c>
      <c r="AN168" s="413">
        <v>101.8</v>
      </c>
      <c r="AO168" s="125"/>
    </row>
    <row r="169" spans="2:41" s="4" customFormat="1">
      <c r="B169" s="470"/>
      <c r="C169" s="470"/>
      <c r="D169" s="111" t="s">
        <v>335</v>
      </c>
      <c r="E169" s="413">
        <v>84.2</v>
      </c>
      <c r="F169" s="413">
        <v>86.8</v>
      </c>
      <c r="G169" s="413">
        <v>89.5</v>
      </c>
      <c r="H169" s="413">
        <v>91.3</v>
      </c>
      <c r="I169" s="413">
        <v>92</v>
      </c>
      <c r="J169" s="413">
        <v>92</v>
      </c>
      <c r="K169" s="413">
        <v>91.4</v>
      </c>
      <c r="L169" s="413">
        <v>91.1</v>
      </c>
      <c r="M169" s="413">
        <v>91.9</v>
      </c>
      <c r="N169" s="413">
        <v>92.2</v>
      </c>
      <c r="O169" s="413">
        <v>91.5</v>
      </c>
      <c r="P169" s="413">
        <v>90.7</v>
      </c>
      <c r="Q169" s="413">
        <v>89.8</v>
      </c>
      <c r="R169" s="413">
        <v>88.6</v>
      </c>
      <c r="S169" s="413">
        <v>88</v>
      </c>
      <c r="T169" s="413">
        <v>88.6</v>
      </c>
      <c r="U169" s="413">
        <v>89.3</v>
      </c>
      <c r="V169" s="413">
        <v>90.5</v>
      </c>
      <c r="W169" s="413">
        <v>93.4</v>
      </c>
      <c r="X169" s="413">
        <v>96.1</v>
      </c>
      <c r="Y169" s="413">
        <v>96.7</v>
      </c>
      <c r="Z169" s="413">
        <v>97.1</v>
      </c>
      <c r="AA169" s="413">
        <v>97.6</v>
      </c>
      <c r="AB169" s="650">
        <v>97.7</v>
      </c>
      <c r="AC169" s="650">
        <v>98.4</v>
      </c>
      <c r="AD169" s="650">
        <v>99.2</v>
      </c>
      <c r="AE169" s="650">
        <v>100.3</v>
      </c>
      <c r="AF169" s="650">
        <v>101.2</v>
      </c>
      <c r="AG169" s="650">
        <v>102.5</v>
      </c>
      <c r="AH169" s="650">
        <v>103</v>
      </c>
      <c r="AI169" s="650">
        <v>104.2</v>
      </c>
      <c r="AJ169" s="650">
        <v>104.2</v>
      </c>
      <c r="AK169" s="650"/>
      <c r="AL169" s="650"/>
      <c r="AM169" s="650"/>
      <c r="AN169" s="650"/>
      <c r="AO169" s="125" t="s">
        <v>536</v>
      </c>
    </row>
    <row r="170" spans="2:41" s="4" customFormat="1">
      <c r="B170" s="470"/>
      <c r="C170" s="470"/>
      <c r="D170" s="111" t="s">
        <v>15</v>
      </c>
      <c r="E170" s="650">
        <v>87.5</v>
      </c>
      <c r="F170" s="650">
        <v>90.2</v>
      </c>
      <c r="G170" s="650">
        <v>93</v>
      </c>
      <c r="H170" s="650">
        <v>94.8</v>
      </c>
      <c r="I170" s="650">
        <v>95.6</v>
      </c>
      <c r="J170" s="650">
        <v>95.5</v>
      </c>
      <c r="K170" s="650">
        <v>94.9</v>
      </c>
      <c r="L170" s="650">
        <v>94.6</v>
      </c>
      <c r="M170" s="650">
        <v>95.4</v>
      </c>
      <c r="N170" s="650">
        <v>95.7</v>
      </c>
      <c r="O170" s="650">
        <v>95</v>
      </c>
      <c r="P170" s="650">
        <v>94.2</v>
      </c>
      <c r="Q170" s="650">
        <v>93.3</v>
      </c>
      <c r="R170" s="650">
        <v>92</v>
      </c>
      <c r="S170" s="650">
        <v>91.4</v>
      </c>
      <c r="T170" s="650">
        <v>92.1</v>
      </c>
      <c r="U170" s="650">
        <v>92.8</v>
      </c>
      <c r="V170" s="650">
        <v>94</v>
      </c>
      <c r="W170" s="650">
        <v>96.9</v>
      </c>
      <c r="X170" s="650">
        <v>99.8</v>
      </c>
      <c r="Y170" s="650">
        <v>100.1</v>
      </c>
      <c r="Z170" s="650">
        <v>100.1</v>
      </c>
      <c r="AA170" s="650">
        <v>99.9</v>
      </c>
      <c r="AB170" s="650">
        <v>99.6</v>
      </c>
      <c r="AC170" s="650">
        <v>99.6</v>
      </c>
      <c r="AD170" s="650">
        <v>100.1</v>
      </c>
      <c r="AE170" s="650"/>
      <c r="AF170" s="650"/>
      <c r="AG170" s="650"/>
      <c r="AH170" s="650"/>
      <c r="AI170" s="650"/>
      <c r="AJ170" s="650"/>
      <c r="AK170" s="650"/>
      <c r="AL170" s="650"/>
      <c r="AM170" s="650"/>
      <c r="AN170" s="650"/>
    </row>
    <row r="171" spans="2:41" s="4" customFormat="1">
      <c r="B171" s="636"/>
      <c r="C171" s="636"/>
      <c r="D171" s="127" t="s">
        <v>330</v>
      </c>
      <c r="E171" s="651">
        <v>94.4</v>
      </c>
      <c r="F171" s="651">
        <v>97.3</v>
      </c>
      <c r="G171" s="651">
        <v>100.4</v>
      </c>
      <c r="H171" s="651">
        <v>102.3</v>
      </c>
      <c r="I171" s="651">
        <v>103.2</v>
      </c>
      <c r="J171" s="651">
        <v>103.1</v>
      </c>
      <c r="K171" s="651">
        <v>102.4</v>
      </c>
      <c r="L171" s="651">
        <v>102.1</v>
      </c>
      <c r="M171" s="651">
        <v>103</v>
      </c>
      <c r="N171" s="651">
        <v>103.3</v>
      </c>
      <c r="O171" s="651">
        <v>102.5</v>
      </c>
      <c r="P171" s="651">
        <v>101.7</v>
      </c>
      <c r="Q171" s="651">
        <v>100.7</v>
      </c>
      <c r="R171" s="651">
        <v>99.3</v>
      </c>
      <c r="S171" s="651">
        <v>98.7</v>
      </c>
      <c r="T171" s="651">
        <v>99.4</v>
      </c>
      <c r="U171" s="651">
        <v>100.1</v>
      </c>
      <c r="V171" s="651">
        <v>101.2</v>
      </c>
      <c r="W171" s="651">
        <v>102.9</v>
      </c>
      <c r="X171" s="651">
        <v>104.3</v>
      </c>
      <c r="Y171" s="651"/>
      <c r="Z171" s="651"/>
      <c r="AA171" s="651"/>
      <c r="AB171" s="652"/>
      <c r="AC171" s="652"/>
      <c r="AD171" s="652"/>
      <c r="AE171" s="652"/>
      <c r="AF171" s="652"/>
      <c r="AG171" s="652"/>
      <c r="AH171" s="652"/>
      <c r="AI171" s="652"/>
      <c r="AJ171" s="652"/>
      <c r="AK171" s="652"/>
      <c r="AL171" s="652"/>
      <c r="AM171" s="652"/>
      <c r="AN171" s="413"/>
    </row>
    <row r="172" spans="2:41" s="4" customFormat="1">
      <c r="E172" s="128"/>
      <c r="F172" s="124"/>
      <c r="X172" s="124"/>
      <c r="AI172" s="101"/>
      <c r="AJ172" s="101"/>
      <c r="AK172" s="101"/>
      <c r="AL172" s="101"/>
      <c r="AM172" s="101"/>
      <c r="AN172" s="101"/>
    </row>
    <row r="173" spans="2:41" ht="11">
      <c r="F173" s="270"/>
      <c r="G173" s="270"/>
      <c r="H173" s="270"/>
      <c r="I173" s="270"/>
      <c r="J173" s="270"/>
      <c r="K173" s="270"/>
      <c r="L173" s="270"/>
      <c r="M173" s="270"/>
      <c r="N173" s="270"/>
      <c r="O173" s="270"/>
      <c r="P173" s="270"/>
      <c r="Q173" s="270"/>
      <c r="R173" s="270"/>
      <c r="S173" s="270"/>
      <c r="T173" s="270"/>
      <c r="U173" s="270"/>
      <c r="V173" s="270"/>
      <c r="W173" s="270"/>
      <c r="X173" s="270"/>
      <c r="Y173" s="270"/>
      <c r="Z173" s="270"/>
      <c r="AA173" s="270"/>
      <c r="AB173" s="270"/>
      <c r="AC173" s="270"/>
      <c r="AD173" s="270"/>
      <c r="AE173" s="270"/>
      <c r="AF173" s="270"/>
      <c r="AG173" s="270"/>
      <c r="AH173" s="270"/>
      <c r="AI173" s="270"/>
      <c r="AJ173" s="270"/>
      <c r="AK173" s="270"/>
      <c r="AL173" s="270"/>
      <c r="AM173" s="270"/>
      <c r="AN173" s="270"/>
    </row>
    <row r="174" spans="2:41" ht="11">
      <c r="E174" s="283"/>
      <c r="F174" s="283"/>
      <c r="G174" s="283"/>
      <c r="H174" s="283"/>
      <c r="I174" s="283"/>
      <c r="J174" s="283"/>
      <c r="K174" s="283"/>
      <c r="L174" s="283"/>
      <c r="M174" s="283"/>
      <c r="N174" s="283"/>
      <c r="O174" s="283"/>
      <c r="P174" s="283"/>
      <c r="Q174" s="283"/>
      <c r="R174" s="283"/>
      <c r="S174" s="283"/>
      <c r="T174" s="283"/>
      <c r="U174" s="283"/>
      <c r="V174" s="283"/>
      <c r="W174" s="283"/>
      <c r="X174" s="283"/>
      <c r="Y174" s="283"/>
      <c r="Z174" s="283"/>
      <c r="AA174" s="283"/>
      <c r="AB174" s="283"/>
      <c r="AC174" s="283"/>
      <c r="AD174" s="283"/>
      <c r="AE174" s="283"/>
      <c r="AF174" s="283"/>
      <c r="AG174" s="283"/>
      <c r="AH174" s="283"/>
      <c r="AI174" s="283"/>
      <c r="AJ174" s="283"/>
      <c r="AK174" s="283"/>
      <c r="AL174" s="283"/>
      <c r="AM174" s="283"/>
      <c r="AN174" s="283"/>
    </row>
    <row r="175" spans="2:41" ht="11">
      <c r="E175" s="283"/>
      <c r="F175" s="283"/>
      <c r="G175" s="283"/>
      <c r="H175" s="283"/>
      <c r="I175" s="283"/>
      <c r="J175" s="283"/>
      <c r="K175" s="283"/>
      <c r="L175" s="283"/>
      <c r="M175" s="283"/>
      <c r="N175" s="283"/>
      <c r="O175" s="283"/>
      <c r="P175" s="283"/>
      <c r="Q175" s="283"/>
      <c r="R175" s="283"/>
      <c r="S175" s="283"/>
      <c r="T175" s="283"/>
      <c r="U175" s="283"/>
      <c r="V175" s="283"/>
      <c r="W175" s="283"/>
      <c r="X175" s="283"/>
      <c r="Y175" s="283"/>
      <c r="Z175" s="283"/>
      <c r="AA175" s="283"/>
      <c r="AB175" s="283"/>
      <c r="AC175" s="283"/>
      <c r="AD175" s="283"/>
      <c r="AE175" s="283"/>
      <c r="AF175" s="283"/>
      <c r="AG175" s="283"/>
      <c r="AH175" s="283"/>
      <c r="AI175" s="283"/>
      <c r="AJ175" s="283"/>
      <c r="AK175" s="283"/>
      <c r="AL175" s="283"/>
      <c r="AM175" s="283"/>
      <c r="AN175" s="283"/>
    </row>
    <row r="176" spans="2:41">
      <c r="F176" s="270"/>
      <c r="G176" s="270"/>
      <c r="H176" s="270"/>
      <c r="I176" s="284"/>
      <c r="J176" s="270"/>
      <c r="K176" s="285"/>
      <c r="L176" s="270"/>
      <c r="M176" s="270"/>
      <c r="N176" s="270"/>
      <c r="O176" s="270"/>
      <c r="P176" s="270"/>
      <c r="Q176" s="270"/>
      <c r="R176" s="270"/>
      <c r="S176" s="270"/>
      <c r="T176" s="270"/>
      <c r="U176" s="286"/>
      <c r="V176" s="270"/>
      <c r="W176" s="270"/>
      <c r="X176" s="270"/>
      <c r="Y176" s="270"/>
      <c r="Z176" s="270"/>
      <c r="AA176" s="283"/>
      <c r="AB176" s="283"/>
      <c r="AC176" s="283"/>
      <c r="AD176" s="283"/>
      <c r="AE176" s="270"/>
      <c r="AF176" s="270"/>
      <c r="AG176" s="270"/>
      <c r="AH176" s="270"/>
      <c r="AI176" s="270"/>
      <c r="AJ176" s="270"/>
      <c r="AK176" s="270"/>
      <c r="AL176" s="270"/>
      <c r="AM176" s="270"/>
      <c r="AN176" s="270"/>
    </row>
    <row r="177" spans="6:40">
      <c r="F177" s="270"/>
      <c r="G177" s="270"/>
      <c r="H177" s="270"/>
      <c r="I177" s="284"/>
      <c r="J177" s="270"/>
      <c r="K177" s="285"/>
      <c r="L177" s="270"/>
      <c r="M177" s="270"/>
      <c r="N177" s="270"/>
      <c r="O177" s="270"/>
      <c r="P177" s="270"/>
      <c r="Q177" s="270"/>
      <c r="R177" s="270"/>
      <c r="S177" s="270"/>
      <c r="T177" s="270"/>
      <c r="U177" s="286"/>
      <c r="V177" s="270"/>
      <c r="W177" s="270"/>
      <c r="X177" s="270"/>
      <c r="Y177" s="270"/>
      <c r="Z177" s="270"/>
      <c r="AA177" s="283"/>
      <c r="AB177" s="283"/>
      <c r="AC177" s="283"/>
      <c r="AD177" s="283"/>
      <c r="AE177" s="270"/>
      <c r="AF177" s="270"/>
      <c r="AG177" s="270"/>
      <c r="AH177" s="270"/>
      <c r="AI177" s="270"/>
      <c r="AJ177" s="270"/>
      <c r="AK177" s="270"/>
      <c r="AL177" s="270"/>
      <c r="AM177" s="270"/>
      <c r="AN177" s="270"/>
    </row>
    <row r="178" spans="6:40">
      <c r="F178" s="270"/>
      <c r="G178" s="270"/>
      <c r="H178" s="270"/>
      <c r="I178" s="284"/>
      <c r="J178" s="270"/>
      <c r="K178" s="285"/>
      <c r="L178" s="270"/>
      <c r="M178" s="270"/>
      <c r="N178" s="270"/>
      <c r="O178" s="270"/>
      <c r="P178" s="270"/>
      <c r="Q178" s="270"/>
      <c r="R178" s="270"/>
      <c r="S178" s="270"/>
      <c r="T178" s="270"/>
      <c r="U178" s="286"/>
      <c r="V178" s="270"/>
      <c r="W178" s="270"/>
      <c r="X178" s="270"/>
      <c r="Y178" s="270"/>
      <c r="Z178" s="270"/>
      <c r="AA178" s="283"/>
      <c r="AB178" s="283"/>
      <c r="AC178" s="283"/>
      <c r="AD178" s="283"/>
      <c r="AE178" s="270"/>
      <c r="AF178" s="270"/>
      <c r="AG178" s="270"/>
      <c r="AH178" s="270"/>
      <c r="AI178" s="270"/>
      <c r="AJ178" s="270"/>
      <c r="AK178" s="270"/>
      <c r="AL178" s="270"/>
      <c r="AM178" s="270"/>
      <c r="AN178" s="270"/>
    </row>
    <row r="179" spans="6:40">
      <c r="F179" s="270"/>
      <c r="G179" s="270"/>
      <c r="H179" s="270"/>
      <c r="I179" s="284"/>
      <c r="J179" s="270"/>
      <c r="K179" s="285"/>
      <c r="L179" s="270"/>
      <c r="M179" s="270"/>
      <c r="N179" s="270"/>
      <c r="O179" s="270"/>
      <c r="P179" s="270"/>
      <c r="Q179" s="270"/>
      <c r="R179" s="270"/>
      <c r="S179" s="270"/>
      <c r="T179" s="270"/>
      <c r="U179" s="286"/>
      <c r="V179" s="270"/>
      <c r="W179" s="270"/>
      <c r="X179" s="270"/>
      <c r="Y179" s="270"/>
      <c r="Z179" s="270"/>
      <c r="AA179" s="283"/>
      <c r="AB179" s="283"/>
      <c r="AC179" s="283"/>
      <c r="AD179" s="283"/>
      <c r="AE179" s="270"/>
      <c r="AF179" s="270"/>
      <c r="AG179" s="270"/>
      <c r="AH179" s="270"/>
      <c r="AI179" s="270"/>
      <c r="AJ179" s="270"/>
      <c r="AK179" s="270"/>
      <c r="AL179" s="270"/>
      <c r="AM179" s="270"/>
      <c r="AN179" s="270"/>
    </row>
    <row r="180" spans="6:40">
      <c r="F180" s="270"/>
      <c r="G180" s="270"/>
      <c r="H180" s="270"/>
      <c r="I180" s="284"/>
      <c r="J180" s="270"/>
      <c r="K180" s="285"/>
      <c r="L180" s="270"/>
      <c r="M180" s="270"/>
      <c r="N180" s="270"/>
      <c r="O180" s="270"/>
      <c r="P180" s="270"/>
      <c r="Q180" s="270"/>
      <c r="R180" s="270"/>
      <c r="S180" s="270"/>
      <c r="T180" s="270"/>
      <c r="U180" s="286"/>
      <c r="V180" s="270"/>
      <c r="W180" s="270"/>
      <c r="X180" s="270"/>
      <c r="Y180" s="270"/>
      <c r="Z180" s="270"/>
      <c r="AA180" s="283"/>
      <c r="AB180" s="283"/>
      <c r="AC180" s="283"/>
      <c r="AD180" s="283"/>
      <c r="AE180" s="270"/>
      <c r="AF180" s="270"/>
      <c r="AG180" s="270"/>
      <c r="AH180" s="270"/>
      <c r="AI180" s="270"/>
      <c r="AJ180" s="270"/>
      <c r="AK180" s="270"/>
      <c r="AL180" s="270"/>
      <c r="AM180" s="270"/>
      <c r="AN180" s="270"/>
    </row>
    <row r="181" spans="6:40">
      <c r="F181" s="270"/>
      <c r="G181" s="270"/>
      <c r="H181" s="270"/>
      <c r="I181" s="284"/>
      <c r="J181" s="270"/>
      <c r="K181" s="285"/>
      <c r="L181" s="270"/>
      <c r="M181" s="270"/>
      <c r="N181" s="270"/>
      <c r="O181" s="270"/>
      <c r="P181" s="270"/>
      <c r="Q181" s="270"/>
      <c r="R181" s="270"/>
      <c r="S181" s="270"/>
      <c r="T181" s="270"/>
      <c r="U181" s="286"/>
      <c r="V181" s="270"/>
      <c r="W181" s="270"/>
      <c r="X181" s="270"/>
      <c r="Y181" s="270"/>
      <c r="Z181" s="270"/>
      <c r="AA181" s="283"/>
      <c r="AB181" s="283"/>
      <c r="AC181" s="283"/>
      <c r="AD181" s="283"/>
      <c r="AE181" s="270"/>
      <c r="AF181" s="270"/>
      <c r="AG181" s="270"/>
      <c r="AH181" s="270"/>
      <c r="AI181" s="270"/>
      <c r="AJ181" s="270"/>
      <c r="AK181" s="270"/>
      <c r="AL181" s="270"/>
      <c r="AM181" s="270"/>
      <c r="AN181" s="270"/>
    </row>
    <row r="182" spans="6:40">
      <c r="F182" s="270"/>
      <c r="G182" s="270"/>
      <c r="H182" s="270"/>
      <c r="I182" s="284"/>
      <c r="J182" s="270"/>
      <c r="K182" s="285"/>
      <c r="L182" s="270"/>
      <c r="M182" s="270"/>
      <c r="N182" s="270"/>
      <c r="O182" s="270"/>
      <c r="P182" s="270"/>
      <c r="Q182" s="270"/>
      <c r="R182" s="270"/>
      <c r="S182" s="270"/>
      <c r="T182" s="270"/>
      <c r="U182" s="286"/>
      <c r="V182" s="270"/>
      <c r="W182" s="270"/>
      <c r="X182" s="270"/>
      <c r="Y182" s="270"/>
      <c r="Z182" s="270"/>
      <c r="AA182" s="283"/>
      <c r="AB182" s="283"/>
      <c r="AC182" s="283"/>
      <c r="AD182" s="283"/>
      <c r="AE182" s="270"/>
      <c r="AF182" s="270"/>
      <c r="AG182" s="270"/>
      <c r="AH182" s="270"/>
      <c r="AI182" s="270"/>
      <c r="AJ182" s="270"/>
      <c r="AK182" s="270"/>
      <c r="AL182" s="270"/>
      <c r="AM182" s="270"/>
      <c r="AN182" s="270"/>
    </row>
    <row r="183" spans="6:40">
      <c r="F183" s="270"/>
      <c r="G183" s="270"/>
      <c r="H183" s="270"/>
      <c r="I183" s="284"/>
      <c r="J183" s="270"/>
      <c r="K183" s="285"/>
      <c r="L183" s="270"/>
      <c r="M183" s="270"/>
      <c r="N183" s="270"/>
      <c r="O183" s="270"/>
      <c r="P183" s="270"/>
      <c r="Q183" s="270"/>
      <c r="R183" s="270"/>
      <c r="S183" s="270"/>
      <c r="T183" s="270"/>
      <c r="U183" s="286"/>
      <c r="V183" s="270"/>
      <c r="W183" s="270"/>
      <c r="X183" s="270"/>
      <c r="Y183" s="270"/>
      <c r="Z183" s="270"/>
      <c r="AA183" s="283"/>
      <c r="AB183" s="283"/>
      <c r="AC183" s="283"/>
      <c r="AD183" s="283"/>
      <c r="AE183" s="270"/>
      <c r="AF183" s="270"/>
      <c r="AG183" s="270"/>
      <c r="AH183" s="270"/>
      <c r="AI183" s="270"/>
      <c r="AJ183" s="270"/>
      <c r="AK183" s="270"/>
      <c r="AL183" s="270"/>
      <c r="AM183" s="270"/>
      <c r="AN183" s="270"/>
    </row>
    <row r="184" spans="6:40">
      <c r="F184" s="270"/>
      <c r="G184" s="270"/>
      <c r="H184" s="270"/>
      <c r="I184" s="284"/>
      <c r="J184" s="270"/>
      <c r="K184" s="285"/>
      <c r="L184" s="270"/>
      <c r="M184" s="270"/>
      <c r="N184" s="270"/>
      <c r="O184" s="270"/>
      <c r="P184" s="270"/>
      <c r="Q184" s="270"/>
      <c r="R184" s="270"/>
      <c r="S184" s="270"/>
      <c r="T184" s="270"/>
      <c r="U184" s="286"/>
      <c r="V184" s="270"/>
      <c r="W184" s="270"/>
      <c r="X184" s="270"/>
      <c r="Y184" s="270"/>
      <c r="Z184" s="270"/>
      <c r="AA184" s="283"/>
      <c r="AB184" s="283"/>
      <c r="AC184" s="283"/>
      <c r="AD184" s="283"/>
      <c r="AE184" s="270"/>
      <c r="AF184" s="270"/>
      <c r="AG184" s="270"/>
      <c r="AH184" s="270"/>
      <c r="AI184" s="270"/>
      <c r="AJ184" s="270"/>
      <c r="AK184" s="270"/>
      <c r="AL184" s="270"/>
      <c r="AM184" s="270"/>
      <c r="AN184" s="270"/>
    </row>
    <row r="185" spans="6:40">
      <c r="F185" s="270"/>
      <c r="G185" s="270"/>
      <c r="H185" s="270"/>
      <c r="I185" s="284"/>
      <c r="J185" s="270"/>
      <c r="K185" s="285"/>
      <c r="L185" s="270"/>
      <c r="M185" s="270"/>
      <c r="N185" s="270"/>
      <c r="O185" s="270"/>
      <c r="P185" s="270"/>
      <c r="Q185" s="270"/>
      <c r="R185" s="270"/>
      <c r="S185" s="270"/>
      <c r="T185" s="270"/>
      <c r="U185" s="286"/>
      <c r="V185" s="270"/>
      <c r="W185" s="270"/>
      <c r="X185" s="270"/>
      <c r="Y185" s="270"/>
      <c r="Z185" s="270"/>
      <c r="AA185" s="283"/>
      <c r="AB185" s="283"/>
      <c r="AC185" s="283"/>
      <c r="AD185" s="283"/>
      <c r="AE185" s="270"/>
      <c r="AF185" s="270"/>
      <c r="AG185" s="270"/>
      <c r="AH185" s="270"/>
      <c r="AI185" s="270"/>
      <c r="AJ185" s="270"/>
      <c r="AK185" s="270"/>
      <c r="AL185" s="270"/>
      <c r="AM185" s="270"/>
      <c r="AN185" s="270"/>
    </row>
    <row r="186" spans="6:40">
      <c r="F186" s="270"/>
      <c r="G186" s="270"/>
      <c r="H186" s="270"/>
      <c r="I186" s="284"/>
      <c r="J186" s="270"/>
      <c r="K186" s="285"/>
      <c r="L186" s="270"/>
      <c r="M186" s="270"/>
      <c r="N186" s="270"/>
      <c r="O186" s="270"/>
      <c r="P186" s="270"/>
      <c r="Q186" s="270"/>
      <c r="R186" s="270"/>
      <c r="S186" s="270"/>
      <c r="T186" s="270"/>
      <c r="U186" s="286"/>
      <c r="V186" s="270"/>
      <c r="W186" s="270"/>
      <c r="X186" s="270"/>
      <c r="Y186" s="270"/>
      <c r="Z186" s="270"/>
      <c r="AA186" s="283"/>
      <c r="AB186" s="283"/>
      <c r="AC186" s="283"/>
      <c r="AD186" s="283"/>
      <c r="AE186" s="270"/>
      <c r="AF186" s="270"/>
      <c r="AG186" s="270"/>
      <c r="AH186" s="270"/>
      <c r="AI186" s="270"/>
      <c r="AJ186" s="270"/>
      <c r="AK186" s="270"/>
      <c r="AL186" s="270"/>
      <c r="AM186" s="270"/>
      <c r="AN186" s="270"/>
    </row>
    <row r="187" spans="6:40">
      <c r="F187" s="270"/>
      <c r="G187" s="270"/>
      <c r="H187" s="270"/>
      <c r="I187" s="284"/>
      <c r="J187" s="270"/>
      <c r="K187" s="285"/>
      <c r="L187" s="270"/>
      <c r="M187" s="270"/>
      <c r="N187" s="270"/>
      <c r="O187" s="270"/>
      <c r="P187" s="270"/>
      <c r="Q187" s="270"/>
      <c r="R187" s="270"/>
      <c r="S187" s="270"/>
      <c r="T187" s="270"/>
      <c r="U187" s="286"/>
      <c r="V187" s="270"/>
      <c r="W187" s="270"/>
      <c r="X187" s="270"/>
      <c r="Y187" s="270"/>
      <c r="Z187" s="270"/>
      <c r="AA187" s="283"/>
      <c r="AB187" s="283"/>
      <c r="AC187" s="283"/>
      <c r="AD187" s="283"/>
      <c r="AE187" s="270"/>
      <c r="AF187" s="270"/>
      <c r="AG187" s="270"/>
      <c r="AH187" s="270"/>
      <c r="AI187" s="270"/>
      <c r="AJ187" s="270"/>
      <c r="AK187" s="270"/>
      <c r="AL187" s="270"/>
      <c r="AM187" s="270"/>
      <c r="AN187" s="270"/>
    </row>
    <row r="188" spans="6:40">
      <c r="F188" s="270"/>
      <c r="G188" s="270"/>
      <c r="H188" s="270"/>
      <c r="I188" s="284"/>
      <c r="J188" s="270"/>
      <c r="K188" s="285"/>
      <c r="L188" s="270"/>
      <c r="M188" s="270"/>
      <c r="N188" s="270"/>
      <c r="O188" s="270"/>
      <c r="P188" s="270"/>
      <c r="Q188" s="270"/>
      <c r="R188" s="270"/>
      <c r="S188" s="270"/>
      <c r="T188" s="270"/>
      <c r="U188" s="286"/>
      <c r="V188" s="270"/>
      <c r="W188" s="270"/>
      <c r="X188" s="270"/>
      <c r="Y188" s="270"/>
      <c r="Z188" s="270"/>
      <c r="AA188" s="283"/>
      <c r="AB188" s="283"/>
      <c r="AC188" s="283"/>
      <c r="AD188" s="283"/>
      <c r="AE188" s="270"/>
      <c r="AF188" s="270"/>
      <c r="AG188" s="270"/>
      <c r="AH188" s="270"/>
      <c r="AI188" s="270"/>
      <c r="AJ188" s="270"/>
      <c r="AK188" s="270"/>
      <c r="AL188" s="270"/>
      <c r="AM188" s="270"/>
      <c r="AN188" s="270"/>
    </row>
    <row r="189" spans="6:40">
      <c r="F189" s="270"/>
      <c r="G189" s="270"/>
      <c r="H189" s="270"/>
      <c r="I189" s="284"/>
      <c r="J189" s="270"/>
      <c r="K189" s="285"/>
      <c r="L189" s="270"/>
      <c r="M189" s="270"/>
      <c r="N189" s="270"/>
      <c r="O189" s="270"/>
      <c r="P189" s="270"/>
      <c r="Q189" s="270"/>
      <c r="R189" s="270"/>
      <c r="S189" s="270"/>
      <c r="T189" s="270"/>
      <c r="U189" s="286"/>
      <c r="V189" s="270"/>
      <c r="W189" s="270"/>
      <c r="X189" s="270"/>
      <c r="Y189" s="270"/>
      <c r="Z189" s="270"/>
      <c r="AA189" s="283"/>
      <c r="AB189" s="283"/>
      <c r="AC189" s="283"/>
      <c r="AD189" s="283"/>
      <c r="AE189" s="270"/>
      <c r="AF189" s="270"/>
      <c r="AG189" s="270"/>
      <c r="AH189" s="270"/>
      <c r="AI189" s="270"/>
      <c r="AJ189" s="270"/>
      <c r="AK189" s="270"/>
      <c r="AL189" s="270"/>
      <c r="AM189" s="270"/>
      <c r="AN189" s="270"/>
    </row>
    <row r="190" spans="6:40">
      <c r="F190" s="270"/>
      <c r="G190" s="270"/>
      <c r="H190" s="270"/>
      <c r="I190" s="284"/>
      <c r="J190" s="270"/>
      <c r="K190" s="285"/>
      <c r="L190" s="270"/>
      <c r="M190" s="270"/>
      <c r="N190" s="270"/>
      <c r="O190" s="270"/>
      <c r="P190" s="270"/>
      <c r="Q190" s="270"/>
      <c r="R190" s="270"/>
      <c r="S190" s="270"/>
      <c r="T190" s="270"/>
      <c r="U190" s="286"/>
      <c r="V190" s="270"/>
      <c r="W190" s="270"/>
      <c r="X190" s="270"/>
      <c r="Y190" s="270"/>
      <c r="Z190" s="270"/>
      <c r="AA190" s="283"/>
      <c r="AB190" s="283"/>
      <c r="AC190" s="283"/>
      <c r="AD190" s="283"/>
      <c r="AE190" s="270"/>
      <c r="AF190" s="270"/>
      <c r="AG190" s="270"/>
      <c r="AH190" s="270"/>
      <c r="AI190" s="270"/>
      <c r="AJ190" s="270"/>
      <c r="AK190" s="270"/>
      <c r="AL190" s="270"/>
      <c r="AM190" s="270"/>
      <c r="AN190" s="270"/>
    </row>
    <row r="191" spans="6:40">
      <c r="F191" s="270"/>
      <c r="G191" s="270"/>
      <c r="H191" s="270"/>
      <c r="I191" s="284"/>
      <c r="J191" s="270"/>
      <c r="K191" s="285"/>
      <c r="L191" s="270"/>
      <c r="M191" s="270"/>
      <c r="N191" s="270"/>
      <c r="O191" s="270"/>
      <c r="P191" s="270"/>
      <c r="Q191" s="270"/>
      <c r="R191" s="270"/>
      <c r="S191" s="270"/>
      <c r="T191" s="270"/>
      <c r="U191" s="286"/>
      <c r="V191" s="270"/>
      <c r="W191" s="270"/>
      <c r="X191" s="270"/>
      <c r="Y191" s="270"/>
      <c r="Z191" s="270"/>
      <c r="AA191" s="283"/>
      <c r="AB191" s="283"/>
      <c r="AC191" s="283"/>
      <c r="AD191" s="283"/>
      <c r="AE191" s="270"/>
      <c r="AF191" s="270"/>
      <c r="AG191" s="270"/>
      <c r="AH191" s="270"/>
      <c r="AI191" s="270"/>
      <c r="AJ191" s="270"/>
      <c r="AK191" s="270"/>
      <c r="AL191" s="270"/>
      <c r="AM191" s="270"/>
      <c r="AN191" s="270"/>
    </row>
    <row r="192" spans="6:40">
      <c r="F192" s="270"/>
      <c r="G192" s="270"/>
      <c r="H192" s="270"/>
      <c r="I192" s="284"/>
      <c r="J192" s="270"/>
      <c r="K192" s="285"/>
      <c r="L192" s="270"/>
      <c r="M192" s="270"/>
      <c r="N192" s="270"/>
      <c r="O192" s="270"/>
      <c r="P192" s="270"/>
      <c r="Q192" s="270"/>
      <c r="R192" s="270"/>
      <c r="S192" s="270"/>
      <c r="T192" s="270"/>
      <c r="U192" s="286"/>
      <c r="V192" s="270"/>
      <c r="W192" s="270"/>
      <c r="X192" s="270"/>
      <c r="Y192" s="270"/>
      <c r="Z192" s="270"/>
      <c r="AA192" s="283"/>
      <c r="AB192" s="283"/>
      <c r="AC192" s="283"/>
      <c r="AD192" s="283"/>
      <c r="AE192" s="270"/>
      <c r="AF192" s="270"/>
      <c r="AG192" s="270"/>
      <c r="AH192" s="270"/>
      <c r="AI192" s="270"/>
      <c r="AJ192" s="270"/>
      <c r="AK192" s="270"/>
      <c r="AL192" s="270"/>
      <c r="AM192" s="270"/>
      <c r="AN192" s="270"/>
    </row>
    <row r="193" spans="6:40">
      <c r="F193" s="270"/>
      <c r="G193" s="270"/>
      <c r="H193" s="270"/>
      <c r="I193" s="284"/>
      <c r="J193" s="270"/>
      <c r="K193" s="285"/>
      <c r="L193" s="270"/>
      <c r="M193" s="270"/>
      <c r="N193" s="270"/>
      <c r="O193" s="270"/>
      <c r="P193" s="270"/>
      <c r="Q193" s="270"/>
      <c r="R193" s="270"/>
      <c r="S193" s="270"/>
      <c r="T193" s="270"/>
      <c r="U193" s="286"/>
      <c r="V193" s="270"/>
      <c r="W193" s="270"/>
      <c r="X193" s="270"/>
      <c r="Y193" s="270"/>
      <c r="Z193" s="270"/>
      <c r="AA193" s="283"/>
      <c r="AB193" s="283"/>
      <c r="AC193" s="283"/>
      <c r="AD193" s="283"/>
      <c r="AE193" s="270"/>
      <c r="AF193" s="270"/>
      <c r="AG193" s="270"/>
      <c r="AH193" s="270"/>
      <c r="AI193" s="270"/>
      <c r="AJ193" s="270"/>
      <c r="AK193" s="270"/>
      <c r="AL193" s="270"/>
      <c r="AM193" s="270"/>
      <c r="AN193" s="270"/>
    </row>
    <row r="194" spans="6:40">
      <c r="F194" s="270"/>
      <c r="G194" s="270"/>
      <c r="H194" s="270"/>
      <c r="I194" s="284"/>
      <c r="J194" s="270"/>
      <c r="K194" s="285"/>
      <c r="L194" s="270"/>
      <c r="M194" s="270"/>
      <c r="N194" s="270"/>
      <c r="O194" s="270"/>
      <c r="P194" s="270"/>
      <c r="Q194" s="270"/>
      <c r="R194" s="270"/>
      <c r="S194" s="270"/>
      <c r="T194" s="270"/>
      <c r="U194" s="286"/>
      <c r="V194" s="270"/>
      <c r="W194" s="270"/>
      <c r="X194" s="270"/>
      <c r="Y194" s="270"/>
      <c r="Z194" s="270"/>
      <c r="AA194" s="283"/>
      <c r="AB194" s="283"/>
      <c r="AC194" s="283"/>
      <c r="AD194" s="283"/>
      <c r="AE194" s="270"/>
      <c r="AF194" s="270"/>
      <c r="AG194" s="270"/>
      <c r="AH194" s="270"/>
      <c r="AI194" s="270"/>
      <c r="AJ194" s="270"/>
      <c r="AK194" s="270"/>
      <c r="AL194" s="270"/>
      <c r="AM194" s="270"/>
      <c r="AN194" s="270"/>
    </row>
    <row r="195" spans="6:40">
      <c r="F195" s="270"/>
      <c r="G195" s="270"/>
      <c r="H195" s="270"/>
      <c r="I195" s="284"/>
      <c r="J195" s="270"/>
      <c r="K195" s="285"/>
      <c r="L195" s="270"/>
      <c r="M195" s="270"/>
      <c r="N195" s="270"/>
      <c r="O195" s="270"/>
      <c r="P195" s="270"/>
      <c r="Q195" s="270"/>
      <c r="R195" s="270"/>
      <c r="S195" s="270"/>
      <c r="T195" s="270"/>
      <c r="U195" s="286"/>
      <c r="V195" s="270"/>
      <c r="W195" s="270"/>
      <c r="X195" s="270"/>
      <c r="Y195" s="270"/>
      <c r="Z195" s="270"/>
      <c r="AA195" s="283"/>
      <c r="AB195" s="283"/>
      <c r="AC195" s="283"/>
      <c r="AD195" s="283"/>
      <c r="AE195" s="270"/>
      <c r="AF195" s="270"/>
      <c r="AG195" s="270"/>
      <c r="AH195" s="270"/>
      <c r="AI195" s="270"/>
      <c r="AJ195" s="270"/>
      <c r="AK195" s="270"/>
      <c r="AL195" s="270"/>
      <c r="AM195" s="270"/>
      <c r="AN195" s="270"/>
    </row>
    <row r="196" spans="6:40">
      <c r="F196" s="270"/>
      <c r="G196" s="270"/>
      <c r="H196" s="270"/>
      <c r="I196" s="284"/>
      <c r="J196" s="270"/>
      <c r="K196" s="285"/>
      <c r="L196" s="270"/>
      <c r="M196" s="270"/>
      <c r="N196" s="270"/>
      <c r="O196" s="270"/>
      <c r="P196" s="270"/>
      <c r="Q196" s="270"/>
      <c r="R196" s="270"/>
      <c r="S196" s="270"/>
      <c r="T196" s="270"/>
      <c r="U196" s="286"/>
      <c r="V196" s="270"/>
      <c r="W196" s="270"/>
      <c r="X196" s="270"/>
      <c r="Y196" s="270"/>
      <c r="Z196" s="270"/>
      <c r="AA196" s="283"/>
      <c r="AB196" s="283"/>
      <c r="AC196" s="283"/>
      <c r="AD196" s="283"/>
      <c r="AE196" s="270"/>
      <c r="AF196" s="270"/>
      <c r="AG196" s="270"/>
      <c r="AH196" s="270"/>
      <c r="AI196" s="270"/>
      <c r="AJ196" s="270"/>
      <c r="AK196" s="270"/>
      <c r="AL196" s="270"/>
      <c r="AM196" s="270"/>
      <c r="AN196" s="270"/>
    </row>
    <row r="197" spans="6:40" ht="8.25" customHeight="1">
      <c r="F197" s="270"/>
      <c r="G197" s="270"/>
      <c r="H197" s="270"/>
      <c r="I197" s="284"/>
      <c r="J197" s="270"/>
      <c r="K197" s="285"/>
      <c r="L197" s="270"/>
      <c r="M197" s="270"/>
      <c r="N197" s="270"/>
      <c r="O197" s="270"/>
      <c r="P197" s="270"/>
      <c r="Q197" s="270"/>
      <c r="R197" s="270"/>
      <c r="S197" s="270"/>
      <c r="T197" s="270"/>
      <c r="U197" s="286"/>
      <c r="V197" s="270"/>
      <c r="W197" s="270"/>
      <c r="X197" s="270"/>
      <c r="Y197" s="270"/>
      <c r="Z197" s="270"/>
      <c r="AA197" s="283"/>
      <c r="AB197" s="283"/>
      <c r="AC197" s="283"/>
      <c r="AD197" s="283"/>
      <c r="AE197" s="270"/>
      <c r="AF197" s="270"/>
      <c r="AG197" s="270"/>
      <c r="AH197" s="270"/>
      <c r="AI197" s="270"/>
      <c r="AJ197" s="270"/>
      <c r="AK197" s="270"/>
      <c r="AL197" s="270"/>
      <c r="AM197" s="270"/>
      <c r="AN197" s="270"/>
    </row>
    <row r="198" spans="6:40">
      <c r="F198" s="270"/>
      <c r="G198" s="270"/>
      <c r="H198" s="270"/>
      <c r="I198" s="284"/>
      <c r="J198" s="270"/>
      <c r="K198" s="285"/>
      <c r="L198" s="270"/>
      <c r="M198" s="270"/>
      <c r="N198" s="270"/>
      <c r="O198" s="270"/>
      <c r="P198" s="270"/>
      <c r="Q198" s="270"/>
      <c r="R198" s="270"/>
      <c r="S198" s="270"/>
      <c r="T198" s="270"/>
      <c r="U198" s="286"/>
      <c r="V198" s="270"/>
      <c r="W198" s="270"/>
      <c r="X198" s="270"/>
      <c r="Y198" s="270"/>
      <c r="Z198" s="270"/>
      <c r="AA198" s="283"/>
      <c r="AB198" s="283"/>
      <c r="AC198" s="283"/>
      <c r="AD198" s="283"/>
      <c r="AE198" s="270"/>
      <c r="AF198" s="270"/>
      <c r="AG198" s="270"/>
      <c r="AH198" s="270"/>
      <c r="AI198" s="270"/>
      <c r="AJ198" s="270"/>
      <c r="AK198" s="270"/>
      <c r="AL198" s="270"/>
      <c r="AM198" s="270"/>
      <c r="AN198" s="270"/>
    </row>
    <row r="199" spans="6:40">
      <c r="F199" s="270"/>
      <c r="G199" s="270"/>
      <c r="H199" s="270"/>
      <c r="I199" s="284"/>
      <c r="J199" s="270"/>
      <c r="K199" s="285"/>
      <c r="L199" s="270"/>
      <c r="M199" s="270"/>
      <c r="N199" s="270"/>
      <c r="O199" s="270"/>
      <c r="P199" s="270"/>
      <c r="Q199" s="270"/>
      <c r="R199" s="270"/>
      <c r="S199" s="270"/>
      <c r="T199" s="270"/>
      <c r="U199" s="286"/>
      <c r="V199" s="270"/>
      <c r="W199" s="270"/>
      <c r="X199" s="270"/>
      <c r="Y199" s="270"/>
      <c r="Z199" s="270"/>
      <c r="AA199" s="283"/>
      <c r="AB199" s="283"/>
      <c r="AC199" s="283"/>
      <c r="AD199" s="283"/>
      <c r="AE199" s="270"/>
      <c r="AF199" s="270"/>
      <c r="AG199" s="270"/>
      <c r="AH199" s="270"/>
      <c r="AI199" s="270"/>
      <c r="AJ199" s="270"/>
      <c r="AK199" s="270"/>
      <c r="AL199" s="270"/>
      <c r="AM199" s="270"/>
      <c r="AN199" s="270"/>
    </row>
    <row r="200" spans="6:40" ht="11">
      <c r="F200" s="270"/>
      <c r="G200" s="270"/>
      <c r="H200" s="270"/>
      <c r="I200" s="284"/>
      <c r="J200" s="270"/>
      <c r="K200" s="270"/>
      <c r="L200" s="270"/>
      <c r="M200" s="270"/>
      <c r="N200" s="270"/>
      <c r="O200" s="270"/>
      <c r="P200" s="270"/>
      <c r="Q200" s="270"/>
      <c r="R200" s="270"/>
      <c r="S200" s="270"/>
      <c r="T200" s="270"/>
      <c r="U200" s="286"/>
      <c r="V200" s="270"/>
      <c r="W200" s="270"/>
      <c r="X200" s="270"/>
      <c r="Y200" s="270"/>
      <c r="Z200" s="270"/>
      <c r="AA200" s="283"/>
      <c r="AB200" s="283"/>
      <c r="AC200" s="283"/>
      <c r="AD200" s="283"/>
      <c r="AE200" s="270"/>
      <c r="AF200" s="270"/>
      <c r="AG200" s="270"/>
      <c r="AH200" s="270"/>
      <c r="AI200" s="270"/>
      <c r="AJ200" s="270"/>
      <c r="AK200" s="270"/>
      <c r="AL200" s="270"/>
      <c r="AM200" s="270"/>
      <c r="AN200" s="270"/>
    </row>
    <row r="201" spans="6:40" ht="11">
      <c r="F201" s="270"/>
      <c r="G201" s="270"/>
      <c r="H201" s="270"/>
      <c r="I201" s="284"/>
      <c r="J201" s="270"/>
      <c r="K201" s="270"/>
      <c r="L201" s="270"/>
      <c r="M201" s="270"/>
      <c r="N201" s="270"/>
      <c r="O201" s="270"/>
      <c r="P201" s="270"/>
      <c r="Q201" s="270"/>
      <c r="R201" s="270"/>
      <c r="S201" s="270"/>
      <c r="T201" s="270"/>
      <c r="U201" s="270"/>
      <c r="V201" s="270"/>
      <c r="W201" s="270"/>
      <c r="X201" s="270"/>
      <c r="Y201" s="270"/>
      <c r="Z201" s="270"/>
      <c r="AA201" s="283"/>
      <c r="AB201" s="283"/>
      <c r="AC201" s="283"/>
      <c r="AD201" s="283"/>
      <c r="AE201" s="270"/>
      <c r="AF201" s="270"/>
      <c r="AG201" s="270"/>
      <c r="AH201" s="270"/>
      <c r="AI201" s="270"/>
      <c r="AJ201" s="270"/>
      <c r="AK201" s="270"/>
      <c r="AL201" s="270"/>
      <c r="AM201" s="270"/>
      <c r="AN201" s="270"/>
    </row>
    <row r="202" spans="6:40" ht="11">
      <c r="F202" s="270"/>
      <c r="G202" s="270"/>
      <c r="H202" s="270"/>
      <c r="I202" s="270"/>
      <c r="J202" s="270"/>
      <c r="K202" s="270"/>
      <c r="L202" s="270"/>
      <c r="M202" s="270"/>
      <c r="N202" s="270"/>
      <c r="O202" s="270"/>
      <c r="P202" s="270"/>
      <c r="Q202" s="270"/>
      <c r="R202" s="270"/>
      <c r="S202" s="270"/>
      <c r="T202" s="270"/>
      <c r="U202" s="270"/>
      <c r="V202" s="270"/>
      <c r="W202" s="270"/>
      <c r="X202" s="270"/>
      <c r="Y202" s="270"/>
      <c r="Z202" s="270"/>
      <c r="AA202" s="283"/>
      <c r="AB202" s="283"/>
      <c r="AC202" s="283"/>
      <c r="AD202" s="283"/>
      <c r="AE202" s="270"/>
      <c r="AF202" s="270"/>
      <c r="AG202" s="270"/>
      <c r="AH202" s="270"/>
      <c r="AI202" s="270"/>
      <c r="AJ202" s="270"/>
      <c r="AK202" s="270"/>
      <c r="AL202" s="270"/>
      <c r="AM202" s="270"/>
      <c r="AN202" s="270"/>
    </row>
    <row r="203" spans="6:40" ht="11">
      <c r="F203" s="270"/>
      <c r="G203" s="270"/>
      <c r="H203" s="270"/>
      <c r="I203" s="270"/>
      <c r="J203" s="270"/>
      <c r="K203" s="270"/>
      <c r="L203" s="270"/>
      <c r="M203" s="270"/>
      <c r="N203" s="270"/>
      <c r="O203" s="270"/>
      <c r="P203" s="270"/>
      <c r="Q203" s="270"/>
      <c r="R203" s="270"/>
      <c r="S203" s="270"/>
      <c r="T203" s="270"/>
      <c r="U203" s="270"/>
      <c r="V203" s="270"/>
      <c r="W203" s="270"/>
      <c r="X203" s="270"/>
      <c r="Y203" s="270"/>
      <c r="Z203" s="270"/>
      <c r="AA203" s="283"/>
      <c r="AB203" s="283"/>
      <c r="AC203" s="283"/>
      <c r="AD203" s="283"/>
      <c r="AE203" s="270"/>
      <c r="AF203" s="270"/>
      <c r="AG203" s="270"/>
      <c r="AH203" s="270"/>
      <c r="AI203" s="270"/>
      <c r="AJ203" s="270"/>
      <c r="AK203" s="270"/>
      <c r="AL203" s="270"/>
      <c r="AM203" s="270"/>
      <c r="AN203" s="270"/>
    </row>
    <row r="204" spans="6:40" ht="11">
      <c r="F204" s="270"/>
      <c r="G204" s="270"/>
      <c r="H204" s="270"/>
      <c r="I204" s="270"/>
      <c r="J204" s="270"/>
      <c r="K204" s="270"/>
      <c r="L204" s="270"/>
      <c r="M204" s="270"/>
      <c r="N204" s="270"/>
      <c r="O204" s="270"/>
      <c r="P204" s="270"/>
      <c r="Q204" s="270"/>
      <c r="R204" s="270"/>
      <c r="S204" s="270"/>
      <c r="T204" s="270"/>
      <c r="U204" s="270"/>
      <c r="V204" s="270"/>
      <c r="W204" s="270"/>
      <c r="X204" s="270"/>
      <c r="Y204" s="270"/>
      <c r="Z204" s="270"/>
      <c r="AA204" s="283"/>
      <c r="AB204" s="283"/>
      <c r="AC204" s="283"/>
      <c r="AD204" s="283"/>
      <c r="AE204" s="270"/>
      <c r="AF204" s="270"/>
      <c r="AG204" s="270"/>
      <c r="AH204" s="270"/>
      <c r="AI204" s="270"/>
      <c r="AJ204" s="270"/>
      <c r="AK204" s="270"/>
      <c r="AL204" s="270"/>
      <c r="AM204" s="270"/>
      <c r="AN204" s="270"/>
    </row>
    <row r="205" spans="6:40" ht="11">
      <c r="F205" s="270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  <c r="T205" s="270"/>
      <c r="U205" s="270"/>
      <c r="V205" s="270"/>
      <c r="W205" s="270"/>
      <c r="X205" s="270"/>
      <c r="Y205" s="270"/>
      <c r="Z205" s="270"/>
      <c r="AA205" s="283"/>
      <c r="AB205" s="283"/>
      <c r="AC205" s="283"/>
      <c r="AD205" s="283"/>
      <c r="AE205" s="270"/>
      <c r="AF205" s="270"/>
      <c r="AG205" s="270"/>
      <c r="AH205" s="270"/>
      <c r="AI205" s="270"/>
      <c r="AJ205" s="270"/>
      <c r="AK205" s="270"/>
      <c r="AL205" s="270"/>
      <c r="AM205" s="270"/>
      <c r="AN205" s="270"/>
    </row>
    <row r="206" spans="6:40" ht="11">
      <c r="F206" s="270"/>
      <c r="G206" s="270"/>
      <c r="H206" s="270"/>
      <c r="I206" s="270"/>
      <c r="J206" s="270"/>
      <c r="K206" s="270"/>
      <c r="L206" s="270"/>
      <c r="M206" s="270"/>
      <c r="N206" s="270"/>
      <c r="O206" s="270"/>
      <c r="P206" s="270"/>
      <c r="Q206" s="270"/>
      <c r="R206" s="270"/>
      <c r="S206" s="270"/>
      <c r="T206" s="270"/>
      <c r="U206" s="270"/>
      <c r="V206" s="270"/>
      <c r="W206" s="270"/>
      <c r="X206" s="270"/>
      <c r="Y206" s="270"/>
      <c r="Z206" s="270"/>
      <c r="AA206" s="283"/>
      <c r="AB206" s="283"/>
      <c r="AC206" s="283"/>
      <c r="AD206" s="283"/>
      <c r="AE206" s="270"/>
      <c r="AF206" s="270"/>
      <c r="AG206" s="270"/>
      <c r="AH206" s="270"/>
      <c r="AI206" s="270"/>
      <c r="AJ206" s="270"/>
      <c r="AK206" s="270"/>
      <c r="AL206" s="270"/>
      <c r="AM206" s="270"/>
      <c r="AN206" s="270"/>
    </row>
    <row r="207" spans="6:40" ht="11">
      <c r="F207" s="270"/>
      <c r="G207" s="270"/>
      <c r="H207" s="270"/>
      <c r="I207" s="270"/>
      <c r="J207" s="270"/>
      <c r="K207" s="270"/>
      <c r="L207" s="270"/>
      <c r="M207" s="270"/>
      <c r="N207" s="270"/>
      <c r="O207" s="270"/>
      <c r="P207" s="270"/>
      <c r="Q207" s="270"/>
      <c r="R207" s="270"/>
      <c r="S207" s="270"/>
      <c r="T207" s="270"/>
      <c r="U207" s="270"/>
      <c r="V207" s="270"/>
      <c r="W207" s="270"/>
      <c r="X207" s="270"/>
      <c r="Y207" s="270"/>
      <c r="Z207" s="270"/>
      <c r="AA207" s="283"/>
      <c r="AB207" s="283"/>
      <c r="AC207" s="283"/>
      <c r="AD207" s="283"/>
      <c r="AE207" s="270"/>
      <c r="AF207" s="270"/>
      <c r="AG207" s="270"/>
      <c r="AH207" s="270"/>
      <c r="AI207" s="270"/>
      <c r="AJ207" s="270"/>
      <c r="AK207" s="270"/>
      <c r="AL207" s="270"/>
      <c r="AM207" s="270"/>
      <c r="AN207" s="270"/>
    </row>
    <row r="208" spans="6:40" ht="11">
      <c r="F208" s="270"/>
      <c r="G208" s="270"/>
      <c r="H208" s="270"/>
      <c r="I208" s="270"/>
      <c r="J208" s="270"/>
      <c r="K208" s="270"/>
      <c r="L208" s="270"/>
      <c r="M208" s="270"/>
      <c r="N208" s="270"/>
      <c r="O208" s="270"/>
      <c r="P208" s="270"/>
      <c r="Q208" s="270"/>
      <c r="R208" s="270"/>
      <c r="S208" s="270"/>
      <c r="T208" s="270"/>
      <c r="U208" s="270"/>
      <c r="V208" s="270"/>
      <c r="W208" s="270"/>
      <c r="X208" s="270"/>
      <c r="Y208" s="270"/>
      <c r="Z208" s="270"/>
      <c r="AA208" s="283"/>
      <c r="AB208" s="283"/>
      <c r="AC208" s="283"/>
      <c r="AD208" s="283"/>
      <c r="AE208" s="270"/>
      <c r="AF208" s="270"/>
      <c r="AG208" s="270"/>
      <c r="AH208" s="270"/>
      <c r="AI208" s="270"/>
      <c r="AJ208" s="270"/>
      <c r="AK208" s="270"/>
      <c r="AL208" s="270"/>
      <c r="AM208" s="270"/>
      <c r="AN208" s="270"/>
    </row>
    <row r="209" spans="6:40" ht="11">
      <c r="F209" s="270"/>
      <c r="G209" s="270"/>
      <c r="H209" s="270"/>
      <c r="I209" s="270"/>
      <c r="J209" s="270"/>
      <c r="K209" s="270"/>
      <c r="L209" s="270"/>
      <c r="M209" s="270"/>
      <c r="N209" s="270"/>
      <c r="O209" s="270"/>
      <c r="P209" s="270"/>
      <c r="Q209" s="270"/>
      <c r="R209" s="270"/>
      <c r="S209" s="270"/>
      <c r="T209" s="270"/>
      <c r="U209" s="270"/>
      <c r="V209" s="270"/>
      <c r="W209" s="270"/>
      <c r="X209" s="270"/>
      <c r="Y209" s="270"/>
      <c r="Z209" s="270"/>
      <c r="AA209" s="283"/>
      <c r="AB209" s="283"/>
      <c r="AC209" s="283"/>
      <c r="AD209" s="283"/>
      <c r="AE209" s="270"/>
      <c r="AF209" s="270"/>
      <c r="AG209" s="270"/>
      <c r="AH209" s="270"/>
      <c r="AI209" s="270"/>
      <c r="AJ209" s="270"/>
      <c r="AK209" s="270"/>
      <c r="AL209" s="270"/>
      <c r="AM209" s="270"/>
      <c r="AN209" s="270"/>
    </row>
    <row r="210" spans="6:40" ht="11">
      <c r="F210" s="270"/>
      <c r="G210" s="270"/>
      <c r="H210" s="270"/>
      <c r="I210" s="270"/>
      <c r="J210" s="270"/>
      <c r="K210" s="270"/>
      <c r="L210" s="270"/>
      <c r="M210" s="270"/>
      <c r="N210" s="270"/>
      <c r="O210" s="270"/>
      <c r="P210" s="270"/>
      <c r="Q210" s="270"/>
      <c r="R210" s="270"/>
      <c r="S210" s="270"/>
      <c r="T210" s="270"/>
      <c r="U210" s="270"/>
      <c r="V210" s="270"/>
      <c r="W210" s="270"/>
      <c r="X210" s="270"/>
      <c r="Y210" s="270"/>
      <c r="Z210" s="270"/>
      <c r="AA210" s="283"/>
      <c r="AB210" s="283"/>
      <c r="AC210" s="283"/>
      <c r="AD210" s="283"/>
      <c r="AE210" s="270"/>
      <c r="AF210" s="270"/>
      <c r="AG210" s="270"/>
      <c r="AH210" s="270"/>
      <c r="AI210" s="270"/>
      <c r="AJ210" s="270"/>
      <c r="AK210" s="270"/>
      <c r="AL210" s="270"/>
      <c r="AM210" s="270"/>
      <c r="AN210" s="270"/>
    </row>
    <row r="211" spans="6:40" ht="11">
      <c r="F211" s="270"/>
      <c r="G211" s="270"/>
      <c r="H211" s="270"/>
      <c r="I211" s="270"/>
      <c r="J211" s="270"/>
      <c r="K211" s="270"/>
      <c r="L211" s="270"/>
      <c r="M211" s="270"/>
      <c r="N211" s="270"/>
      <c r="O211" s="270"/>
      <c r="P211" s="270"/>
      <c r="Q211" s="270"/>
      <c r="R211" s="270"/>
      <c r="S211" s="270"/>
      <c r="T211" s="270"/>
      <c r="U211" s="270"/>
      <c r="V211" s="270"/>
      <c r="W211" s="270"/>
      <c r="X211" s="270"/>
      <c r="Y211" s="270"/>
      <c r="Z211" s="270"/>
      <c r="AA211" s="283"/>
      <c r="AB211" s="283"/>
      <c r="AC211" s="283"/>
      <c r="AD211" s="283"/>
      <c r="AE211" s="270"/>
      <c r="AF211" s="270"/>
      <c r="AG211" s="270"/>
      <c r="AH211" s="270"/>
      <c r="AI211" s="270"/>
      <c r="AJ211" s="270"/>
      <c r="AK211" s="270"/>
      <c r="AL211" s="270"/>
      <c r="AM211" s="270"/>
      <c r="AN211" s="270"/>
    </row>
    <row r="212" spans="6:40" ht="11">
      <c r="F212" s="270"/>
      <c r="G212" s="270"/>
      <c r="H212" s="270"/>
      <c r="I212" s="270"/>
      <c r="J212" s="270"/>
      <c r="K212" s="270"/>
      <c r="L212" s="270"/>
      <c r="M212" s="270"/>
      <c r="N212" s="270"/>
      <c r="O212" s="270"/>
      <c r="P212" s="270"/>
      <c r="Q212" s="270"/>
      <c r="R212" s="270"/>
      <c r="S212" s="270"/>
      <c r="T212" s="270"/>
      <c r="U212" s="270"/>
      <c r="V212" s="270"/>
      <c r="W212" s="270"/>
      <c r="X212" s="270"/>
      <c r="Y212" s="270"/>
      <c r="Z212" s="270"/>
      <c r="AA212" s="283"/>
      <c r="AB212" s="283"/>
      <c r="AC212" s="283"/>
      <c r="AD212" s="283"/>
      <c r="AE212" s="270"/>
      <c r="AF212" s="270"/>
      <c r="AG212" s="270"/>
      <c r="AH212" s="270"/>
      <c r="AI212" s="270"/>
      <c r="AJ212" s="270"/>
      <c r="AK212" s="270"/>
      <c r="AL212" s="270"/>
      <c r="AM212" s="270"/>
      <c r="AN212" s="270"/>
    </row>
    <row r="213" spans="6:40" ht="11">
      <c r="F213" s="270"/>
      <c r="G213" s="270"/>
      <c r="H213" s="270"/>
      <c r="I213" s="270"/>
      <c r="J213" s="270"/>
      <c r="K213" s="270"/>
      <c r="L213" s="270"/>
      <c r="M213" s="270"/>
      <c r="N213" s="270"/>
      <c r="O213" s="270"/>
      <c r="P213" s="270"/>
      <c r="Q213" s="270"/>
      <c r="R213" s="270"/>
      <c r="S213" s="270"/>
      <c r="T213" s="270"/>
      <c r="U213" s="270"/>
      <c r="V213" s="270"/>
      <c r="W213" s="270"/>
      <c r="X213" s="270"/>
      <c r="Y213" s="270"/>
      <c r="Z213" s="270"/>
      <c r="AA213" s="283"/>
      <c r="AB213" s="283"/>
      <c r="AC213" s="283"/>
      <c r="AD213" s="283"/>
      <c r="AE213" s="270"/>
      <c r="AF213" s="270"/>
      <c r="AG213" s="270"/>
      <c r="AH213" s="270"/>
      <c r="AI213" s="270"/>
      <c r="AJ213" s="270"/>
      <c r="AK213" s="270"/>
      <c r="AL213" s="270"/>
      <c r="AM213" s="270"/>
      <c r="AN213" s="270"/>
    </row>
    <row r="214" spans="6:40" ht="11">
      <c r="F214" s="270"/>
      <c r="G214" s="270"/>
      <c r="H214" s="270"/>
      <c r="I214" s="270"/>
      <c r="J214" s="270"/>
      <c r="K214" s="270"/>
      <c r="L214" s="270"/>
      <c r="M214" s="270"/>
      <c r="N214" s="270"/>
      <c r="O214" s="270"/>
      <c r="P214" s="270"/>
      <c r="Q214" s="270"/>
      <c r="R214" s="270"/>
      <c r="S214" s="270"/>
      <c r="T214" s="270"/>
      <c r="U214" s="270"/>
      <c r="V214" s="270"/>
      <c r="W214" s="270"/>
      <c r="X214" s="270"/>
      <c r="Y214" s="270"/>
      <c r="Z214" s="270"/>
      <c r="AA214" s="283"/>
      <c r="AB214" s="283"/>
      <c r="AC214" s="283"/>
      <c r="AD214" s="283"/>
      <c r="AE214" s="270"/>
      <c r="AF214" s="270"/>
      <c r="AG214" s="270"/>
      <c r="AH214" s="270"/>
      <c r="AI214" s="270"/>
      <c r="AJ214" s="270"/>
      <c r="AK214" s="270"/>
      <c r="AL214" s="270"/>
      <c r="AM214" s="270"/>
      <c r="AN214" s="270"/>
    </row>
    <row r="215" spans="6:40" ht="11">
      <c r="F215" s="270"/>
      <c r="G215" s="270"/>
      <c r="H215" s="270"/>
      <c r="I215" s="270"/>
      <c r="J215" s="270"/>
      <c r="K215" s="270"/>
      <c r="L215" s="270"/>
      <c r="M215" s="270"/>
      <c r="N215" s="270"/>
      <c r="O215" s="270"/>
      <c r="P215" s="270"/>
      <c r="Q215" s="270"/>
      <c r="R215" s="270"/>
      <c r="S215" s="270"/>
      <c r="T215" s="270"/>
      <c r="U215" s="270"/>
      <c r="V215" s="270"/>
      <c r="W215" s="270"/>
      <c r="X215" s="270"/>
      <c r="Y215" s="270"/>
      <c r="Z215" s="270"/>
      <c r="AA215" s="283"/>
      <c r="AB215" s="283"/>
      <c r="AC215" s="283"/>
      <c r="AD215" s="283"/>
      <c r="AE215" s="270"/>
      <c r="AF215" s="270"/>
      <c r="AG215" s="270"/>
      <c r="AH215" s="270"/>
      <c r="AI215" s="270"/>
      <c r="AJ215" s="270"/>
      <c r="AK215" s="270"/>
      <c r="AL215" s="270"/>
      <c r="AM215" s="270"/>
      <c r="AN215" s="270"/>
    </row>
    <row r="216" spans="6:40" ht="11">
      <c r="F216" s="270"/>
      <c r="G216" s="270"/>
      <c r="H216" s="270"/>
      <c r="I216" s="270"/>
      <c r="J216" s="270"/>
      <c r="K216" s="270"/>
      <c r="L216" s="270"/>
      <c r="M216" s="270"/>
      <c r="N216" s="270"/>
      <c r="O216" s="270"/>
      <c r="P216" s="270"/>
      <c r="Q216" s="270"/>
      <c r="R216" s="270"/>
      <c r="S216" s="270"/>
      <c r="T216" s="270"/>
      <c r="U216" s="270"/>
      <c r="V216" s="270"/>
      <c r="W216" s="270"/>
      <c r="X216" s="270"/>
      <c r="Y216" s="270"/>
      <c r="Z216" s="270"/>
      <c r="AA216" s="283"/>
      <c r="AB216" s="283"/>
      <c r="AC216" s="283"/>
      <c r="AD216" s="283"/>
      <c r="AE216" s="270"/>
      <c r="AF216" s="270"/>
      <c r="AG216" s="270"/>
      <c r="AH216" s="270"/>
      <c r="AI216" s="270"/>
      <c r="AJ216" s="270"/>
      <c r="AK216" s="270"/>
      <c r="AL216" s="270"/>
      <c r="AM216" s="270"/>
      <c r="AN216" s="270"/>
    </row>
    <row r="217" spans="6:40" ht="11">
      <c r="F217" s="270"/>
      <c r="G217" s="270"/>
      <c r="H217" s="270"/>
      <c r="I217" s="270"/>
      <c r="J217" s="270"/>
      <c r="K217" s="270"/>
      <c r="L217" s="270"/>
      <c r="M217" s="270"/>
      <c r="N217" s="270"/>
      <c r="O217" s="270"/>
      <c r="P217" s="270"/>
      <c r="Q217" s="270"/>
      <c r="R217" s="270"/>
      <c r="S217" s="270"/>
      <c r="T217" s="270"/>
      <c r="U217" s="270"/>
      <c r="V217" s="270"/>
      <c r="W217" s="270"/>
      <c r="X217" s="270"/>
      <c r="Y217" s="270"/>
      <c r="Z217" s="270"/>
      <c r="AA217" s="283"/>
      <c r="AB217" s="283"/>
      <c r="AC217" s="283"/>
      <c r="AD217" s="283"/>
      <c r="AE217" s="270"/>
      <c r="AF217" s="270"/>
      <c r="AG217" s="270"/>
      <c r="AH217" s="270"/>
      <c r="AI217" s="270"/>
      <c r="AJ217" s="270"/>
      <c r="AK217" s="270"/>
      <c r="AL217" s="270"/>
      <c r="AM217" s="270"/>
      <c r="AN217" s="270"/>
    </row>
    <row r="218" spans="6:40" ht="11">
      <c r="F218" s="270"/>
      <c r="G218" s="270"/>
      <c r="H218" s="270"/>
      <c r="I218" s="270"/>
      <c r="J218" s="270"/>
      <c r="K218" s="270"/>
      <c r="L218" s="270"/>
      <c r="M218" s="270"/>
      <c r="N218" s="270"/>
      <c r="O218" s="270"/>
      <c r="P218" s="270"/>
      <c r="Q218" s="270"/>
      <c r="R218" s="270"/>
      <c r="S218" s="270"/>
      <c r="T218" s="270"/>
      <c r="U218" s="270"/>
      <c r="V218" s="270"/>
      <c r="W218" s="270"/>
      <c r="X218" s="270"/>
      <c r="Y218" s="270"/>
      <c r="Z218" s="270"/>
      <c r="AA218" s="283"/>
      <c r="AB218" s="283"/>
      <c r="AC218" s="283"/>
      <c r="AD218" s="283"/>
      <c r="AE218" s="270"/>
      <c r="AF218" s="270"/>
      <c r="AG218" s="270"/>
      <c r="AH218" s="270"/>
      <c r="AI218" s="270"/>
      <c r="AJ218" s="270"/>
      <c r="AK218" s="270"/>
      <c r="AL218" s="270"/>
      <c r="AM218" s="270"/>
      <c r="AN218" s="270"/>
    </row>
    <row r="219" spans="6:40" ht="11">
      <c r="F219" s="270"/>
      <c r="G219" s="270"/>
      <c r="H219" s="270"/>
      <c r="I219" s="270"/>
      <c r="J219" s="270"/>
      <c r="K219" s="270"/>
      <c r="L219" s="270"/>
      <c r="M219" s="270"/>
      <c r="N219" s="270"/>
      <c r="O219" s="270"/>
      <c r="P219" s="270"/>
      <c r="Q219" s="270"/>
      <c r="R219" s="270"/>
      <c r="S219" s="270"/>
      <c r="T219" s="270"/>
      <c r="U219" s="270"/>
      <c r="V219" s="270"/>
      <c r="W219" s="270"/>
      <c r="X219" s="270"/>
      <c r="Y219" s="270"/>
      <c r="Z219" s="270"/>
      <c r="AA219" s="283"/>
      <c r="AB219" s="283"/>
      <c r="AC219" s="283"/>
      <c r="AD219" s="283"/>
      <c r="AE219" s="270"/>
      <c r="AF219" s="270"/>
      <c r="AG219" s="270"/>
      <c r="AH219" s="270"/>
      <c r="AI219" s="270"/>
      <c r="AJ219" s="270"/>
      <c r="AK219" s="270"/>
      <c r="AL219" s="270"/>
      <c r="AM219" s="270"/>
      <c r="AN219" s="270"/>
    </row>
    <row r="220" spans="6:40" ht="11">
      <c r="F220" s="270"/>
      <c r="G220" s="270"/>
      <c r="H220" s="270"/>
      <c r="I220" s="270"/>
      <c r="J220" s="270"/>
      <c r="K220" s="270"/>
      <c r="L220" s="270"/>
      <c r="M220" s="270"/>
      <c r="N220" s="270"/>
      <c r="O220" s="270"/>
      <c r="P220" s="270"/>
      <c r="Q220" s="270"/>
      <c r="R220" s="270"/>
      <c r="S220" s="270"/>
      <c r="T220" s="270"/>
      <c r="U220" s="270"/>
      <c r="V220" s="270"/>
      <c r="W220" s="270"/>
      <c r="X220" s="270"/>
      <c r="Y220" s="270"/>
      <c r="Z220" s="270"/>
      <c r="AA220" s="283"/>
      <c r="AB220" s="283"/>
      <c r="AC220" s="283"/>
      <c r="AD220" s="283"/>
      <c r="AE220" s="270"/>
      <c r="AF220" s="270"/>
      <c r="AG220" s="270"/>
      <c r="AH220" s="270"/>
      <c r="AI220" s="270"/>
      <c r="AJ220" s="270"/>
      <c r="AK220" s="270"/>
      <c r="AL220" s="270"/>
      <c r="AM220" s="270"/>
      <c r="AN220" s="270"/>
    </row>
    <row r="221" spans="6:40" ht="11">
      <c r="F221" s="270"/>
      <c r="G221" s="270"/>
      <c r="H221" s="270"/>
      <c r="I221" s="270"/>
      <c r="J221" s="270"/>
      <c r="K221" s="270"/>
      <c r="L221" s="270"/>
      <c r="M221" s="270"/>
      <c r="N221" s="270"/>
      <c r="O221" s="270"/>
      <c r="P221" s="270"/>
      <c r="Q221" s="270"/>
      <c r="R221" s="270"/>
      <c r="S221" s="270"/>
      <c r="T221" s="270"/>
      <c r="U221" s="270"/>
      <c r="V221" s="270"/>
      <c r="W221" s="270"/>
      <c r="X221" s="270"/>
      <c r="Y221" s="270"/>
      <c r="Z221" s="270"/>
      <c r="AA221" s="283"/>
      <c r="AB221" s="283"/>
      <c r="AC221" s="283"/>
      <c r="AD221" s="283"/>
      <c r="AE221" s="270"/>
      <c r="AF221" s="270"/>
      <c r="AG221" s="270"/>
      <c r="AH221" s="270"/>
      <c r="AI221" s="270"/>
      <c r="AJ221" s="270"/>
      <c r="AK221" s="270"/>
      <c r="AL221" s="270"/>
      <c r="AM221" s="270"/>
      <c r="AN221" s="270"/>
    </row>
    <row r="222" spans="6:40" ht="11">
      <c r="F222" s="270"/>
      <c r="G222" s="270"/>
      <c r="H222" s="270"/>
      <c r="I222" s="270"/>
      <c r="J222" s="270"/>
      <c r="K222" s="270"/>
      <c r="L222" s="270"/>
      <c r="M222" s="270"/>
      <c r="N222" s="270"/>
      <c r="O222" s="270"/>
      <c r="P222" s="270"/>
      <c r="Q222" s="270"/>
      <c r="R222" s="270"/>
      <c r="S222" s="270"/>
      <c r="T222" s="270"/>
      <c r="U222" s="270"/>
      <c r="V222" s="270"/>
      <c r="W222" s="270"/>
      <c r="X222" s="270"/>
      <c r="Y222" s="270"/>
      <c r="Z222" s="270"/>
      <c r="AA222" s="283"/>
      <c r="AB222" s="283"/>
      <c r="AC222" s="283"/>
      <c r="AD222" s="283"/>
      <c r="AE222" s="270"/>
      <c r="AF222" s="270"/>
      <c r="AG222" s="270"/>
      <c r="AH222" s="270"/>
      <c r="AI222" s="270"/>
      <c r="AJ222" s="270"/>
      <c r="AK222" s="270"/>
      <c r="AL222" s="270"/>
      <c r="AM222" s="270"/>
      <c r="AN222" s="270"/>
    </row>
    <row r="223" spans="6:40" ht="11">
      <c r="F223" s="270"/>
      <c r="G223" s="270"/>
      <c r="H223" s="270"/>
      <c r="I223" s="270"/>
      <c r="J223" s="270"/>
      <c r="K223" s="270"/>
      <c r="L223" s="270"/>
      <c r="M223" s="270"/>
      <c r="N223" s="270"/>
      <c r="O223" s="270"/>
      <c r="P223" s="270"/>
      <c r="Q223" s="270"/>
      <c r="R223" s="270"/>
      <c r="S223" s="270"/>
      <c r="T223" s="270"/>
      <c r="U223" s="270"/>
      <c r="V223" s="270"/>
      <c r="W223" s="270"/>
      <c r="X223" s="270"/>
      <c r="Y223" s="270"/>
      <c r="Z223" s="270"/>
      <c r="AA223" s="283"/>
      <c r="AB223" s="283"/>
      <c r="AC223" s="283"/>
      <c r="AD223" s="283"/>
      <c r="AE223" s="270"/>
      <c r="AF223" s="270"/>
      <c r="AG223" s="270"/>
      <c r="AH223" s="270"/>
      <c r="AI223" s="270"/>
      <c r="AJ223" s="270"/>
      <c r="AK223" s="270"/>
      <c r="AL223" s="270"/>
      <c r="AM223" s="270"/>
      <c r="AN223" s="270"/>
    </row>
    <row r="224" spans="6:40" ht="11">
      <c r="F224" s="270"/>
      <c r="G224" s="270"/>
      <c r="H224" s="270"/>
      <c r="I224" s="270"/>
      <c r="J224" s="270"/>
      <c r="K224" s="270"/>
      <c r="L224" s="270"/>
      <c r="M224" s="270"/>
      <c r="N224" s="270"/>
      <c r="O224" s="270"/>
      <c r="P224" s="270"/>
      <c r="Q224" s="270"/>
      <c r="R224" s="270"/>
      <c r="S224" s="270"/>
      <c r="T224" s="270"/>
      <c r="U224" s="270"/>
      <c r="V224" s="270"/>
      <c r="W224" s="270"/>
      <c r="X224" s="270"/>
      <c r="Y224" s="270"/>
      <c r="Z224" s="270"/>
      <c r="AA224" s="283"/>
      <c r="AB224" s="283"/>
      <c r="AC224" s="283"/>
      <c r="AD224" s="283"/>
      <c r="AE224" s="270"/>
      <c r="AF224" s="270"/>
      <c r="AG224" s="270"/>
      <c r="AH224" s="270"/>
      <c r="AI224" s="270"/>
      <c r="AJ224" s="270"/>
      <c r="AK224" s="270"/>
      <c r="AL224" s="270"/>
      <c r="AM224" s="270"/>
      <c r="AN224" s="270"/>
    </row>
    <row r="225" spans="6:40" ht="11">
      <c r="F225" s="270"/>
      <c r="G225" s="270"/>
      <c r="H225" s="270"/>
      <c r="I225" s="270"/>
      <c r="J225" s="270"/>
      <c r="K225" s="270"/>
      <c r="L225" s="270"/>
      <c r="M225" s="270"/>
      <c r="N225" s="270"/>
      <c r="O225" s="270"/>
      <c r="P225" s="270"/>
      <c r="Q225" s="270"/>
      <c r="R225" s="270"/>
      <c r="S225" s="270"/>
      <c r="T225" s="270"/>
      <c r="U225" s="270"/>
      <c r="V225" s="270"/>
      <c r="W225" s="270"/>
      <c r="X225" s="270"/>
      <c r="Y225" s="270"/>
      <c r="Z225" s="270"/>
      <c r="AA225" s="283"/>
      <c r="AB225" s="283"/>
      <c r="AC225" s="283"/>
      <c r="AD225" s="283"/>
      <c r="AE225" s="270"/>
      <c r="AF225" s="270"/>
      <c r="AG225" s="270"/>
      <c r="AH225" s="270"/>
      <c r="AI225" s="270"/>
      <c r="AJ225" s="270"/>
      <c r="AK225" s="270"/>
      <c r="AL225" s="270"/>
      <c r="AM225" s="270"/>
      <c r="AN225" s="270"/>
    </row>
    <row r="226" spans="6:40" ht="11">
      <c r="F226" s="270"/>
      <c r="G226" s="270"/>
      <c r="H226" s="270"/>
      <c r="I226" s="270"/>
      <c r="J226" s="270"/>
      <c r="K226" s="270"/>
      <c r="L226" s="270"/>
      <c r="M226" s="270"/>
      <c r="N226" s="270"/>
      <c r="O226" s="270"/>
      <c r="P226" s="270"/>
      <c r="Q226" s="270"/>
      <c r="R226" s="270"/>
      <c r="S226" s="270"/>
      <c r="T226" s="270"/>
      <c r="U226" s="270"/>
      <c r="V226" s="270"/>
      <c r="W226" s="270"/>
      <c r="X226" s="270"/>
      <c r="Y226" s="270"/>
      <c r="Z226" s="270"/>
      <c r="AA226" s="283"/>
      <c r="AB226" s="283"/>
      <c r="AC226" s="283"/>
      <c r="AD226" s="283"/>
      <c r="AE226" s="270"/>
      <c r="AF226" s="270"/>
      <c r="AG226" s="270"/>
      <c r="AH226" s="270"/>
      <c r="AI226" s="270"/>
      <c r="AJ226" s="270"/>
      <c r="AK226" s="270"/>
      <c r="AL226" s="270"/>
      <c r="AM226" s="270"/>
      <c r="AN226" s="270"/>
    </row>
    <row r="227" spans="6:40" ht="11">
      <c r="F227" s="270"/>
      <c r="G227" s="270"/>
      <c r="H227" s="270"/>
      <c r="I227" s="270"/>
      <c r="J227" s="270"/>
      <c r="K227" s="270"/>
      <c r="L227" s="270"/>
      <c r="M227" s="270"/>
      <c r="N227" s="270"/>
      <c r="O227" s="270"/>
      <c r="P227" s="270"/>
      <c r="Q227" s="270"/>
      <c r="R227" s="270"/>
      <c r="S227" s="270"/>
      <c r="T227" s="270"/>
      <c r="U227" s="270"/>
      <c r="V227" s="270"/>
      <c r="W227" s="270"/>
      <c r="X227" s="270"/>
      <c r="Y227" s="270"/>
      <c r="Z227" s="270"/>
      <c r="AA227" s="283"/>
      <c r="AB227" s="283"/>
      <c r="AC227" s="283"/>
      <c r="AD227" s="283"/>
      <c r="AE227" s="270"/>
      <c r="AF227" s="270"/>
      <c r="AG227" s="270"/>
      <c r="AH227" s="270"/>
      <c r="AI227" s="270"/>
      <c r="AJ227" s="270"/>
      <c r="AK227" s="270"/>
      <c r="AL227" s="270"/>
      <c r="AM227" s="270"/>
      <c r="AN227" s="270"/>
    </row>
    <row r="228" spans="6:40" ht="11">
      <c r="F228" s="270"/>
      <c r="G228" s="270"/>
      <c r="H228" s="270"/>
      <c r="I228" s="270"/>
      <c r="J228" s="270"/>
      <c r="K228" s="270"/>
      <c r="L228" s="270"/>
      <c r="M228" s="270"/>
      <c r="N228" s="270"/>
      <c r="O228" s="270"/>
      <c r="P228" s="270"/>
      <c r="Q228" s="270"/>
      <c r="R228" s="270"/>
      <c r="S228" s="270"/>
      <c r="T228" s="270"/>
      <c r="U228" s="270"/>
      <c r="V228" s="270"/>
      <c r="W228" s="270"/>
      <c r="X228" s="270"/>
      <c r="Y228" s="270"/>
      <c r="Z228" s="270"/>
      <c r="AA228" s="283"/>
      <c r="AB228" s="283"/>
      <c r="AC228" s="283"/>
      <c r="AD228" s="283"/>
      <c r="AE228" s="270"/>
      <c r="AF228" s="270"/>
      <c r="AG228" s="270"/>
      <c r="AH228" s="270"/>
      <c r="AI228" s="270"/>
      <c r="AJ228" s="270"/>
      <c r="AK228" s="270"/>
      <c r="AL228" s="270"/>
      <c r="AM228" s="270"/>
      <c r="AN228" s="270"/>
    </row>
    <row r="229" spans="6:40" ht="11">
      <c r="F229" s="270"/>
      <c r="G229" s="270"/>
      <c r="H229" s="270"/>
      <c r="I229" s="270"/>
      <c r="J229" s="270"/>
      <c r="K229" s="270"/>
      <c r="L229" s="270"/>
      <c r="M229" s="270"/>
      <c r="N229" s="270"/>
      <c r="O229" s="270"/>
      <c r="P229" s="270"/>
      <c r="Q229" s="270"/>
      <c r="R229" s="270"/>
      <c r="S229" s="270"/>
      <c r="T229" s="270"/>
      <c r="U229" s="270"/>
      <c r="V229" s="270"/>
      <c r="W229" s="270"/>
      <c r="X229" s="270"/>
      <c r="Y229" s="270"/>
      <c r="Z229" s="270"/>
      <c r="AA229" s="283"/>
      <c r="AB229" s="283"/>
      <c r="AC229" s="283"/>
      <c r="AD229" s="283"/>
      <c r="AE229" s="270"/>
      <c r="AF229" s="270"/>
      <c r="AG229" s="270"/>
      <c r="AH229" s="270"/>
      <c r="AI229" s="270"/>
      <c r="AJ229" s="270"/>
      <c r="AK229" s="270"/>
      <c r="AL229" s="270"/>
      <c r="AM229" s="270"/>
      <c r="AN229" s="270"/>
    </row>
    <row r="230" spans="6:40" ht="11">
      <c r="F230" s="270"/>
      <c r="G230" s="270"/>
      <c r="H230" s="270"/>
      <c r="I230" s="270"/>
      <c r="J230" s="270"/>
      <c r="K230" s="270"/>
      <c r="L230" s="270"/>
      <c r="M230" s="270"/>
      <c r="N230" s="270"/>
      <c r="O230" s="270"/>
      <c r="Q230" s="270"/>
      <c r="R230" s="270"/>
      <c r="S230" s="270"/>
      <c r="T230" s="270"/>
      <c r="U230" s="270"/>
      <c r="V230" s="270"/>
      <c r="W230" s="270"/>
      <c r="X230" s="270"/>
      <c r="Y230" s="270"/>
      <c r="Z230" s="270"/>
      <c r="AA230" s="283"/>
      <c r="AB230" s="283"/>
      <c r="AC230" s="283"/>
      <c r="AD230" s="283"/>
      <c r="AE230" s="270"/>
      <c r="AF230" s="270"/>
      <c r="AG230" s="270"/>
      <c r="AH230" s="270"/>
      <c r="AI230" s="270"/>
      <c r="AJ230" s="270"/>
      <c r="AK230" s="270"/>
      <c r="AL230" s="270"/>
      <c r="AM230" s="270"/>
      <c r="AN230" s="270"/>
    </row>
    <row r="231" spans="6:40">
      <c r="AA231" s="283"/>
      <c r="AB231" s="283"/>
      <c r="AC231" s="283"/>
      <c r="AD231" s="283"/>
    </row>
    <row r="232" spans="6:40">
      <c r="AA232" s="283"/>
      <c r="AB232" s="283"/>
      <c r="AC232" s="283"/>
      <c r="AD232" s="283"/>
    </row>
    <row r="233" spans="6:40">
      <c r="AA233" s="283"/>
      <c r="AB233" s="283"/>
      <c r="AC233" s="283"/>
      <c r="AD233" s="283"/>
    </row>
    <row r="234" spans="6:40">
      <c r="AA234" s="283"/>
      <c r="AB234" s="283"/>
      <c r="AC234" s="283"/>
      <c r="AD234" s="283"/>
    </row>
    <row r="235" spans="6:40">
      <c r="AA235" s="283"/>
      <c r="AB235" s="283"/>
      <c r="AC235" s="283"/>
      <c r="AD235" s="283"/>
    </row>
    <row r="236" spans="6:40">
      <c r="AA236" s="283"/>
      <c r="AB236" s="283"/>
      <c r="AC236" s="283"/>
      <c r="AD236" s="283"/>
    </row>
    <row r="237" spans="6:40">
      <c r="AC237" s="274"/>
    </row>
    <row r="238" spans="6:40">
      <c r="AC238" s="274"/>
    </row>
    <row r="239" spans="6:40">
      <c r="AC239" s="274"/>
    </row>
  </sheetData>
  <mergeCells count="20">
    <mergeCell ref="B105:B108"/>
    <mergeCell ref="B109:B112"/>
    <mergeCell ref="B68:B73"/>
    <mergeCell ref="B74:B77"/>
    <mergeCell ref="B78:B88"/>
    <mergeCell ref="B91:B104"/>
    <mergeCell ref="AO92:AO93"/>
    <mergeCell ref="B21:B31"/>
    <mergeCell ref="B34:B47"/>
    <mergeCell ref="AO35:AO36"/>
    <mergeCell ref="B48:B51"/>
    <mergeCell ref="B52:B55"/>
    <mergeCell ref="B62:B67"/>
    <mergeCell ref="B17:B20"/>
    <mergeCell ref="B1:K1"/>
    <mergeCell ref="F2:AG2"/>
    <mergeCell ref="AO2:AO4"/>
    <mergeCell ref="B5:B10"/>
    <mergeCell ref="B11:B16"/>
    <mergeCell ref="AH1:AI1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BDD95-F28C-47AC-B17D-97C31CC97A30}">
  <sheetPr>
    <tabColor theme="9" tint="0.59999389629810485"/>
  </sheetPr>
  <dimension ref="A1:Y79"/>
  <sheetViews>
    <sheetView workbookViewId="0">
      <pane xSplit="2" ySplit="4" topLeftCell="C70" activePane="bottomRight" state="frozen"/>
      <selection pane="topRight" activeCell="C1" sqref="C1"/>
      <selection pane="bottomLeft" activeCell="A5" sqref="A5"/>
      <selection pane="bottomRight" activeCell="K81" sqref="K81"/>
    </sheetView>
  </sheetViews>
  <sheetFormatPr defaultRowHeight="13"/>
  <cols>
    <col min="2" max="2" width="8.36328125" customWidth="1"/>
    <col min="3" max="7" width="11.08984375" customWidth="1"/>
    <col min="8" max="9" width="11.90625" customWidth="1"/>
    <col min="10" max="12" width="11.08984375" customWidth="1"/>
    <col min="13" max="13" width="12.08984375" customWidth="1"/>
    <col min="14" max="14" width="21.453125" customWidth="1"/>
    <col min="16" max="16" width="13.6328125" customWidth="1"/>
    <col min="17" max="17" width="9.90625" customWidth="1"/>
  </cols>
  <sheetData>
    <row r="1" spans="1:17">
      <c r="A1" s="373" t="s">
        <v>443</v>
      </c>
      <c r="B1" s="366"/>
      <c r="C1" s="366"/>
      <c r="D1" s="366"/>
      <c r="E1" s="366"/>
      <c r="F1" s="366"/>
      <c r="G1" s="366"/>
      <c r="H1" s="894">
        <f>AVERAGE(H17:H28)</f>
        <v>100.78333333333335</v>
      </c>
      <c r="I1" s="894">
        <v>100</v>
      </c>
      <c r="J1" s="366"/>
      <c r="K1" s="366"/>
      <c r="L1" s="366"/>
      <c r="M1" s="564">
        <v>45747</v>
      </c>
      <c r="N1" s="366"/>
    </row>
    <row r="2" spans="1:17">
      <c r="A2" s="366"/>
      <c r="B2" s="366"/>
      <c r="C2" s="376" t="s">
        <v>525</v>
      </c>
      <c r="D2" s="376" t="s">
        <v>525</v>
      </c>
      <c r="E2" s="366" t="s">
        <v>659</v>
      </c>
      <c r="F2" s="366" t="s">
        <v>659</v>
      </c>
      <c r="G2" s="366" t="s">
        <v>456</v>
      </c>
      <c r="H2" s="366" t="s">
        <v>436</v>
      </c>
      <c r="I2" s="370" t="s">
        <v>659</v>
      </c>
      <c r="J2" s="366"/>
      <c r="K2" s="366"/>
      <c r="L2" s="376" t="s">
        <v>454</v>
      </c>
      <c r="M2" s="376" t="s">
        <v>455</v>
      </c>
      <c r="N2" s="366"/>
    </row>
    <row r="3" spans="1:17">
      <c r="A3" s="417" t="s">
        <v>346</v>
      </c>
      <c r="B3" s="418"/>
      <c r="C3" s="419" t="s">
        <v>526</v>
      </c>
      <c r="D3" s="977" t="s">
        <v>461</v>
      </c>
      <c r="E3" s="420" t="s">
        <v>459</v>
      </c>
      <c r="F3" s="438" t="s">
        <v>437</v>
      </c>
      <c r="G3" s="421" t="s">
        <v>438</v>
      </c>
      <c r="H3" s="422" t="s">
        <v>460</v>
      </c>
      <c r="I3" s="422" t="s">
        <v>460</v>
      </c>
      <c r="J3" s="422" t="s">
        <v>439</v>
      </c>
      <c r="K3" s="423"/>
      <c r="L3" s="424"/>
      <c r="M3" s="631" t="s">
        <v>440</v>
      </c>
      <c r="N3" s="499" t="s">
        <v>441</v>
      </c>
      <c r="O3" s="359"/>
      <c r="P3" s="359"/>
      <c r="Q3" s="620"/>
    </row>
    <row r="4" spans="1:17">
      <c r="A4" s="425"/>
      <c r="B4" s="426"/>
      <c r="C4" s="427" t="s">
        <v>341</v>
      </c>
      <c r="D4" s="978" t="s">
        <v>341</v>
      </c>
      <c r="E4" s="895" t="s">
        <v>393</v>
      </c>
      <c r="F4" s="896" t="s">
        <v>444</v>
      </c>
      <c r="G4" s="436" t="s">
        <v>444</v>
      </c>
      <c r="H4" s="437" t="s">
        <v>527</v>
      </c>
      <c r="I4" s="437" t="s">
        <v>527</v>
      </c>
      <c r="J4" s="428" t="s">
        <v>338</v>
      </c>
      <c r="K4" s="429" t="s">
        <v>452</v>
      </c>
      <c r="L4" s="429" t="s">
        <v>453</v>
      </c>
      <c r="M4" s="632" t="s">
        <v>444</v>
      </c>
      <c r="N4" s="425"/>
      <c r="O4" s="360"/>
      <c r="P4" s="360"/>
      <c r="Q4" s="621"/>
    </row>
    <row r="5" spans="1:17">
      <c r="A5" s="310" t="s">
        <v>386</v>
      </c>
      <c r="B5" s="311" t="s">
        <v>347</v>
      </c>
      <c r="C5" s="979"/>
      <c r="D5" s="305"/>
      <c r="E5" s="1088">
        <v>121.04</v>
      </c>
      <c r="F5" s="415">
        <v>110.3</v>
      </c>
      <c r="G5" s="897">
        <v>1.47</v>
      </c>
      <c r="H5" s="560">
        <v>99.2</v>
      </c>
      <c r="I5" s="415"/>
      <c r="J5" s="928">
        <f t="shared" ref="J5:J18" si="0">K5+L5</f>
        <v>67339</v>
      </c>
      <c r="K5" s="430">
        <v>20558</v>
      </c>
      <c r="L5" s="430">
        <v>46781</v>
      </c>
      <c r="M5" s="415">
        <v>103.0417056</v>
      </c>
      <c r="N5" s="354" t="s">
        <v>654</v>
      </c>
      <c r="O5" s="355"/>
      <c r="P5" s="496"/>
      <c r="Q5" s="355"/>
    </row>
    <row r="6" spans="1:17">
      <c r="A6" s="308">
        <v>2019</v>
      </c>
      <c r="B6" s="309" t="s">
        <v>348</v>
      </c>
      <c r="C6" s="980"/>
      <c r="D6" s="304"/>
      <c r="E6" s="1089">
        <v>123.97</v>
      </c>
      <c r="F6" s="416">
        <v>114.3</v>
      </c>
      <c r="G6" s="898">
        <v>1.46</v>
      </c>
      <c r="H6" s="372">
        <v>99</v>
      </c>
      <c r="I6" s="416"/>
      <c r="J6" s="929">
        <f t="shared" si="0"/>
        <v>59052</v>
      </c>
      <c r="K6" s="371">
        <v>16804</v>
      </c>
      <c r="L6" s="371">
        <v>42248</v>
      </c>
      <c r="M6" s="416">
        <v>101.0530854</v>
      </c>
      <c r="N6" s="354"/>
      <c r="O6" s="355"/>
      <c r="P6" s="496"/>
      <c r="Q6" s="355"/>
    </row>
    <row r="7" spans="1:17">
      <c r="A7" s="308"/>
      <c r="B7" s="309" t="s">
        <v>349</v>
      </c>
      <c r="C7" s="899">
        <v>55341.040520570379</v>
      </c>
      <c r="D7" s="1361">
        <v>55658.346750095428</v>
      </c>
      <c r="E7" s="1089">
        <v>121.05</v>
      </c>
      <c r="F7" s="416">
        <v>109.4</v>
      </c>
      <c r="G7" s="898">
        <v>1.45</v>
      </c>
      <c r="H7" s="372">
        <v>98.6</v>
      </c>
      <c r="I7" s="416"/>
      <c r="J7" s="929">
        <f t="shared" si="0"/>
        <v>67779</v>
      </c>
      <c r="K7" s="371">
        <v>20451</v>
      </c>
      <c r="L7" s="371">
        <v>47328</v>
      </c>
      <c r="M7" s="416">
        <v>101.41340030000001</v>
      </c>
      <c r="N7" s="354" t="s">
        <v>7</v>
      </c>
      <c r="O7" s="355"/>
      <c r="P7" s="496"/>
      <c r="Q7" s="355"/>
    </row>
    <row r="8" spans="1:17">
      <c r="A8" s="308"/>
      <c r="B8" s="309" t="s">
        <v>350</v>
      </c>
      <c r="C8" s="980"/>
      <c r="D8" s="304"/>
      <c r="E8" s="1089">
        <v>121.05</v>
      </c>
      <c r="F8" s="416">
        <v>110.5</v>
      </c>
      <c r="G8" s="898">
        <v>1.44</v>
      </c>
      <c r="H8" s="372">
        <v>100.1</v>
      </c>
      <c r="I8" s="416"/>
      <c r="J8" s="929">
        <f t="shared" si="0"/>
        <v>63588</v>
      </c>
      <c r="K8" s="371">
        <v>18110</v>
      </c>
      <c r="L8" s="371">
        <v>45478</v>
      </c>
      <c r="M8" s="416">
        <v>101.5168238</v>
      </c>
      <c r="N8" s="354"/>
      <c r="O8" s="355"/>
      <c r="P8" s="496"/>
      <c r="Q8" s="355"/>
    </row>
    <row r="9" spans="1:17">
      <c r="A9" s="308" t="s">
        <v>387</v>
      </c>
      <c r="B9" s="309" t="s">
        <v>351</v>
      </c>
      <c r="C9" s="980"/>
      <c r="D9" s="304"/>
      <c r="E9" s="1089">
        <v>124.94</v>
      </c>
      <c r="F9" s="416">
        <v>113.1</v>
      </c>
      <c r="G9" s="898">
        <v>1.44</v>
      </c>
      <c r="H9" s="372">
        <v>100.7</v>
      </c>
      <c r="I9" s="416"/>
      <c r="J9" s="929">
        <f t="shared" si="0"/>
        <v>64949</v>
      </c>
      <c r="K9" s="371">
        <v>18174</v>
      </c>
      <c r="L9" s="371">
        <v>46775</v>
      </c>
      <c r="M9" s="416">
        <v>101.2695454</v>
      </c>
      <c r="O9" s="355"/>
      <c r="P9" s="496"/>
      <c r="Q9" s="355"/>
    </row>
    <row r="10" spans="1:17">
      <c r="A10" s="308"/>
      <c r="B10" s="309" t="s">
        <v>352</v>
      </c>
      <c r="C10" s="899">
        <v>55413.708014192627</v>
      </c>
      <c r="D10" s="1361">
        <v>54910.304271840483</v>
      </c>
      <c r="E10" s="1089">
        <v>121.39</v>
      </c>
      <c r="F10" s="416">
        <v>113.6</v>
      </c>
      <c r="G10" s="898">
        <v>1.45</v>
      </c>
      <c r="H10" s="372">
        <v>100.8</v>
      </c>
      <c r="I10" s="416"/>
      <c r="J10" s="929">
        <f t="shared" si="0"/>
        <v>65148</v>
      </c>
      <c r="K10" s="371">
        <v>18442</v>
      </c>
      <c r="L10" s="371">
        <v>46706</v>
      </c>
      <c r="M10" s="416">
        <v>102.71184289999999</v>
      </c>
      <c r="N10" s="354"/>
      <c r="O10" s="355"/>
      <c r="P10" s="496"/>
      <c r="Q10" s="355"/>
    </row>
    <row r="11" spans="1:17">
      <c r="A11" s="308"/>
      <c r="B11" s="309" t="s">
        <v>353</v>
      </c>
      <c r="C11" s="980"/>
      <c r="D11" s="304"/>
      <c r="E11" s="1089">
        <v>124.15</v>
      </c>
      <c r="F11" s="416">
        <v>119.3</v>
      </c>
      <c r="G11" s="898">
        <v>1.43</v>
      </c>
      <c r="H11" s="372">
        <v>100.9</v>
      </c>
      <c r="I11" s="416"/>
      <c r="J11" s="929">
        <f t="shared" si="0"/>
        <v>67989</v>
      </c>
      <c r="K11" s="371">
        <v>20729</v>
      </c>
      <c r="L11" s="371">
        <v>47260</v>
      </c>
      <c r="M11" s="416">
        <v>103.18481800000001</v>
      </c>
      <c r="N11" s="354"/>
      <c r="O11" s="355"/>
      <c r="P11" s="496"/>
      <c r="Q11" s="355"/>
    </row>
    <row r="12" spans="1:17">
      <c r="A12" s="308"/>
      <c r="B12" s="309" t="s">
        <v>354</v>
      </c>
      <c r="C12" s="980"/>
      <c r="D12" s="304"/>
      <c r="E12" s="1089">
        <v>115.58</v>
      </c>
      <c r="F12" s="416">
        <v>108.7</v>
      </c>
      <c r="G12" s="898">
        <v>1.42</v>
      </c>
      <c r="H12" s="372">
        <v>100.8</v>
      </c>
      <c r="I12" s="416"/>
      <c r="J12" s="929">
        <f t="shared" si="0"/>
        <v>67159</v>
      </c>
      <c r="K12" s="371">
        <v>17634</v>
      </c>
      <c r="L12" s="371">
        <v>49525</v>
      </c>
      <c r="M12" s="416">
        <v>102.8903739</v>
      </c>
      <c r="N12" s="354"/>
      <c r="O12" s="355"/>
      <c r="P12" s="496"/>
      <c r="Q12" s="355"/>
    </row>
    <row r="13" spans="1:17">
      <c r="A13" s="308"/>
      <c r="B13" s="309" t="s">
        <v>355</v>
      </c>
      <c r="C13" s="899">
        <v>54923.519579414518</v>
      </c>
      <c r="D13" s="1361">
        <v>55184.523786877377</v>
      </c>
      <c r="E13" s="1089">
        <v>119.2</v>
      </c>
      <c r="F13" s="416">
        <v>110.5</v>
      </c>
      <c r="G13" s="898">
        <v>1.41</v>
      </c>
      <c r="H13" s="372">
        <v>101.3</v>
      </c>
      <c r="I13" s="416"/>
      <c r="J13" s="929">
        <f t="shared" si="0"/>
        <v>69931</v>
      </c>
      <c r="K13" s="371">
        <v>21032</v>
      </c>
      <c r="L13" s="371">
        <v>48899</v>
      </c>
      <c r="M13" s="416">
        <v>103.0249094</v>
      </c>
      <c r="N13" s="354"/>
      <c r="O13" s="355"/>
      <c r="P13" s="496"/>
      <c r="Q13" s="355"/>
    </row>
    <row r="14" spans="1:17">
      <c r="A14" s="308"/>
      <c r="B14" s="309" t="s">
        <v>356</v>
      </c>
      <c r="C14" s="980"/>
      <c r="D14" s="304"/>
      <c r="E14" s="1089">
        <v>115.33</v>
      </c>
      <c r="F14" s="416">
        <v>107</v>
      </c>
      <c r="G14" s="898">
        <v>1.4</v>
      </c>
      <c r="H14" s="372">
        <v>101</v>
      </c>
      <c r="I14" s="416"/>
      <c r="J14" s="930">
        <f t="shared" si="0"/>
        <v>60833</v>
      </c>
      <c r="K14" s="371">
        <v>16530</v>
      </c>
      <c r="L14" s="371">
        <v>44303</v>
      </c>
      <c r="M14" s="416">
        <v>99.652445490000005</v>
      </c>
      <c r="N14" s="354"/>
      <c r="O14" s="355"/>
      <c r="P14" s="496"/>
      <c r="Q14" s="355"/>
    </row>
    <row r="15" spans="1:17">
      <c r="A15" s="308"/>
      <c r="B15" s="309" t="s">
        <v>357</v>
      </c>
      <c r="C15" s="980"/>
      <c r="D15" s="304"/>
      <c r="E15" s="1089">
        <v>112.75</v>
      </c>
      <c r="F15" s="416">
        <v>105.3</v>
      </c>
      <c r="G15" s="898">
        <v>1.39</v>
      </c>
      <c r="H15" s="372">
        <v>100.6</v>
      </c>
      <c r="I15" s="416"/>
      <c r="J15" s="930">
        <f t="shared" si="0"/>
        <v>66034</v>
      </c>
      <c r="K15" s="371">
        <v>19229</v>
      </c>
      <c r="L15" s="371">
        <v>46805</v>
      </c>
      <c r="M15" s="416">
        <v>98.418129539999995</v>
      </c>
      <c r="N15" s="354"/>
      <c r="O15" s="355"/>
      <c r="P15" s="496"/>
      <c r="Q15" s="355"/>
    </row>
    <row r="16" spans="1:17">
      <c r="A16" s="313"/>
      <c r="B16" s="322" t="s">
        <v>358</v>
      </c>
      <c r="C16" s="900">
        <v>56937.777272908555</v>
      </c>
      <c r="D16" s="1362">
        <v>56174.065580026108</v>
      </c>
      <c r="E16" s="1089">
        <v>117.63</v>
      </c>
      <c r="F16" s="416">
        <v>108.2</v>
      </c>
      <c r="G16" s="901">
        <v>1.38</v>
      </c>
      <c r="H16" s="561">
        <v>100.7</v>
      </c>
      <c r="I16" s="563"/>
      <c r="J16" s="931">
        <f t="shared" si="0"/>
        <v>84720</v>
      </c>
      <c r="K16" s="562">
        <v>27287</v>
      </c>
      <c r="L16" s="562">
        <v>57433</v>
      </c>
      <c r="M16" s="563">
        <v>99.172238899999996</v>
      </c>
      <c r="N16" s="353"/>
      <c r="O16" s="355"/>
      <c r="P16" s="497"/>
      <c r="Q16" s="569"/>
    </row>
    <row r="17" spans="1:25">
      <c r="A17" s="308" t="s">
        <v>388</v>
      </c>
      <c r="B17" s="309" t="s">
        <v>347</v>
      </c>
      <c r="C17" s="980"/>
      <c r="D17" s="304"/>
      <c r="E17" s="1088">
        <v>114.68</v>
      </c>
      <c r="F17" s="415">
        <v>108.7</v>
      </c>
      <c r="G17" s="898">
        <v>1.32</v>
      </c>
      <c r="H17" s="493">
        <v>100.9</v>
      </c>
      <c r="I17" s="416"/>
      <c r="J17" s="494">
        <f t="shared" si="0"/>
        <v>65883</v>
      </c>
      <c r="K17" s="388">
        <v>19651</v>
      </c>
      <c r="L17" s="371">
        <v>46232</v>
      </c>
      <c r="M17" s="416">
        <v>102.6632571</v>
      </c>
      <c r="N17" s="489"/>
      <c r="O17" s="565"/>
      <c r="P17" s="496"/>
      <c r="Q17" s="355"/>
    </row>
    <row r="18" spans="1:25">
      <c r="A18" s="308">
        <v>2020</v>
      </c>
      <c r="B18" s="309" t="s">
        <v>348</v>
      </c>
      <c r="C18" s="980"/>
      <c r="D18" s="304"/>
      <c r="E18" s="1089">
        <v>110.26</v>
      </c>
      <c r="F18" s="416">
        <v>104.6</v>
      </c>
      <c r="G18" s="898">
        <v>1.27</v>
      </c>
      <c r="H18" s="493">
        <v>100.3</v>
      </c>
      <c r="I18" s="416"/>
      <c r="J18" s="494">
        <f t="shared" si="0"/>
        <v>60694</v>
      </c>
      <c r="K18" s="388">
        <v>15859</v>
      </c>
      <c r="L18" s="371">
        <v>44835</v>
      </c>
      <c r="M18" s="416">
        <v>100.59134280000001</v>
      </c>
      <c r="N18" s="489"/>
      <c r="O18" s="355"/>
      <c r="P18" s="496"/>
      <c r="Q18" s="355"/>
    </row>
    <row r="19" spans="1:25">
      <c r="A19" s="308"/>
      <c r="B19" s="309" t="s">
        <v>349</v>
      </c>
      <c r="C19" s="899">
        <v>55328.546983323729</v>
      </c>
      <c r="D19" s="1361">
        <v>55361.223144924821</v>
      </c>
      <c r="E19" s="1089">
        <v>109.06</v>
      </c>
      <c r="F19" s="416">
        <v>111.9</v>
      </c>
      <c r="G19" s="898">
        <v>1.21</v>
      </c>
      <c r="H19" s="493">
        <v>99.3</v>
      </c>
      <c r="I19" s="416"/>
      <c r="J19" s="494">
        <f>K19+L19</f>
        <v>66798</v>
      </c>
      <c r="K19" s="388">
        <v>14644</v>
      </c>
      <c r="L19" s="371">
        <v>52154</v>
      </c>
      <c r="M19" s="416">
        <v>97.094636109999996</v>
      </c>
      <c r="N19" s="489"/>
      <c r="O19" s="355"/>
      <c r="P19" s="496"/>
      <c r="Q19" s="355"/>
    </row>
    <row r="20" spans="1:25">
      <c r="A20" s="308"/>
      <c r="B20" s="614" t="s">
        <v>350</v>
      </c>
      <c r="C20" s="981"/>
      <c r="D20" s="557"/>
      <c r="E20" s="1089">
        <v>94.37</v>
      </c>
      <c r="F20" s="416">
        <v>92.9</v>
      </c>
      <c r="G20" s="902">
        <v>1.1200000000000001</v>
      </c>
      <c r="H20" s="505">
        <v>100.4</v>
      </c>
      <c r="I20" s="508"/>
      <c r="J20" s="509">
        <f>K20+L20</f>
        <v>55429</v>
      </c>
      <c r="K20" s="507">
        <v>5311</v>
      </c>
      <c r="L20" s="506">
        <v>50118</v>
      </c>
      <c r="M20" s="508">
        <v>91.266750070000001</v>
      </c>
      <c r="N20" s="504" t="s">
        <v>442</v>
      </c>
      <c r="O20" s="566">
        <v>44307</v>
      </c>
      <c r="P20" s="496"/>
      <c r="Q20" s="355"/>
    </row>
    <row r="21" spans="1:25">
      <c r="A21" s="308"/>
      <c r="B21" s="614" t="s">
        <v>351</v>
      </c>
      <c r="C21" s="981"/>
      <c r="D21" s="557"/>
      <c r="E21" s="1089">
        <v>92.37</v>
      </c>
      <c r="F21" s="416">
        <v>92.2</v>
      </c>
      <c r="G21" s="902">
        <v>1.04</v>
      </c>
      <c r="H21" s="505">
        <v>100</v>
      </c>
      <c r="I21" s="508"/>
      <c r="J21" s="509">
        <f>K21+L21</f>
        <v>60188</v>
      </c>
      <c r="K21" s="507">
        <v>7531</v>
      </c>
      <c r="L21" s="506">
        <v>52657</v>
      </c>
      <c r="M21" s="508">
        <v>89.438135419999995</v>
      </c>
      <c r="N21" s="504" t="s">
        <v>675</v>
      </c>
      <c r="O21" s="566">
        <v>44337</v>
      </c>
      <c r="P21" s="496"/>
      <c r="Q21" s="355"/>
    </row>
    <row r="22" spans="1:25">
      <c r="A22" s="308"/>
      <c r="B22" s="309" t="s">
        <v>352</v>
      </c>
      <c r="C22" s="899">
        <v>51557.206320341444</v>
      </c>
      <c r="D22" s="1361">
        <v>50253.908734092816</v>
      </c>
      <c r="E22" s="1089">
        <v>93.89</v>
      </c>
      <c r="F22" s="416">
        <v>91.6</v>
      </c>
      <c r="G22" s="898">
        <v>1.03</v>
      </c>
      <c r="H22" s="493">
        <v>101.5</v>
      </c>
      <c r="I22" s="416"/>
      <c r="J22" s="494">
        <f>K22+L22</f>
        <v>68038</v>
      </c>
      <c r="K22" s="388">
        <v>16182</v>
      </c>
      <c r="L22" s="371">
        <v>51856</v>
      </c>
      <c r="M22" s="416">
        <v>90.802767209999999</v>
      </c>
      <c r="N22" s="489"/>
      <c r="O22" s="355"/>
      <c r="P22" s="496"/>
      <c r="Q22" s="355"/>
    </row>
    <row r="23" spans="1:25">
      <c r="A23" s="308"/>
      <c r="B23" s="309" t="s">
        <v>353</v>
      </c>
      <c r="C23" s="980"/>
      <c r="D23" s="304"/>
      <c r="E23" s="1089">
        <v>94.42</v>
      </c>
      <c r="F23" s="416">
        <v>94</v>
      </c>
      <c r="G23" s="898">
        <v>0.99</v>
      </c>
      <c r="H23" s="493">
        <v>100.8</v>
      </c>
      <c r="I23" s="416"/>
      <c r="J23" s="494">
        <f t="shared" ref="J23:J37" si="1">K23+L23</f>
        <v>70955</v>
      </c>
      <c r="K23" s="388">
        <v>18515</v>
      </c>
      <c r="L23" s="371">
        <v>52440</v>
      </c>
      <c r="M23" s="416">
        <v>93.584635109999994</v>
      </c>
      <c r="N23" s="489"/>
      <c r="O23" s="355"/>
      <c r="P23" s="496"/>
      <c r="Q23" s="355"/>
    </row>
    <row r="24" spans="1:25">
      <c r="A24" s="308"/>
      <c r="B24" s="309" t="s">
        <v>354</v>
      </c>
      <c r="C24" s="980"/>
      <c r="D24" s="304"/>
      <c r="E24" s="1089">
        <v>97.81</v>
      </c>
      <c r="F24" s="416">
        <v>100.9</v>
      </c>
      <c r="G24" s="898">
        <v>0.94</v>
      </c>
      <c r="H24" s="493">
        <v>101.6</v>
      </c>
      <c r="I24" s="416"/>
      <c r="J24" s="494">
        <f t="shared" si="1"/>
        <v>71899</v>
      </c>
      <c r="K24" s="388">
        <v>16728</v>
      </c>
      <c r="L24" s="371">
        <v>55171</v>
      </c>
      <c r="M24" s="416">
        <v>94.768288589999997</v>
      </c>
      <c r="N24" s="489"/>
      <c r="O24" s="355"/>
      <c r="P24" s="496"/>
      <c r="Q24" s="355"/>
    </row>
    <row r="25" spans="1:25">
      <c r="A25" s="308"/>
      <c r="B25" s="309" t="s">
        <v>355</v>
      </c>
      <c r="C25" s="899">
        <v>53738.794321015077</v>
      </c>
      <c r="D25" s="1361">
        <v>53307.512438477461</v>
      </c>
      <c r="E25" s="1089">
        <v>94.96</v>
      </c>
      <c r="F25" s="416">
        <v>96.9</v>
      </c>
      <c r="G25" s="898">
        <v>0.93</v>
      </c>
      <c r="H25" s="493">
        <v>101.2</v>
      </c>
      <c r="I25" s="416"/>
      <c r="J25" s="494">
        <f t="shared" si="1"/>
        <v>64533</v>
      </c>
      <c r="K25" s="388">
        <v>14660</v>
      </c>
      <c r="L25" s="371">
        <v>49873</v>
      </c>
      <c r="M25" s="416">
        <v>97.25686202</v>
      </c>
      <c r="N25" s="489"/>
      <c r="O25" s="355"/>
      <c r="P25" s="496"/>
      <c r="Q25" s="355"/>
    </row>
    <row r="26" spans="1:25">
      <c r="A26" s="308"/>
      <c r="B26" s="309" t="s">
        <v>356</v>
      </c>
      <c r="C26" s="980"/>
      <c r="D26" s="304"/>
      <c r="E26" s="1089">
        <v>99.66</v>
      </c>
      <c r="F26" s="416">
        <v>100.7</v>
      </c>
      <c r="G26" s="898">
        <v>0.92</v>
      </c>
      <c r="H26" s="493">
        <v>101.2</v>
      </c>
      <c r="I26" s="416"/>
      <c r="J26" s="494">
        <f t="shared" si="1"/>
        <v>66678</v>
      </c>
      <c r="K26" s="388">
        <v>16457</v>
      </c>
      <c r="L26" s="371">
        <v>50221</v>
      </c>
      <c r="M26" s="416">
        <v>96.98083364</v>
      </c>
      <c r="N26" s="489"/>
      <c r="O26" s="355"/>
      <c r="P26" s="496"/>
      <c r="Q26" s="355"/>
    </row>
    <row r="27" spans="1:25">
      <c r="A27" s="308"/>
      <c r="B27" s="309" t="s">
        <v>357</v>
      </c>
      <c r="C27" s="980"/>
      <c r="D27" s="304"/>
      <c r="E27" s="1089">
        <v>98.63</v>
      </c>
      <c r="F27" s="416">
        <v>100.8</v>
      </c>
      <c r="G27" s="898">
        <v>0.92</v>
      </c>
      <c r="H27" s="493">
        <v>101.5</v>
      </c>
      <c r="I27" s="416"/>
      <c r="J27" s="371">
        <f t="shared" si="1"/>
        <v>67697</v>
      </c>
      <c r="K27" s="388">
        <v>17070</v>
      </c>
      <c r="L27" s="371">
        <v>50627</v>
      </c>
      <c r="M27" s="416">
        <v>96.543395329999996</v>
      </c>
      <c r="N27" s="489"/>
      <c r="O27" s="567"/>
      <c r="P27" s="622"/>
      <c r="Q27" s="625"/>
      <c r="S27" s="399"/>
      <c r="T27" s="399"/>
      <c r="U27" s="356"/>
      <c r="V27" s="495"/>
      <c r="X27" s="356"/>
      <c r="Y27" s="356"/>
    </row>
    <row r="28" spans="1:25">
      <c r="A28" s="308"/>
      <c r="B28" s="309" t="s">
        <v>358</v>
      </c>
      <c r="C28" s="899">
        <v>57442.819521967496</v>
      </c>
      <c r="D28" s="1361">
        <v>56201.910568115796</v>
      </c>
      <c r="E28" s="1090">
        <v>99.89</v>
      </c>
      <c r="F28" s="563">
        <v>102.9</v>
      </c>
      <c r="G28" s="898">
        <v>0.91</v>
      </c>
      <c r="H28" s="493">
        <v>100.7</v>
      </c>
      <c r="I28" s="416"/>
      <c r="J28" s="371">
        <f t="shared" si="1"/>
        <v>86146</v>
      </c>
      <c r="K28" s="388">
        <v>23937</v>
      </c>
      <c r="L28" s="371">
        <v>62209</v>
      </c>
      <c r="M28" s="416">
        <v>95.830046030000005</v>
      </c>
      <c r="N28" s="489"/>
      <c r="O28" s="570"/>
      <c r="P28" s="623"/>
      <c r="Q28" s="626" t="s">
        <v>7</v>
      </c>
      <c r="S28" s="399"/>
      <c r="T28" s="399"/>
      <c r="U28" s="356"/>
      <c r="V28" s="495"/>
      <c r="X28" s="356"/>
      <c r="Y28" s="356"/>
    </row>
    <row r="29" spans="1:25">
      <c r="A29" s="310" t="s">
        <v>541</v>
      </c>
      <c r="B29" s="615" t="s">
        <v>347</v>
      </c>
      <c r="C29" s="982"/>
      <c r="D29" s="556"/>
      <c r="E29" s="1088">
        <v>100.46</v>
      </c>
      <c r="F29" s="415">
        <v>103.9</v>
      </c>
      <c r="G29" s="903">
        <v>0.95</v>
      </c>
      <c r="H29" s="500">
        <v>100.6</v>
      </c>
      <c r="I29" s="503"/>
      <c r="J29" s="501">
        <f t="shared" si="1"/>
        <v>66472</v>
      </c>
      <c r="K29" s="502">
        <v>14675</v>
      </c>
      <c r="L29" s="501">
        <v>51797</v>
      </c>
      <c r="M29" s="503">
        <v>95.057553670000004</v>
      </c>
      <c r="N29" s="617" t="s">
        <v>442</v>
      </c>
      <c r="O29" s="619">
        <v>44210</v>
      </c>
      <c r="P29" s="622"/>
      <c r="Q29" s="625"/>
      <c r="S29" s="399"/>
      <c r="T29" s="399"/>
      <c r="U29" s="356"/>
      <c r="V29" s="495"/>
      <c r="X29" s="356"/>
      <c r="Y29" s="356"/>
    </row>
    <row r="30" spans="1:25">
      <c r="A30" s="308">
        <v>2021</v>
      </c>
      <c r="B30" s="614" t="s">
        <v>348</v>
      </c>
      <c r="C30" s="904"/>
      <c r="D30" s="557"/>
      <c r="E30" s="1089">
        <v>99.35</v>
      </c>
      <c r="F30" s="416">
        <v>103</v>
      </c>
      <c r="G30" s="902">
        <v>0.94</v>
      </c>
      <c r="H30" s="505">
        <v>100</v>
      </c>
      <c r="I30" s="508"/>
      <c r="J30" s="506">
        <f t="shared" si="1"/>
        <v>61143</v>
      </c>
      <c r="K30" s="507">
        <v>14267</v>
      </c>
      <c r="L30" s="506">
        <v>46876</v>
      </c>
      <c r="M30" s="508">
        <v>95.624336060000005</v>
      </c>
      <c r="N30" s="618" t="s">
        <v>442</v>
      </c>
      <c r="O30" s="568">
        <v>44255</v>
      </c>
      <c r="P30" s="622"/>
      <c r="Q30" s="625"/>
      <c r="S30" s="399"/>
      <c r="T30" s="399"/>
      <c r="U30" s="356"/>
      <c r="V30" s="495"/>
      <c r="X30" s="356"/>
      <c r="Y30" s="356"/>
    </row>
    <row r="31" spans="1:25">
      <c r="A31" s="308"/>
      <c r="B31" s="309" t="s">
        <v>349</v>
      </c>
      <c r="C31" s="899">
        <v>55695.892650078451</v>
      </c>
      <c r="D31" s="1361">
        <v>55451.981189933751</v>
      </c>
      <c r="E31" s="1089">
        <v>102.99</v>
      </c>
      <c r="F31" s="416">
        <v>104.3</v>
      </c>
      <c r="G31" s="898">
        <v>0.94</v>
      </c>
      <c r="H31" s="493">
        <v>100.1</v>
      </c>
      <c r="I31" s="416">
        <v>99.3</v>
      </c>
      <c r="J31" s="371">
        <f t="shared" si="1"/>
        <v>67840</v>
      </c>
      <c r="K31" s="388">
        <v>17449</v>
      </c>
      <c r="L31" s="371">
        <v>50391</v>
      </c>
      <c r="M31" s="416">
        <v>96.339552679999997</v>
      </c>
      <c r="N31" s="354"/>
      <c r="O31" s="567" t="s">
        <v>7</v>
      </c>
      <c r="P31" s="622"/>
      <c r="Q31" s="625"/>
      <c r="S31" s="399"/>
      <c r="T31" s="399"/>
      <c r="U31" s="356"/>
      <c r="V31" s="495"/>
      <c r="X31" s="356"/>
      <c r="Y31" s="356"/>
    </row>
    <row r="32" spans="1:25">
      <c r="A32" s="308"/>
      <c r="B32" s="614" t="s">
        <v>350</v>
      </c>
      <c r="C32" s="904"/>
      <c r="D32" s="557"/>
      <c r="E32" s="1089">
        <v>107.15</v>
      </c>
      <c r="F32" s="416">
        <v>104.1</v>
      </c>
      <c r="G32" s="902">
        <v>0.93</v>
      </c>
      <c r="H32" s="505">
        <v>100.3</v>
      </c>
      <c r="I32" s="508">
        <v>99.5</v>
      </c>
      <c r="J32" s="506">
        <f t="shared" si="1"/>
        <v>62910</v>
      </c>
      <c r="K32" s="507">
        <v>12784</v>
      </c>
      <c r="L32" s="506">
        <v>50126</v>
      </c>
      <c r="M32" s="508">
        <v>96.887574360000002</v>
      </c>
      <c r="N32" s="618" t="s">
        <v>442</v>
      </c>
      <c r="O32" s="568">
        <v>44311</v>
      </c>
      <c r="P32" s="624" t="s">
        <v>593</v>
      </c>
      <c r="Q32" s="629" t="s">
        <v>595</v>
      </c>
      <c r="S32" s="399"/>
      <c r="T32" s="399"/>
      <c r="U32" s="356"/>
      <c r="V32" s="495"/>
      <c r="X32" s="356"/>
      <c r="Y32" s="356"/>
    </row>
    <row r="33" spans="1:25">
      <c r="A33" s="308"/>
      <c r="B33" s="614" t="s">
        <v>351</v>
      </c>
      <c r="C33" s="904"/>
      <c r="D33" s="557"/>
      <c r="E33" s="1089">
        <v>102.71</v>
      </c>
      <c r="F33" s="416">
        <v>103.7</v>
      </c>
      <c r="G33" s="902">
        <v>0.94</v>
      </c>
      <c r="H33" s="505">
        <v>100.8</v>
      </c>
      <c r="I33" s="508">
        <v>100</v>
      </c>
      <c r="J33" s="506">
        <f t="shared" si="1"/>
        <v>62018</v>
      </c>
      <c r="K33" s="507">
        <v>9276</v>
      </c>
      <c r="L33" s="506">
        <v>52742</v>
      </c>
      <c r="M33" s="508">
        <v>96.704847409999999</v>
      </c>
      <c r="N33" s="618" t="s">
        <v>442</v>
      </c>
      <c r="O33" s="568" t="s">
        <v>338</v>
      </c>
      <c r="P33" s="622"/>
      <c r="Q33" s="625"/>
      <c r="S33" s="399"/>
      <c r="T33" s="399"/>
      <c r="U33" s="356"/>
      <c r="V33" s="495"/>
      <c r="X33" s="356"/>
      <c r="Y33" s="356"/>
    </row>
    <row r="34" spans="1:25">
      <c r="A34" s="308"/>
      <c r="B34" s="614" t="s">
        <v>352</v>
      </c>
      <c r="C34" s="904">
        <v>55727.820173606087</v>
      </c>
      <c r="D34" s="1093">
        <v>54552.747066974429</v>
      </c>
      <c r="E34" s="1089">
        <v>103.53</v>
      </c>
      <c r="F34" s="416">
        <v>102.8</v>
      </c>
      <c r="G34" s="902">
        <v>0.97</v>
      </c>
      <c r="H34" s="505">
        <v>100.9</v>
      </c>
      <c r="I34" s="508">
        <v>100.1</v>
      </c>
      <c r="J34" s="506">
        <f t="shared" si="1"/>
        <v>65763</v>
      </c>
      <c r="K34" s="507">
        <v>14522</v>
      </c>
      <c r="L34" s="506">
        <v>51241</v>
      </c>
      <c r="M34" s="508">
        <v>96.663957699999997</v>
      </c>
      <c r="N34" s="618" t="s">
        <v>442</v>
      </c>
      <c r="O34" s="568">
        <v>44732</v>
      </c>
      <c r="P34" s="624" t="s">
        <v>593</v>
      </c>
      <c r="Q34" s="616">
        <v>44733</v>
      </c>
      <c r="S34" s="399"/>
      <c r="T34" s="399"/>
      <c r="U34" s="356"/>
      <c r="V34" s="495"/>
      <c r="X34" s="356"/>
      <c r="Y34" s="356"/>
    </row>
    <row r="35" spans="1:25">
      <c r="A35" s="308"/>
      <c r="B35" s="905" t="s">
        <v>353</v>
      </c>
      <c r="C35" s="920"/>
      <c r="D35" s="906"/>
      <c r="E35" s="1089">
        <v>103.52</v>
      </c>
      <c r="F35" s="416">
        <v>103.3</v>
      </c>
      <c r="G35" s="908">
        <v>0.97</v>
      </c>
      <c r="H35" s="411">
        <v>100.7</v>
      </c>
      <c r="I35" s="907">
        <v>99.9</v>
      </c>
      <c r="J35" s="629">
        <f t="shared" si="1"/>
        <v>71223</v>
      </c>
      <c r="K35" s="391">
        <v>18238</v>
      </c>
      <c r="L35" s="629">
        <v>52985</v>
      </c>
      <c r="M35" s="907">
        <v>96.380988139999999</v>
      </c>
      <c r="N35" s="709"/>
      <c r="O35" s="709"/>
      <c r="P35" s="624" t="s">
        <v>593</v>
      </c>
      <c r="Q35" s="616">
        <v>44753</v>
      </c>
      <c r="S35" s="399"/>
      <c r="T35" s="399"/>
      <c r="U35" s="356"/>
      <c r="V35" s="495"/>
      <c r="X35" s="356"/>
      <c r="Y35" s="356"/>
    </row>
    <row r="36" spans="1:25">
      <c r="A36" s="308"/>
      <c r="B36" s="614" t="s">
        <v>354</v>
      </c>
      <c r="C36" s="904"/>
      <c r="D36" s="557"/>
      <c r="E36" s="1089">
        <v>98.73</v>
      </c>
      <c r="F36" s="416">
        <v>101.1</v>
      </c>
      <c r="G36" s="902">
        <v>0.94</v>
      </c>
      <c r="H36" s="505">
        <v>98.9</v>
      </c>
      <c r="I36" s="508">
        <v>98.2</v>
      </c>
      <c r="J36" s="506">
        <f t="shared" si="1"/>
        <v>67746</v>
      </c>
      <c r="K36" s="507">
        <v>13264</v>
      </c>
      <c r="L36" s="506">
        <v>54482</v>
      </c>
      <c r="M36" s="508">
        <v>95.837081479999995</v>
      </c>
      <c r="N36" s="618" t="s">
        <v>442</v>
      </c>
      <c r="O36" s="568">
        <v>44428</v>
      </c>
      <c r="P36" s="624" t="s">
        <v>593</v>
      </c>
      <c r="Q36" s="627" t="s">
        <v>594</v>
      </c>
      <c r="S36" s="399"/>
      <c r="T36" s="399"/>
      <c r="U36" s="356"/>
      <c r="V36" s="495"/>
      <c r="X36" s="356"/>
      <c r="Y36" s="356"/>
    </row>
    <row r="37" spans="1:25">
      <c r="A37" s="308"/>
      <c r="B37" s="614" t="s">
        <v>355</v>
      </c>
      <c r="C37" s="904">
        <v>55073.764422770415</v>
      </c>
      <c r="D37" s="1093">
        <v>54789.811851793726</v>
      </c>
      <c r="E37" s="1089">
        <v>101.37</v>
      </c>
      <c r="F37" s="416">
        <v>98.5</v>
      </c>
      <c r="G37" s="902">
        <v>0.93</v>
      </c>
      <c r="H37" s="505">
        <v>99.2</v>
      </c>
      <c r="I37" s="508">
        <v>98.5</v>
      </c>
      <c r="J37" s="506">
        <f t="shared" si="1"/>
        <v>63676</v>
      </c>
      <c r="K37" s="507">
        <v>13834</v>
      </c>
      <c r="L37" s="506">
        <v>49842</v>
      </c>
      <c r="M37" s="508">
        <v>95.442151300000006</v>
      </c>
      <c r="N37" s="618" t="s">
        <v>442</v>
      </c>
      <c r="O37" s="568">
        <v>44469</v>
      </c>
      <c r="P37" s="622"/>
      <c r="Q37" s="625"/>
      <c r="S37" s="399"/>
      <c r="T37" s="399"/>
      <c r="U37" s="356"/>
      <c r="V37" s="495"/>
      <c r="X37" s="356"/>
      <c r="Y37" s="356"/>
    </row>
    <row r="38" spans="1:25">
      <c r="A38" s="308"/>
      <c r="B38" s="309" t="s">
        <v>356</v>
      </c>
      <c r="C38" s="899"/>
      <c r="D38" s="304"/>
      <c r="E38" s="1089">
        <v>102.45</v>
      </c>
      <c r="F38" s="416">
        <v>101.1</v>
      </c>
      <c r="G38" s="898">
        <v>0.9</v>
      </c>
      <c r="H38" s="493">
        <v>98.3</v>
      </c>
      <c r="I38" s="416">
        <v>97.6</v>
      </c>
      <c r="J38" s="371">
        <f>K38+L38</f>
        <v>67550</v>
      </c>
      <c r="K38" s="388">
        <v>16681</v>
      </c>
      <c r="L38" s="371">
        <v>50869</v>
      </c>
      <c r="M38" s="416">
        <v>98.448961550000007</v>
      </c>
      <c r="N38" s="354"/>
      <c r="O38" s="567"/>
      <c r="P38" s="622"/>
      <c r="Q38" s="625"/>
      <c r="S38" s="399"/>
      <c r="T38" s="399"/>
      <c r="U38" s="356"/>
      <c r="V38" s="495"/>
      <c r="X38" s="356"/>
      <c r="Y38" s="356"/>
    </row>
    <row r="39" spans="1:25">
      <c r="A39" s="308"/>
      <c r="B39" s="309" t="s">
        <v>357</v>
      </c>
      <c r="C39" s="899"/>
      <c r="D39" s="304"/>
      <c r="E39" s="1089">
        <v>101.57</v>
      </c>
      <c r="F39" s="416">
        <v>100.8</v>
      </c>
      <c r="G39" s="898">
        <v>0.89</v>
      </c>
      <c r="H39" s="493">
        <v>98.1</v>
      </c>
      <c r="I39" s="416">
        <v>97.3</v>
      </c>
      <c r="J39" s="371">
        <f>K39+L39</f>
        <v>68997</v>
      </c>
      <c r="K39" s="388">
        <v>18126</v>
      </c>
      <c r="L39" s="371">
        <v>50871</v>
      </c>
      <c r="M39" s="416">
        <v>100.4211943</v>
      </c>
      <c r="N39" s="354"/>
      <c r="O39" s="567"/>
      <c r="P39" s="622"/>
      <c r="Q39" s="625"/>
      <c r="S39" s="399"/>
      <c r="T39" s="399"/>
      <c r="U39" s="356"/>
      <c r="V39" s="495"/>
      <c r="X39" s="356"/>
      <c r="Y39" s="356"/>
    </row>
    <row r="40" spans="1:25">
      <c r="A40" s="308"/>
      <c r="B40" s="309" t="s">
        <v>358</v>
      </c>
      <c r="C40" s="899">
        <v>58159.066391768196</v>
      </c>
      <c r="D40" s="1361">
        <v>57230.223536001853</v>
      </c>
      <c r="E40" s="1090">
        <v>99.9</v>
      </c>
      <c r="F40" s="563">
        <v>98.5</v>
      </c>
      <c r="G40" s="898">
        <v>0.89</v>
      </c>
      <c r="H40" s="493">
        <v>97.8</v>
      </c>
      <c r="I40" s="416">
        <v>97</v>
      </c>
      <c r="J40" s="562">
        <f t="shared" ref="J40:J76" si="2">K40+L40</f>
        <v>86890</v>
      </c>
      <c r="K40" s="388">
        <v>25318</v>
      </c>
      <c r="L40" s="371">
        <v>61572</v>
      </c>
      <c r="M40" s="416">
        <v>99.307613860000004</v>
      </c>
      <c r="N40" s="353"/>
      <c r="O40" s="570"/>
      <c r="P40" s="622"/>
      <c r="Q40" s="625"/>
      <c r="S40" s="399"/>
      <c r="T40" s="399"/>
      <c r="U40" s="356"/>
      <c r="V40" s="495"/>
      <c r="X40" s="356"/>
      <c r="Y40" s="356"/>
    </row>
    <row r="41" spans="1:25">
      <c r="A41" s="310" t="s">
        <v>592</v>
      </c>
      <c r="B41" s="311" t="s">
        <v>347</v>
      </c>
      <c r="C41" s="983"/>
      <c r="D41" s="909"/>
      <c r="E41" s="1089">
        <v>102.87</v>
      </c>
      <c r="F41" s="416">
        <v>100.1</v>
      </c>
      <c r="G41" s="911">
        <v>0.94</v>
      </c>
      <c r="H41" s="910">
        <v>99.272125758597426</v>
      </c>
      <c r="I41" s="932">
        <v>98.5</v>
      </c>
      <c r="J41" s="629">
        <f t="shared" si="2"/>
        <v>67572</v>
      </c>
      <c r="K41" s="933">
        <v>16398</v>
      </c>
      <c r="L41" s="913">
        <v>51174</v>
      </c>
      <c r="M41" s="910">
        <v>98.112803240000005</v>
      </c>
      <c r="N41" s="914"/>
      <c r="O41" s="915"/>
      <c r="P41" s="630" t="s">
        <v>593</v>
      </c>
      <c r="Q41" s="628">
        <v>44588</v>
      </c>
      <c r="S41" s="399"/>
      <c r="T41" s="399"/>
      <c r="U41" s="356"/>
      <c r="V41" s="495"/>
      <c r="X41" s="356"/>
      <c r="Y41" s="356"/>
    </row>
    <row r="42" spans="1:25">
      <c r="A42" s="308">
        <v>2022</v>
      </c>
      <c r="B42" s="309" t="s">
        <v>348</v>
      </c>
      <c r="C42" s="920"/>
      <c r="D42" s="906"/>
      <c r="E42" s="1089">
        <v>103.19</v>
      </c>
      <c r="F42" s="416">
        <v>103.3</v>
      </c>
      <c r="G42" s="916">
        <v>0.96</v>
      </c>
      <c r="H42" s="907">
        <v>99.272125758597426</v>
      </c>
      <c r="I42" s="934">
        <v>98.5</v>
      </c>
      <c r="J42" s="629">
        <f t="shared" si="2"/>
        <v>60633</v>
      </c>
      <c r="K42" s="629">
        <v>13640</v>
      </c>
      <c r="L42" s="918">
        <v>46993</v>
      </c>
      <c r="M42" s="907">
        <v>96.540823130000007</v>
      </c>
      <c r="N42" s="370"/>
      <c r="O42" s="919"/>
      <c r="P42" s="624" t="s">
        <v>593</v>
      </c>
      <c r="Q42" s="629"/>
      <c r="S42" s="399"/>
      <c r="T42" s="399"/>
      <c r="U42" s="356"/>
      <c r="V42" s="495"/>
      <c r="X42" s="356"/>
      <c r="Y42" s="356"/>
    </row>
    <row r="43" spans="1:25">
      <c r="A43" s="308"/>
      <c r="B43" s="309" t="s">
        <v>349</v>
      </c>
      <c r="C43" s="920">
        <v>56102.26472600452</v>
      </c>
      <c r="D43" s="1363">
        <v>56035.16078860066</v>
      </c>
      <c r="E43" s="1089">
        <v>104.16</v>
      </c>
      <c r="F43" s="416">
        <v>100.5</v>
      </c>
      <c r="G43" s="916">
        <v>0.96</v>
      </c>
      <c r="H43" s="907">
        <v>98.667422454484139</v>
      </c>
      <c r="I43" s="934">
        <v>97.9</v>
      </c>
      <c r="J43" s="629">
        <f t="shared" si="2"/>
        <v>68085</v>
      </c>
      <c r="K43" s="629">
        <v>17402</v>
      </c>
      <c r="L43" s="918">
        <v>50683</v>
      </c>
      <c r="M43" s="907">
        <v>99.099930299999997</v>
      </c>
      <c r="N43" s="370"/>
      <c r="O43" s="709"/>
      <c r="P43" s="624" t="s">
        <v>593</v>
      </c>
      <c r="Q43" s="616">
        <v>44641</v>
      </c>
      <c r="S43" s="399"/>
      <c r="T43" s="399"/>
      <c r="U43" s="356"/>
      <c r="V43" s="495"/>
      <c r="X43" s="356"/>
      <c r="Y43" s="356"/>
    </row>
    <row r="44" spans="1:25">
      <c r="A44" s="308"/>
      <c r="B44" s="309" t="s">
        <v>350</v>
      </c>
      <c r="C44" s="899"/>
      <c r="D44" s="304"/>
      <c r="E44" s="1089">
        <v>104.68</v>
      </c>
      <c r="F44" s="416">
        <v>102.1</v>
      </c>
      <c r="G44" s="921">
        <v>0.97</v>
      </c>
      <c r="H44" s="917">
        <v>99.372909642616307</v>
      </c>
      <c r="I44" s="558">
        <v>98.6</v>
      </c>
      <c r="J44" s="929">
        <f t="shared" si="2"/>
        <v>65053</v>
      </c>
      <c r="K44" s="371">
        <v>15634</v>
      </c>
      <c r="L44" s="608">
        <v>49419</v>
      </c>
      <c r="M44" s="416">
        <v>98.443068120000007</v>
      </c>
      <c r="N44" s="366"/>
      <c r="O44" s="567"/>
      <c r="P44" s="622"/>
      <c r="Q44" s="625"/>
      <c r="S44" s="399"/>
      <c r="T44" s="399"/>
      <c r="U44" s="356"/>
      <c r="V44" s="495"/>
      <c r="X44" s="356"/>
      <c r="Y44" s="356"/>
    </row>
    <row r="45" spans="1:25">
      <c r="A45" s="308"/>
      <c r="B45" s="309" t="s">
        <v>351</v>
      </c>
      <c r="C45" s="899"/>
      <c r="D45" s="304"/>
      <c r="E45" s="1089">
        <v>107.26</v>
      </c>
      <c r="F45" s="416">
        <v>99.5</v>
      </c>
      <c r="G45" s="921">
        <v>0.99</v>
      </c>
      <c r="H45" s="917">
        <v>99.473693526635188</v>
      </c>
      <c r="I45" s="558">
        <v>98.7</v>
      </c>
      <c r="J45" s="929">
        <f t="shared" si="2"/>
        <v>67534</v>
      </c>
      <c r="K45" s="371">
        <v>16369</v>
      </c>
      <c r="L45" s="608">
        <v>51165</v>
      </c>
      <c r="M45" s="416">
        <v>102.7892147</v>
      </c>
      <c r="N45" s="366"/>
      <c r="O45" s="567"/>
      <c r="P45" s="622"/>
      <c r="Q45" s="625"/>
      <c r="S45" s="399"/>
      <c r="T45" s="399"/>
      <c r="U45" s="356"/>
      <c r="V45" s="495"/>
      <c r="X45" s="356"/>
      <c r="Y45" s="356"/>
    </row>
    <row r="46" spans="1:25">
      <c r="A46" s="308"/>
      <c r="B46" s="309" t="s">
        <v>352</v>
      </c>
      <c r="C46" s="920">
        <v>56183.074381549755</v>
      </c>
      <c r="D46" s="1363">
        <v>56035.883805596874</v>
      </c>
      <c r="E46" s="1089">
        <v>107.65</v>
      </c>
      <c r="F46" s="416">
        <v>101.9</v>
      </c>
      <c r="G46" s="921">
        <v>1.01</v>
      </c>
      <c r="H46" s="917">
        <v>99.574477410654069</v>
      </c>
      <c r="I46" s="558">
        <v>98.8</v>
      </c>
      <c r="J46" s="929">
        <f t="shared" si="2"/>
        <v>65716</v>
      </c>
      <c r="K46" s="371">
        <v>16350</v>
      </c>
      <c r="L46" s="608">
        <v>49366</v>
      </c>
      <c r="M46" s="416">
        <v>99.41347888</v>
      </c>
      <c r="N46" s="366"/>
      <c r="O46" s="567"/>
      <c r="P46" s="622"/>
      <c r="Q46" s="625"/>
      <c r="S46" s="399"/>
      <c r="T46" s="399"/>
      <c r="U46" s="356"/>
      <c r="V46" s="495"/>
      <c r="X46" s="356"/>
      <c r="Y46" s="356"/>
    </row>
    <row r="47" spans="1:25">
      <c r="A47" s="308"/>
      <c r="B47" s="309" t="s">
        <v>353</v>
      </c>
      <c r="C47" s="899"/>
      <c r="D47" s="304"/>
      <c r="E47" s="1089">
        <v>108.46</v>
      </c>
      <c r="F47" s="416">
        <v>102.6</v>
      </c>
      <c r="G47" s="921">
        <v>1.02</v>
      </c>
      <c r="H47" s="917">
        <v>99.574477410654069</v>
      </c>
      <c r="I47" s="558">
        <v>98.8</v>
      </c>
      <c r="J47" s="929">
        <f t="shared" si="2"/>
        <v>71638</v>
      </c>
      <c r="K47" s="371">
        <v>18763</v>
      </c>
      <c r="L47" s="608">
        <v>52875</v>
      </c>
      <c r="M47" s="416">
        <v>99.838779209999998</v>
      </c>
      <c r="N47" s="366"/>
      <c r="O47" s="567"/>
      <c r="P47" s="622"/>
      <c r="Q47" s="625"/>
      <c r="S47" s="399"/>
      <c r="T47" s="399"/>
      <c r="U47" s="356"/>
      <c r="V47" s="495"/>
      <c r="X47" s="356"/>
      <c r="Y47" s="356"/>
    </row>
    <row r="48" spans="1:25">
      <c r="A48" s="308"/>
      <c r="B48" s="309" t="s">
        <v>354</v>
      </c>
      <c r="C48" s="899"/>
      <c r="D48" s="304"/>
      <c r="E48" s="1089">
        <v>110.38</v>
      </c>
      <c r="F48" s="416">
        <v>102.9</v>
      </c>
      <c r="G48" s="921">
        <v>1.04</v>
      </c>
      <c r="H48" s="917">
        <v>99.272125758597426</v>
      </c>
      <c r="I48" s="558">
        <v>98.5</v>
      </c>
      <c r="J48" s="929">
        <f t="shared" si="2"/>
        <v>67939</v>
      </c>
      <c r="K48" s="371">
        <v>14867</v>
      </c>
      <c r="L48" s="608">
        <v>53072</v>
      </c>
      <c r="M48" s="416">
        <v>99.813669709999999</v>
      </c>
      <c r="N48" s="366"/>
      <c r="O48" s="567"/>
      <c r="P48" s="622"/>
      <c r="Q48" s="625"/>
      <c r="S48" s="399"/>
      <c r="T48" s="399"/>
      <c r="U48" s="356"/>
      <c r="V48" s="495"/>
      <c r="X48" s="356"/>
      <c r="Y48" s="356"/>
    </row>
    <row r="49" spans="1:25">
      <c r="A49" s="308"/>
      <c r="B49" s="309" t="s">
        <v>355</v>
      </c>
      <c r="C49" s="920">
        <v>55482.09295465747</v>
      </c>
      <c r="D49" s="1363">
        <v>56171.361132067505</v>
      </c>
      <c r="E49" s="1089">
        <v>109.81</v>
      </c>
      <c r="F49" s="416">
        <v>104.9</v>
      </c>
      <c r="G49" s="921">
        <v>1.05</v>
      </c>
      <c r="H49" s="917">
        <v>99.372909642616307</v>
      </c>
      <c r="I49" s="558">
        <v>98.6</v>
      </c>
      <c r="J49" s="929">
        <f t="shared" si="2"/>
        <v>64755</v>
      </c>
      <c r="K49" s="371">
        <v>15533</v>
      </c>
      <c r="L49" s="608">
        <v>49222</v>
      </c>
      <c r="M49" s="416">
        <v>99.530755049999996</v>
      </c>
      <c r="N49" s="366"/>
      <c r="O49" s="567"/>
      <c r="P49" s="622"/>
      <c r="Q49" s="625"/>
      <c r="S49" s="399"/>
      <c r="T49" s="399"/>
      <c r="U49" s="356"/>
      <c r="V49" s="495"/>
      <c r="X49" s="356"/>
      <c r="Y49" s="356"/>
    </row>
    <row r="50" spans="1:25">
      <c r="A50" s="308"/>
      <c r="B50" s="309" t="s">
        <v>356</v>
      </c>
      <c r="C50" s="899"/>
      <c r="D50" s="304"/>
      <c r="E50" s="1089">
        <v>110.27</v>
      </c>
      <c r="F50" s="416">
        <v>103.3</v>
      </c>
      <c r="G50" s="921">
        <v>1.06</v>
      </c>
      <c r="H50" s="917">
        <v>98.76820633850302</v>
      </c>
      <c r="I50" s="558">
        <v>98</v>
      </c>
      <c r="J50" s="929">
        <f t="shared" si="2"/>
        <v>69140</v>
      </c>
      <c r="K50" s="371">
        <v>17795</v>
      </c>
      <c r="L50" s="608">
        <v>51345</v>
      </c>
      <c r="M50" s="416">
        <v>100.4807928</v>
      </c>
      <c r="N50" s="366"/>
      <c r="O50" s="567"/>
      <c r="P50" s="622"/>
      <c r="Q50" s="625"/>
      <c r="S50" s="399"/>
      <c r="T50" s="399"/>
      <c r="U50" s="356"/>
      <c r="V50" s="495"/>
      <c r="X50" s="356"/>
      <c r="Y50" s="356"/>
    </row>
    <row r="51" spans="1:25">
      <c r="A51" s="308"/>
      <c r="B51" s="309" t="s">
        <v>357</v>
      </c>
      <c r="C51" s="899"/>
      <c r="D51" s="304"/>
      <c r="E51" s="1089">
        <v>112.18</v>
      </c>
      <c r="F51" s="416">
        <v>103.6</v>
      </c>
      <c r="G51" s="921">
        <v>1.07</v>
      </c>
      <c r="H51" s="917">
        <v>99.070557990559664</v>
      </c>
      <c r="I51" s="558">
        <v>98.3</v>
      </c>
      <c r="J51" s="929">
        <f t="shared" si="2"/>
        <v>69066</v>
      </c>
      <c r="K51" s="371">
        <v>18318</v>
      </c>
      <c r="L51" s="608">
        <v>50748</v>
      </c>
      <c r="M51" s="416">
        <v>99.845529330000005</v>
      </c>
      <c r="N51" s="366"/>
      <c r="O51" s="567"/>
      <c r="P51" s="622"/>
      <c r="Q51" s="625"/>
      <c r="S51" s="399"/>
      <c r="T51" s="399"/>
      <c r="U51" s="356"/>
      <c r="V51" s="495"/>
      <c r="X51" s="356"/>
      <c r="Y51" s="356"/>
    </row>
    <row r="52" spans="1:25">
      <c r="A52" s="313"/>
      <c r="B52" s="322" t="s">
        <v>358</v>
      </c>
      <c r="C52" s="984">
        <v>59285.030075186602</v>
      </c>
      <c r="D52" s="1364">
        <v>58579.246656476425</v>
      </c>
      <c r="E52" s="1089">
        <v>112.16</v>
      </c>
      <c r="F52" s="416">
        <v>103.6</v>
      </c>
      <c r="G52" s="922">
        <v>1.08</v>
      </c>
      <c r="H52" s="917">
        <v>99.574477410654069</v>
      </c>
      <c r="I52" s="559">
        <v>98.8</v>
      </c>
      <c r="J52" s="929">
        <f t="shared" si="2"/>
        <v>90059</v>
      </c>
      <c r="K52" s="562">
        <v>26942</v>
      </c>
      <c r="L52" s="612">
        <v>63117</v>
      </c>
      <c r="M52" s="563">
        <v>100.4170146</v>
      </c>
      <c r="N52" s="378"/>
      <c r="O52" s="570"/>
      <c r="P52" s="623"/>
      <c r="Q52" s="626"/>
      <c r="S52" s="399"/>
      <c r="T52" s="399"/>
      <c r="U52" s="356"/>
      <c r="V52" s="495"/>
      <c r="X52" s="356"/>
      <c r="Y52" s="356"/>
    </row>
    <row r="53" spans="1:25">
      <c r="A53" s="310" t="s">
        <v>658</v>
      </c>
      <c r="B53" s="311" t="s">
        <v>347</v>
      </c>
      <c r="C53" s="985"/>
      <c r="D53" s="305"/>
      <c r="E53" s="1088">
        <v>107.3</v>
      </c>
      <c r="F53" s="415">
        <v>99</v>
      </c>
      <c r="G53" s="923">
        <v>1.06</v>
      </c>
      <c r="H53" s="912">
        <v>98.969774106540783</v>
      </c>
      <c r="I53" s="609">
        <v>98.2</v>
      </c>
      <c r="J53" s="430">
        <f t="shared" si="2"/>
        <v>68914</v>
      </c>
      <c r="K53" s="610">
        <v>17473</v>
      </c>
      <c r="L53" s="610">
        <v>51441</v>
      </c>
      <c r="M53" s="415">
        <v>100.3090347</v>
      </c>
      <c r="N53" s="367"/>
      <c r="O53" s="611"/>
      <c r="P53" s="892"/>
      <c r="Q53" s="893"/>
      <c r="S53" s="399"/>
      <c r="T53" s="399"/>
      <c r="U53" s="356"/>
      <c r="V53" s="495"/>
      <c r="X53" s="356"/>
      <c r="Y53" s="356"/>
    </row>
    <row r="54" spans="1:25">
      <c r="A54" s="308">
        <v>2023</v>
      </c>
      <c r="B54" s="309" t="s">
        <v>348</v>
      </c>
      <c r="C54" s="899"/>
      <c r="D54" s="304"/>
      <c r="E54" s="1089">
        <v>107.97</v>
      </c>
      <c r="F54" s="416">
        <v>99.6</v>
      </c>
      <c r="G54" s="921">
        <v>1.02</v>
      </c>
      <c r="H54" s="917">
        <v>98.667422454484139</v>
      </c>
      <c r="I54" s="493">
        <v>97.9</v>
      </c>
      <c r="J54" s="371">
        <f t="shared" si="2"/>
        <v>62138</v>
      </c>
      <c r="K54" s="608">
        <v>15673</v>
      </c>
      <c r="L54" s="608">
        <v>46465</v>
      </c>
      <c r="M54" s="416">
        <v>101.2623675</v>
      </c>
      <c r="N54" s="366"/>
      <c r="O54" s="567"/>
      <c r="P54" s="622"/>
      <c r="Q54" s="625"/>
      <c r="S54" s="399"/>
      <c r="T54" s="399"/>
      <c r="U54" s="356"/>
      <c r="V54" s="495"/>
      <c r="X54" s="356"/>
      <c r="Y54" s="356"/>
    </row>
    <row r="55" spans="1:25">
      <c r="A55" s="308"/>
      <c r="B55" s="309" t="s">
        <v>349</v>
      </c>
      <c r="C55" s="920">
        <v>57925.861367802492</v>
      </c>
      <c r="D55" s="1363">
        <v>57744.475901858183</v>
      </c>
      <c r="E55" s="1089">
        <v>106.77</v>
      </c>
      <c r="F55" s="416">
        <v>100.7</v>
      </c>
      <c r="G55" s="916">
        <v>1.02</v>
      </c>
      <c r="H55" s="917">
        <v>97.961935266351986</v>
      </c>
      <c r="I55" s="493">
        <v>102.4</v>
      </c>
      <c r="J55" s="371">
        <f t="shared" si="2"/>
        <v>69892</v>
      </c>
      <c r="K55" s="608">
        <v>19410</v>
      </c>
      <c r="L55" s="608">
        <v>50482</v>
      </c>
      <c r="M55" s="416">
        <v>100.6489827</v>
      </c>
      <c r="N55" s="366"/>
      <c r="O55" s="567"/>
      <c r="P55" s="622"/>
      <c r="Q55" s="625"/>
      <c r="S55" s="399"/>
      <c r="T55" s="399"/>
      <c r="U55" s="356"/>
      <c r="V55" s="495"/>
      <c r="X55" s="356"/>
      <c r="Y55" s="356"/>
    </row>
    <row r="56" spans="1:25">
      <c r="A56" s="308"/>
      <c r="B56" s="309" t="s">
        <v>350</v>
      </c>
      <c r="C56" s="899"/>
      <c r="D56" s="304"/>
      <c r="E56" s="1089">
        <v>107.02</v>
      </c>
      <c r="F56" s="416">
        <v>95.8</v>
      </c>
      <c r="G56" s="916">
        <v>1.02</v>
      </c>
      <c r="H56" s="917">
        <v>98.566638570465258</v>
      </c>
      <c r="I56" s="1116">
        <v>103</v>
      </c>
      <c r="J56" s="371">
        <f t="shared" si="2"/>
        <v>67317</v>
      </c>
      <c r="K56" s="608">
        <v>17033</v>
      </c>
      <c r="L56" s="608">
        <v>50284</v>
      </c>
      <c r="M56" s="416">
        <v>99.822330019999995</v>
      </c>
      <c r="N56" s="366"/>
      <c r="O56" s="567"/>
      <c r="P56" s="622"/>
      <c r="Q56" s="625"/>
      <c r="S56" s="399"/>
      <c r="T56" s="399"/>
      <c r="U56" s="356"/>
      <c r="V56" s="495"/>
      <c r="X56" s="356"/>
      <c r="Y56" s="356"/>
    </row>
    <row r="57" spans="1:25">
      <c r="A57" s="308"/>
      <c r="B57" s="309" t="s">
        <v>351</v>
      </c>
      <c r="C57" s="899"/>
      <c r="D57" s="304"/>
      <c r="E57" s="1089">
        <v>106.82</v>
      </c>
      <c r="F57" s="416">
        <v>96.9</v>
      </c>
      <c r="G57" s="916">
        <v>1.02</v>
      </c>
      <c r="H57" s="917">
        <v>98.868990222521902</v>
      </c>
      <c r="I57" s="1116">
        <v>103.4</v>
      </c>
      <c r="J57" s="371">
        <f t="shared" si="2"/>
        <v>69792</v>
      </c>
      <c r="K57" s="608">
        <v>17802</v>
      </c>
      <c r="L57" s="608">
        <v>51990</v>
      </c>
      <c r="M57" s="416">
        <v>99.753581620000006</v>
      </c>
      <c r="N57" s="366"/>
      <c r="O57" s="567"/>
      <c r="P57" s="622"/>
      <c r="Q57" s="625"/>
      <c r="S57" s="399"/>
      <c r="T57" s="399"/>
      <c r="U57" s="356"/>
      <c r="V57" s="495"/>
      <c r="X57" s="356"/>
      <c r="Y57" s="356"/>
    </row>
    <row r="58" spans="1:25">
      <c r="A58" s="308"/>
      <c r="B58" s="309" t="s">
        <v>352</v>
      </c>
      <c r="C58" s="920">
        <v>59050.030444660813</v>
      </c>
      <c r="D58" s="1363">
        <v>57404.44077400794</v>
      </c>
      <c r="E58" s="1089">
        <v>108.79</v>
      </c>
      <c r="F58" s="416">
        <v>104.9</v>
      </c>
      <c r="G58" s="916">
        <v>1.01</v>
      </c>
      <c r="H58" s="917">
        <v>98.868990222521902</v>
      </c>
      <c r="I58" s="1116">
        <v>103.4</v>
      </c>
      <c r="J58" s="371">
        <f t="shared" si="2"/>
        <v>68288</v>
      </c>
      <c r="K58" s="608">
        <v>17848</v>
      </c>
      <c r="L58" s="608">
        <v>50440</v>
      </c>
      <c r="M58" s="416">
        <v>99.249047700000006</v>
      </c>
      <c r="N58" s="366"/>
      <c r="O58" s="567"/>
      <c r="P58" s="622"/>
      <c r="Q58" s="625"/>
      <c r="S58" s="399"/>
      <c r="T58" s="399"/>
      <c r="U58" s="356"/>
      <c r="V58" s="495"/>
      <c r="X58" s="356"/>
      <c r="Y58" s="356"/>
    </row>
    <row r="59" spans="1:25">
      <c r="A59" s="308"/>
      <c r="B59" s="309" t="s">
        <v>353</v>
      </c>
      <c r="C59" s="899"/>
      <c r="D59" s="304"/>
      <c r="E59" s="1089">
        <v>105.94</v>
      </c>
      <c r="F59" s="416">
        <v>96.5</v>
      </c>
      <c r="G59" s="916">
        <v>1.01</v>
      </c>
      <c r="H59" s="917">
        <v>99.171341874578545</v>
      </c>
      <c r="I59" s="411">
        <v>99.3</v>
      </c>
      <c r="J59" s="371">
        <f t="shared" si="2"/>
        <v>74722</v>
      </c>
      <c r="K59" s="608">
        <v>20272</v>
      </c>
      <c r="L59" s="608">
        <v>54450</v>
      </c>
      <c r="M59" s="416">
        <v>98.836751269999993</v>
      </c>
      <c r="N59" s="366"/>
      <c r="O59" s="567"/>
      <c r="P59" s="622"/>
      <c r="Q59" s="625"/>
      <c r="S59" s="399"/>
      <c r="T59" s="399"/>
      <c r="U59" s="356"/>
      <c r="V59" s="495"/>
      <c r="X59" s="356"/>
      <c r="Y59" s="356"/>
    </row>
    <row r="60" spans="1:25">
      <c r="A60" s="308"/>
      <c r="B60" s="309" t="s">
        <v>354</v>
      </c>
      <c r="C60" s="899"/>
      <c r="D60" s="304"/>
      <c r="E60" s="1089">
        <v>104.88</v>
      </c>
      <c r="F60" s="416">
        <v>96.4</v>
      </c>
      <c r="G60" s="916">
        <v>1</v>
      </c>
      <c r="H60" s="917">
        <v>98.969774106540783</v>
      </c>
      <c r="I60" s="411">
        <v>99.1</v>
      </c>
      <c r="J60" s="371">
        <f t="shared" si="2"/>
        <v>71361</v>
      </c>
      <c r="K60" s="608">
        <v>16729</v>
      </c>
      <c r="L60" s="608">
        <v>54632</v>
      </c>
      <c r="M60" s="416">
        <v>99.521556430000004</v>
      </c>
      <c r="N60" s="366"/>
      <c r="O60" s="567"/>
      <c r="P60" s="622"/>
      <c r="Q60" s="625"/>
      <c r="S60" s="399"/>
      <c r="T60" s="399"/>
      <c r="U60" s="356"/>
      <c r="V60" s="495"/>
      <c r="X60" s="356"/>
      <c r="Y60" s="356"/>
    </row>
    <row r="61" spans="1:25">
      <c r="A61" s="308"/>
      <c r="B61" s="309" t="s">
        <v>355</v>
      </c>
      <c r="C61" s="920">
        <v>59002.014132106997</v>
      </c>
      <c r="D61" s="1363">
        <v>57357.048646109542</v>
      </c>
      <c r="E61" s="1089">
        <v>106.15</v>
      </c>
      <c r="F61" s="416">
        <v>95.8</v>
      </c>
      <c r="G61" s="916">
        <v>1.01</v>
      </c>
      <c r="H61" s="917">
        <v>98.868990222521902</v>
      </c>
      <c r="I61" s="411">
        <v>99</v>
      </c>
      <c r="J61" s="371">
        <f t="shared" si="2"/>
        <v>67317</v>
      </c>
      <c r="K61" s="608">
        <v>17113</v>
      </c>
      <c r="L61" s="608">
        <v>50204</v>
      </c>
      <c r="M61" s="416">
        <v>100.08780280000001</v>
      </c>
      <c r="N61" s="366"/>
      <c r="O61" s="567"/>
      <c r="P61" s="622"/>
      <c r="Q61" s="625"/>
      <c r="S61" s="399"/>
      <c r="T61" s="399"/>
      <c r="U61" s="356"/>
      <c r="V61" s="495"/>
      <c r="X61" s="356"/>
      <c r="Y61" s="356"/>
    </row>
    <row r="62" spans="1:25">
      <c r="A62" s="308"/>
      <c r="B62" s="309" t="s">
        <v>356</v>
      </c>
      <c r="C62" s="355"/>
      <c r="E62" s="1089">
        <v>104.39</v>
      </c>
      <c r="F62" s="416">
        <v>95</v>
      </c>
      <c r="G62" s="916">
        <v>1.01</v>
      </c>
      <c r="H62" s="917">
        <v>99.070557990559664</v>
      </c>
      <c r="I62" s="411">
        <v>99.2</v>
      </c>
      <c r="J62" s="371">
        <f t="shared" si="2"/>
        <v>71197</v>
      </c>
      <c r="K62" s="608">
        <v>18899</v>
      </c>
      <c r="L62" s="608">
        <v>52298</v>
      </c>
      <c r="M62" s="416">
        <v>98.596144280000004</v>
      </c>
      <c r="N62" s="366"/>
      <c r="O62" s="567"/>
      <c r="P62" s="622"/>
      <c r="Q62" s="625"/>
      <c r="S62" s="399"/>
      <c r="T62" s="399"/>
      <c r="U62" s="356"/>
      <c r="V62" s="495"/>
      <c r="X62" s="356"/>
      <c r="Y62" s="356"/>
    </row>
    <row r="63" spans="1:25">
      <c r="A63" s="308"/>
      <c r="B63" s="309" t="s">
        <v>357</v>
      </c>
      <c r="C63" s="899"/>
      <c r="D63" s="304"/>
      <c r="E63" s="1089">
        <v>103.19</v>
      </c>
      <c r="F63" s="416">
        <v>94.5</v>
      </c>
      <c r="G63" s="916">
        <v>1.01</v>
      </c>
      <c r="H63" s="917">
        <v>99.272125758597426</v>
      </c>
      <c r="I63" s="411">
        <v>99.4</v>
      </c>
      <c r="J63" s="371">
        <f t="shared" si="2"/>
        <v>71903</v>
      </c>
      <c r="K63" s="608">
        <v>19573</v>
      </c>
      <c r="L63" s="608">
        <v>52330</v>
      </c>
      <c r="M63" s="416">
        <v>99.49567261</v>
      </c>
      <c r="N63" s="366"/>
      <c r="O63" s="567"/>
      <c r="P63" s="622"/>
      <c r="Q63" s="625"/>
      <c r="S63" s="399"/>
      <c r="T63" s="399"/>
      <c r="U63" s="356"/>
      <c r="V63" s="495"/>
      <c r="X63" s="356"/>
      <c r="Y63" s="356"/>
    </row>
    <row r="64" spans="1:25">
      <c r="A64" s="313"/>
      <c r="B64" s="322" t="s">
        <v>358</v>
      </c>
      <c r="C64" s="984">
        <v>63181.63</v>
      </c>
      <c r="D64" s="984">
        <v>58891.1</v>
      </c>
      <c r="E64" s="1090">
        <v>105.77</v>
      </c>
      <c r="F64" s="563">
        <v>97.7</v>
      </c>
      <c r="G64" s="1091">
        <v>1.01</v>
      </c>
      <c r="H64" s="1056"/>
      <c r="I64" s="1370">
        <v>99.4</v>
      </c>
      <c r="J64" s="562">
        <f t="shared" si="2"/>
        <v>91432</v>
      </c>
      <c r="K64" s="612">
        <v>28015</v>
      </c>
      <c r="L64" s="612">
        <v>63417</v>
      </c>
      <c r="M64" s="563">
        <v>100.3809978</v>
      </c>
      <c r="N64" s="378"/>
      <c r="O64" s="570"/>
      <c r="P64" s="623"/>
      <c r="Q64" s="626"/>
      <c r="S64" s="399"/>
      <c r="T64" s="399"/>
      <c r="U64" s="356"/>
      <c r="V64" s="495"/>
      <c r="X64" s="356"/>
      <c r="Y64" s="356"/>
    </row>
    <row r="65" spans="1:25">
      <c r="A65" s="310" t="s">
        <v>679</v>
      </c>
      <c r="B65" s="311" t="s">
        <v>347</v>
      </c>
      <c r="C65" s="1092"/>
      <c r="D65" s="1092"/>
      <c r="E65" s="1089">
        <v>107.7</v>
      </c>
      <c r="F65" s="416">
        <v>93.5</v>
      </c>
      <c r="G65" s="911">
        <v>1.02</v>
      </c>
      <c r="H65" s="503"/>
      <c r="I65" s="1371">
        <v>98.9</v>
      </c>
      <c r="J65" s="371">
        <f t="shared" si="2"/>
        <v>70885</v>
      </c>
      <c r="K65" s="430">
        <v>19059</v>
      </c>
      <c r="L65" s="610">
        <v>51826</v>
      </c>
      <c r="M65" s="415">
        <v>100.305452</v>
      </c>
      <c r="N65" s="367"/>
      <c r="O65" s="611"/>
      <c r="P65" s="892"/>
      <c r="Q65" s="893"/>
      <c r="S65" s="399"/>
      <c r="T65" s="399"/>
      <c r="U65" s="356"/>
      <c r="V65" s="495"/>
      <c r="X65" s="356"/>
      <c r="Y65" s="356"/>
    </row>
    <row r="66" spans="1:25">
      <c r="A66" s="308">
        <v>2024</v>
      </c>
      <c r="B66" s="309" t="s">
        <v>348</v>
      </c>
      <c r="C66" s="1093"/>
      <c r="D66" s="1093"/>
      <c r="E66" s="1089">
        <v>109.32</v>
      </c>
      <c r="F66" s="416">
        <v>97</v>
      </c>
      <c r="G66" s="916">
        <v>1.03</v>
      </c>
      <c r="H66" s="508"/>
      <c r="I66" s="411">
        <v>98.4</v>
      </c>
      <c r="J66" s="371">
        <f t="shared" si="2"/>
        <v>66218</v>
      </c>
      <c r="K66" s="371">
        <v>17690</v>
      </c>
      <c r="L66" s="608">
        <v>48528</v>
      </c>
      <c r="M66" s="416">
        <v>98.886249109999994</v>
      </c>
      <c r="N66" s="366"/>
      <c r="O66" s="567"/>
      <c r="P66" s="622"/>
      <c r="Q66" s="625"/>
      <c r="S66" s="399"/>
      <c r="T66" s="399"/>
      <c r="U66" s="356"/>
      <c r="V66" s="495"/>
      <c r="X66" s="356"/>
      <c r="Y66" s="356"/>
    </row>
    <row r="67" spans="1:25">
      <c r="A67" s="308"/>
      <c r="B67" s="309" t="s">
        <v>349</v>
      </c>
      <c r="C67" s="1363">
        <v>61045.38</v>
      </c>
      <c r="D67" s="1363">
        <v>58102.46</v>
      </c>
      <c r="E67" s="1089">
        <v>109.15</v>
      </c>
      <c r="F67" s="416">
        <v>98.4</v>
      </c>
      <c r="G67" s="921">
        <v>1.04</v>
      </c>
      <c r="H67" s="508"/>
      <c r="I67" s="411">
        <v>98.3</v>
      </c>
      <c r="J67" s="371">
        <f t="shared" si="2"/>
        <v>73025</v>
      </c>
      <c r="K67" s="371">
        <v>20770</v>
      </c>
      <c r="L67" s="608">
        <v>52255</v>
      </c>
      <c r="M67" s="416">
        <v>99.375550619999999</v>
      </c>
      <c r="N67" s="366"/>
      <c r="O67" s="567"/>
      <c r="P67" s="622"/>
      <c r="Q67" s="625"/>
      <c r="S67" s="399"/>
      <c r="T67" s="399"/>
      <c r="U67" s="356"/>
      <c r="V67" s="495"/>
      <c r="X67" s="356"/>
      <c r="Y67" s="356"/>
    </row>
    <row r="68" spans="1:25">
      <c r="A68" s="308"/>
      <c r="B68" s="309" t="s">
        <v>350</v>
      </c>
      <c r="C68" s="1093"/>
      <c r="D68" s="1093"/>
      <c r="E68" s="1089">
        <v>104.61</v>
      </c>
      <c r="F68" s="416">
        <v>92.2</v>
      </c>
      <c r="G68" s="921">
        <v>1.01</v>
      </c>
      <c r="H68" s="508"/>
      <c r="I68" s="411">
        <v>98.3</v>
      </c>
      <c r="J68" s="371">
        <f t="shared" si="2"/>
        <v>68064</v>
      </c>
      <c r="K68" s="371">
        <v>17534</v>
      </c>
      <c r="L68" s="608">
        <v>50530</v>
      </c>
      <c r="M68" s="416">
        <v>99.652625709999995</v>
      </c>
      <c r="N68" s="366"/>
      <c r="O68" s="567"/>
      <c r="P68" s="622"/>
      <c r="Q68" s="625"/>
      <c r="S68" s="399"/>
      <c r="T68" s="399"/>
      <c r="U68" s="356"/>
      <c r="V68" s="495"/>
      <c r="X68" s="356"/>
      <c r="Y68" s="356"/>
    </row>
    <row r="69" spans="1:25">
      <c r="A69" s="308"/>
      <c r="B69" s="309" t="s">
        <v>351</v>
      </c>
      <c r="C69" s="1093"/>
      <c r="D69" s="1093"/>
      <c r="E69" s="1089">
        <v>107.64</v>
      </c>
      <c r="F69" s="416">
        <v>96.1</v>
      </c>
      <c r="G69" s="921">
        <v>0.99</v>
      </c>
      <c r="H69" s="508"/>
      <c r="I69" s="411">
        <v>99.2</v>
      </c>
      <c r="J69" s="371">
        <f t="shared" si="2"/>
        <v>71043</v>
      </c>
      <c r="K69" s="371">
        <v>19289</v>
      </c>
      <c r="L69" s="608">
        <v>51754</v>
      </c>
      <c r="M69" s="416">
        <v>100.8824386</v>
      </c>
      <c r="N69" s="366"/>
      <c r="O69" s="567"/>
      <c r="P69" s="622"/>
      <c r="Q69" s="625"/>
      <c r="S69" s="399"/>
      <c r="T69" s="399"/>
      <c r="U69" s="356"/>
      <c r="V69" s="495"/>
      <c r="X69" s="356"/>
      <c r="Y69" s="356"/>
    </row>
    <row r="70" spans="1:25">
      <c r="A70" s="308"/>
      <c r="B70" s="309" t="s">
        <v>352</v>
      </c>
      <c r="C70" s="1363">
        <v>61362.01</v>
      </c>
      <c r="D70" s="1363">
        <v>56572.34</v>
      </c>
      <c r="E70" s="1089">
        <v>106.85</v>
      </c>
      <c r="F70" s="416">
        <v>95.5</v>
      </c>
      <c r="G70" s="921">
        <v>0.97</v>
      </c>
      <c r="H70" s="508"/>
      <c r="I70" s="411">
        <v>99</v>
      </c>
      <c r="J70" s="371">
        <f t="shared" si="2"/>
        <v>71822</v>
      </c>
      <c r="K70" s="371">
        <v>19688</v>
      </c>
      <c r="L70" s="608">
        <v>52134</v>
      </c>
      <c r="M70" s="416">
        <v>101.0005991</v>
      </c>
      <c r="N70" s="366"/>
      <c r="O70" s="567"/>
      <c r="P70" s="622"/>
      <c r="Q70" s="625"/>
      <c r="S70" s="399"/>
      <c r="T70" s="399"/>
      <c r="U70" s="356"/>
      <c r="V70" s="495"/>
      <c r="X70" s="356"/>
      <c r="Y70" s="356"/>
    </row>
    <row r="71" spans="1:25">
      <c r="A71" s="308"/>
      <c r="B71" s="309" t="s">
        <v>353</v>
      </c>
      <c r="C71" s="1093"/>
      <c r="D71" s="1093"/>
      <c r="E71" s="1089">
        <v>110.75</v>
      </c>
      <c r="F71" s="416">
        <v>100.1</v>
      </c>
      <c r="G71" s="921">
        <v>1.01</v>
      </c>
      <c r="H71" s="508"/>
      <c r="I71" s="411">
        <v>98.9</v>
      </c>
      <c r="J71" s="371">
        <f t="shared" si="2"/>
        <v>75237</v>
      </c>
      <c r="K71" s="371">
        <v>21038</v>
      </c>
      <c r="L71" s="608">
        <v>54199</v>
      </c>
      <c r="M71" s="416">
        <v>100.5634629</v>
      </c>
      <c r="N71" s="366"/>
      <c r="O71" s="567"/>
      <c r="P71" s="622"/>
      <c r="Q71" s="625"/>
      <c r="S71" s="399"/>
      <c r="T71" s="399"/>
      <c r="U71" s="356"/>
      <c r="V71" s="495"/>
      <c r="X71" s="356"/>
      <c r="Y71" s="356"/>
    </row>
    <row r="72" spans="1:25">
      <c r="A72" s="308"/>
      <c r="B72" s="309" t="s">
        <v>354</v>
      </c>
      <c r="C72" s="1093"/>
      <c r="D72" s="1093"/>
      <c r="E72" s="1089">
        <v>105.88</v>
      </c>
      <c r="F72" s="416">
        <v>96.4</v>
      </c>
      <c r="G72" s="921">
        <v>1.01</v>
      </c>
      <c r="H72" s="508"/>
      <c r="I72" s="411">
        <v>99.3</v>
      </c>
      <c r="J72" s="371">
        <f t="shared" si="2"/>
        <v>74710</v>
      </c>
      <c r="K72" s="371">
        <v>17167</v>
      </c>
      <c r="L72" s="608">
        <v>57543</v>
      </c>
      <c r="M72" s="416">
        <v>100.775001</v>
      </c>
      <c r="N72" s="366"/>
      <c r="O72" s="567"/>
      <c r="P72" s="622"/>
      <c r="Q72" s="625"/>
      <c r="S72" s="399"/>
      <c r="T72" s="399"/>
      <c r="U72" s="356"/>
      <c r="V72" s="495"/>
      <c r="X72" s="356"/>
      <c r="Y72" s="356"/>
    </row>
    <row r="73" spans="1:25">
      <c r="A73" s="308"/>
      <c r="B73" s="309" t="s">
        <v>355</v>
      </c>
      <c r="C73" s="1363">
        <v>61336.89</v>
      </c>
      <c r="D73" s="1363">
        <v>57384.89</v>
      </c>
      <c r="E73" s="1089">
        <v>108.68</v>
      </c>
      <c r="F73" s="416">
        <v>97.7</v>
      </c>
      <c r="G73" s="921">
        <v>1.01</v>
      </c>
      <c r="H73" s="508"/>
      <c r="I73" s="411">
        <v>98.5</v>
      </c>
      <c r="J73" s="371">
        <f t="shared" si="2"/>
        <v>67863</v>
      </c>
      <c r="K73" s="371">
        <v>17532</v>
      </c>
      <c r="L73" s="608">
        <v>50331</v>
      </c>
      <c r="M73" s="416">
        <v>100.8938879</v>
      </c>
      <c r="N73" s="366"/>
      <c r="O73" s="567"/>
      <c r="P73" s="622"/>
      <c r="Q73" s="625"/>
      <c r="S73" s="399"/>
      <c r="T73" s="399"/>
      <c r="U73" s="356"/>
      <c r="V73" s="495"/>
      <c r="X73" s="356"/>
      <c r="Y73" s="356"/>
    </row>
    <row r="74" spans="1:25">
      <c r="A74" s="308"/>
      <c r="B74" s="309" t="s">
        <v>356</v>
      </c>
      <c r="C74" s="1093"/>
      <c r="D74" s="1093"/>
      <c r="E74" s="1089">
        <v>107.19</v>
      </c>
      <c r="F74" s="416">
        <v>98</v>
      </c>
      <c r="G74" s="921">
        <v>1.01</v>
      </c>
      <c r="H74" s="508"/>
      <c r="I74" s="411">
        <v>99</v>
      </c>
      <c r="J74" s="371">
        <f t="shared" si="2"/>
        <v>70497</v>
      </c>
      <c r="K74" s="371">
        <v>18781</v>
      </c>
      <c r="L74" s="608">
        <v>51716</v>
      </c>
      <c r="M74" s="508"/>
      <c r="N74" s="366"/>
      <c r="O74" s="567"/>
      <c r="P74" s="622"/>
      <c r="Q74" s="625"/>
      <c r="S74" s="399"/>
      <c r="T74" s="399"/>
      <c r="U74" s="356"/>
      <c r="V74" s="495"/>
      <c r="X74" s="356"/>
      <c r="Y74" s="356"/>
    </row>
    <row r="75" spans="1:25">
      <c r="A75" s="308"/>
      <c r="B75" s="309" t="s">
        <v>357</v>
      </c>
      <c r="C75" s="1093"/>
      <c r="D75" s="1093"/>
      <c r="E75" s="1089">
        <v>105.98</v>
      </c>
      <c r="F75" s="416">
        <v>96.6</v>
      </c>
      <c r="G75" s="921">
        <v>1</v>
      </c>
      <c r="H75" s="508"/>
      <c r="I75" s="411">
        <v>99.2</v>
      </c>
      <c r="J75" s="371">
        <f t="shared" si="2"/>
        <v>74342</v>
      </c>
      <c r="K75" s="371">
        <v>20573</v>
      </c>
      <c r="L75" s="608">
        <v>53769</v>
      </c>
      <c r="M75" s="508"/>
      <c r="N75" s="366"/>
      <c r="O75" s="567"/>
      <c r="P75" s="622"/>
      <c r="Q75" s="625"/>
      <c r="S75" s="399"/>
      <c r="T75" s="399"/>
      <c r="U75" s="356"/>
      <c r="V75" s="495"/>
      <c r="X75" s="356"/>
      <c r="Y75" s="356"/>
    </row>
    <row r="76" spans="1:25">
      <c r="A76" s="313"/>
      <c r="B76" s="322" t="s">
        <v>358</v>
      </c>
      <c r="C76" s="1364">
        <v>65034.51</v>
      </c>
      <c r="D76" s="1364">
        <v>59419.9</v>
      </c>
      <c r="E76" s="1090">
        <v>106.8</v>
      </c>
      <c r="F76" s="563">
        <v>96.7</v>
      </c>
      <c r="G76" s="922">
        <v>0.99</v>
      </c>
      <c r="H76" s="1056"/>
      <c r="I76" s="1370">
        <v>99.5</v>
      </c>
      <c r="J76" s="562">
        <f t="shared" si="2"/>
        <v>93458</v>
      </c>
      <c r="K76" s="562">
        <v>28833</v>
      </c>
      <c r="L76" s="612">
        <v>64625</v>
      </c>
      <c r="M76" s="1056"/>
      <c r="N76" s="378"/>
      <c r="O76" s="570"/>
      <c r="P76" s="623"/>
      <c r="Q76" s="626"/>
      <c r="S76" s="399"/>
      <c r="T76" s="399"/>
      <c r="U76" s="356"/>
      <c r="V76" s="495"/>
      <c r="X76" s="356"/>
      <c r="Y76" s="356"/>
    </row>
    <row r="77" spans="1:25">
      <c r="A77" s="488" t="s">
        <v>445</v>
      </c>
      <c r="B77" s="489"/>
      <c r="C77" s="366" t="s">
        <v>447</v>
      </c>
      <c r="D77" s="366" t="s">
        <v>447</v>
      </c>
      <c r="E77" s="613" t="s">
        <v>447</v>
      </c>
      <c r="F77" s="492" t="s">
        <v>447</v>
      </c>
      <c r="G77" s="431" t="s">
        <v>451</v>
      </c>
      <c r="H77" s="490" t="s">
        <v>447</v>
      </c>
      <c r="I77" s="366" t="s">
        <v>447</v>
      </c>
      <c r="J77" s="490" t="s">
        <v>450</v>
      </c>
      <c r="K77" s="491"/>
      <c r="L77" s="492"/>
      <c r="M77" s="431" t="s">
        <v>446</v>
      </c>
      <c r="N77" s="354"/>
      <c r="O77" s="355"/>
      <c r="P77" s="372"/>
      <c r="Q77" s="352"/>
      <c r="S77" s="399"/>
      <c r="T77" s="399"/>
      <c r="U77" s="356"/>
      <c r="V77" s="495"/>
      <c r="X77" s="356"/>
      <c r="Y77" s="356"/>
    </row>
    <row r="78" spans="1:25">
      <c r="A78" s="425"/>
      <c r="B78" s="426"/>
      <c r="C78" s="378" t="s">
        <v>449</v>
      </c>
      <c r="D78" s="378" t="s">
        <v>449</v>
      </c>
      <c r="E78" s="433" t="s">
        <v>449</v>
      </c>
      <c r="F78" s="435" t="s">
        <v>449</v>
      </c>
      <c r="G78" s="433" t="s">
        <v>458</v>
      </c>
      <c r="H78" s="434" t="s">
        <v>449</v>
      </c>
      <c r="I78" s="378" t="s">
        <v>449</v>
      </c>
      <c r="J78" s="434" t="s">
        <v>457</v>
      </c>
      <c r="K78" s="432"/>
      <c r="L78" s="435"/>
      <c r="M78" s="439" t="s">
        <v>448</v>
      </c>
      <c r="N78" s="353"/>
      <c r="O78" s="569"/>
      <c r="P78" s="497"/>
      <c r="Q78" s="569"/>
      <c r="U78" s="356"/>
      <c r="V78" s="412"/>
      <c r="X78" s="356"/>
    </row>
    <row r="79" spans="1:25">
      <c r="E79" t="s">
        <v>7</v>
      </c>
      <c r="F79" t="s">
        <v>7</v>
      </c>
      <c r="H79" t="s">
        <v>668</v>
      </c>
      <c r="M79" t="s">
        <v>7</v>
      </c>
      <c r="V79" t="s">
        <v>7</v>
      </c>
    </row>
  </sheetData>
  <phoneticPr fontId="3"/>
  <pageMargins left="0.7" right="0.7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42F7-B977-4EEC-8F38-EA25F091B798}">
  <sheetPr>
    <tabColor theme="9" tint="0.59999389629810485"/>
  </sheetPr>
  <dimension ref="A1:H149"/>
  <sheetViews>
    <sheetView workbookViewId="0">
      <pane xSplit="2" ySplit="5" topLeftCell="C135" activePane="bottomRight" state="frozen"/>
      <selection pane="topRight" activeCell="C1" sqref="C1"/>
      <selection pane="bottomLeft" activeCell="A6" sqref="A6"/>
      <selection pane="bottomRight" sqref="A1:XFD1048576"/>
    </sheetView>
  </sheetViews>
  <sheetFormatPr defaultRowHeight="13"/>
  <cols>
    <col min="1" max="1" width="9.90625" customWidth="1"/>
    <col min="2" max="2" width="11.90625" customWidth="1"/>
    <col min="3" max="8" width="12.08984375" customWidth="1"/>
  </cols>
  <sheetData>
    <row r="1" spans="1:8">
      <c r="A1" s="373" t="s">
        <v>462</v>
      </c>
      <c r="B1" s="366"/>
      <c r="C1" s="376" t="s">
        <v>463</v>
      </c>
      <c r="D1" s="376" t="s">
        <v>463</v>
      </c>
      <c r="E1" s="376"/>
      <c r="F1" s="376" t="s">
        <v>463</v>
      </c>
      <c r="G1" s="376" t="s">
        <v>463</v>
      </c>
      <c r="H1" s="376" t="s">
        <v>463</v>
      </c>
    </row>
    <row r="2" spans="1:8">
      <c r="A2" s="367"/>
      <c r="B2" s="367"/>
      <c r="C2" s="374" t="s">
        <v>464</v>
      </c>
      <c r="D2" s="374"/>
      <c r="E2" s="374"/>
      <c r="F2" s="374" t="s">
        <v>447</v>
      </c>
      <c r="G2" s="374"/>
      <c r="H2" s="375"/>
    </row>
    <row r="3" spans="1:8">
      <c r="A3" s="366"/>
      <c r="B3" s="366"/>
      <c r="C3" s="376" t="s">
        <v>465</v>
      </c>
      <c r="D3" s="376" t="s">
        <v>465</v>
      </c>
      <c r="E3" s="376" t="s">
        <v>465</v>
      </c>
      <c r="F3" s="376" t="s">
        <v>465</v>
      </c>
      <c r="G3" s="376" t="s">
        <v>465</v>
      </c>
      <c r="H3" s="377" t="s">
        <v>465</v>
      </c>
    </row>
    <row r="4" spans="1:8">
      <c r="A4" s="366"/>
      <c r="B4" s="366"/>
      <c r="C4" s="376" t="s">
        <v>466</v>
      </c>
      <c r="D4" s="376" t="s">
        <v>467</v>
      </c>
      <c r="E4" s="376" t="s">
        <v>467</v>
      </c>
      <c r="F4" s="376" t="s">
        <v>466</v>
      </c>
      <c r="G4" s="376" t="s">
        <v>589</v>
      </c>
      <c r="H4" s="377" t="s">
        <v>589</v>
      </c>
    </row>
    <row r="5" spans="1:8">
      <c r="A5" s="378"/>
      <c r="B5" s="378"/>
      <c r="C5" s="368" t="s">
        <v>468</v>
      </c>
      <c r="D5" s="368" t="s">
        <v>468</v>
      </c>
      <c r="E5" s="379" t="s">
        <v>470</v>
      </c>
      <c r="F5" s="368" t="s">
        <v>469</v>
      </c>
      <c r="G5" s="368" t="s">
        <v>469</v>
      </c>
      <c r="H5" s="379" t="s">
        <v>470</v>
      </c>
    </row>
    <row r="6" spans="1:8">
      <c r="A6" s="380" t="s">
        <v>471</v>
      </c>
      <c r="B6" s="801" t="s">
        <v>472</v>
      </c>
      <c r="C6" s="381"/>
      <c r="D6" s="381"/>
      <c r="E6" s="381"/>
      <c r="F6" s="502">
        <v>4629110.9988457132</v>
      </c>
      <c r="G6" s="502">
        <v>4674971.2088151993</v>
      </c>
      <c r="H6" s="606"/>
    </row>
    <row r="7" spans="1:8">
      <c r="A7" s="382">
        <v>-1990</v>
      </c>
      <c r="B7" s="801" t="s">
        <v>473</v>
      </c>
      <c r="C7" s="802"/>
      <c r="D7" s="802"/>
      <c r="E7" s="802"/>
      <c r="F7" s="507">
        <v>4734737.2929851487</v>
      </c>
      <c r="G7" s="507">
        <v>4903292.138362987</v>
      </c>
      <c r="H7" s="606"/>
    </row>
    <row r="8" spans="1:8">
      <c r="A8" s="383"/>
      <c r="B8" s="801" t="s">
        <v>474</v>
      </c>
      <c r="C8" s="802"/>
      <c r="D8" s="802"/>
      <c r="E8" s="802"/>
      <c r="F8" s="507">
        <v>5168873.846522402</v>
      </c>
      <c r="G8" s="507">
        <v>5161250.484034624</v>
      </c>
      <c r="H8" s="606"/>
    </row>
    <row r="9" spans="1:8">
      <c r="A9" s="380" t="s">
        <v>475</v>
      </c>
      <c r="B9" s="384" t="s">
        <v>476</v>
      </c>
      <c r="C9" s="381"/>
      <c r="D9" s="381"/>
      <c r="E9" s="381"/>
      <c r="F9" s="502">
        <v>4819236.2744213808</v>
      </c>
      <c r="G9" s="502">
        <v>4896281.1687871888</v>
      </c>
      <c r="H9" s="502"/>
    </row>
    <row r="10" spans="1:8">
      <c r="A10" s="382">
        <v>-1991</v>
      </c>
      <c r="B10" s="801" t="s">
        <v>472</v>
      </c>
      <c r="C10" s="802"/>
      <c r="D10" s="802"/>
      <c r="E10" s="802"/>
      <c r="F10" s="507">
        <v>4969432.0995520782</v>
      </c>
      <c r="G10" s="507">
        <v>4843140.3481291942</v>
      </c>
      <c r="H10" s="507"/>
    </row>
    <row r="11" spans="1:8">
      <c r="A11" s="383"/>
      <c r="B11" s="801" t="s">
        <v>473</v>
      </c>
      <c r="C11" s="802"/>
      <c r="D11" s="802"/>
      <c r="E11" s="802"/>
      <c r="F11" s="507">
        <v>4996220.2217015876</v>
      </c>
      <c r="G11" s="507">
        <v>4986697.4901628364</v>
      </c>
      <c r="H11" s="507"/>
    </row>
    <row r="12" spans="1:8">
      <c r="A12" s="385"/>
      <c r="B12" s="386" t="s">
        <v>474</v>
      </c>
      <c r="C12" s="387"/>
      <c r="D12" s="387"/>
      <c r="E12" s="387"/>
      <c r="F12" s="607">
        <v>5446102.1966901068</v>
      </c>
      <c r="G12" s="607">
        <v>5232582.6137629393</v>
      </c>
      <c r="H12" s="607"/>
    </row>
    <row r="13" spans="1:8">
      <c r="A13" s="383" t="s">
        <v>477</v>
      </c>
      <c r="B13" s="801" t="s">
        <v>476</v>
      </c>
      <c r="C13" s="802"/>
      <c r="D13" s="802"/>
      <c r="E13" s="802"/>
      <c r="F13" s="507">
        <v>5032626.6190944565</v>
      </c>
      <c r="G13" s="507">
        <v>4938681.5479450291</v>
      </c>
      <c r="H13" s="606"/>
    </row>
    <row r="14" spans="1:8">
      <c r="A14" s="382">
        <v>-1992</v>
      </c>
      <c r="B14" s="801" t="s">
        <v>472</v>
      </c>
      <c r="C14" s="802"/>
      <c r="D14" s="802"/>
      <c r="E14" s="802"/>
      <c r="F14" s="507">
        <v>5089797.0639189286</v>
      </c>
      <c r="G14" s="507">
        <v>4851180.0256584315</v>
      </c>
      <c r="H14" s="606"/>
    </row>
    <row r="15" spans="1:8">
      <c r="A15" s="383"/>
      <c r="B15" s="801" t="s">
        <v>473</v>
      </c>
      <c r="C15" s="802"/>
      <c r="D15" s="802"/>
      <c r="E15" s="802"/>
      <c r="F15" s="507">
        <v>5105398.7094674902</v>
      </c>
      <c r="G15" s="507">
        <v>5022322.5171452342</v>
      </c>
      <c r="H15" s="606"/>
    </row>
    <row r="16" spans="1:8">
      <c r="A16" s="383"/>
      <c r="B16" s="801" t="s">
        <v>474</v>
      </c>
      <c r="C16" s="802"/>
      <c r="D16" s="802"/>
      <c r="E16" s="802"/>
      <c r="F16" s="507">
        <v>5487394.1941182399</v>
      </c>
      <c r="G16" s="507">
        <v>5219987.6939906534</v>
      </c>
      <c r="H16" s="606"/>
    </row>
    <row r="17" spans="1:8">
      <c r="A17" s="380" t="s">
        <v>478</v>
      </c>
      <c r="B17" s="384" t="s">
        <v>476</v>
      </c>
      <c r="C17" s="381"/>
      <c r="D17" s="381"/>
      <c r="E17" s="381"/>
      <c r="F17" s="502">
        <v>5100902.3969661668</v>
      </c>
      <c r="G17" s="502">
        <v>4970231.7632056847</v>
      </c>
      <c r="H17" s="502"/>
    </row>
    <row r="18" spans="1:8">
      <c r="A18" s="382">
        <v>-1993</v>
      </c>
      <c r="B18" s="801" t="s">
        <v>472</v>
      </c>
      <c r="C18" s="802"/>
      <c r="D18" s="802"/>
      <c r="E18" s="802"/>
      <c r="F18" s="507">
        <v>5218015.4216252919</v>
      </c>
      <c r="G18" s="507">
        <v>4952942.1713289525</v>
      </c>
      <c r="H18" s="507"/>
    </row>
    <row r="19" spans="1:8">
      <c r="A19" s="383"/>
      <c r="B19" s="801" t="s">
        <v>473</v>
      </c>
      <c r="C19" s="802"/>
      <c r="D19" s="802"/>
      <c r="E19" s="802"/>
      <c r="F19" s="507">
        <v>5187051.8316532047</v>
      </c>
      <c r="G19" s="507">
        <v>5049983.8968315199</v>
      </c>
      <c r="H19" s="507"/>
    </row>
    <row r="20" spans="1:8">
      <c r="A20" s="385"/>
      <c r="B20" s="386" t="s">
        <v>474</v>
      </c>
      <c r="C20" s="387"/>
      <c r="D20" s="387"/>
      <c r="E20" s="387"/>
      <c r="F20" s="607">
        <v>5624275.5810171748</v>
      </c>
      <c r="G20" s="607">
        <v>5297802.5471967347</v>
      </c>
      <c r="H20" s="607"/>
    </row>
    <row r="21" spans="1:8">
      <c r="A21" s="383" t="s">
        <v>479</v>
      </c>
      <c r="B21" s="801" t="s">
        <v>476</v>
      </c>
      <c r="C21" s="388">
        <v>123456.5</v>
      </c>
      <c r="D21" s="388">
        <v>109110.5</v>
      </c>
      <c r="E21" s="388">
        <v>446212.8</v>
      </c>
      <c r="F21" s="507">
        <v>5286952.1641691132</v>
      </c>
      <c r="G21" s="507">
        <v>5094985.3846427919</v>
      </c>
      <c r="H21" s="606"/>
    </row>
    <row r="22" spans="1:8">
      <c r="A22" s="382">
        <v>-1994</v>
      </c>
      <c r="B22" s="801" t="s">
        <v>472</v>
      </c>
      <c r="C22" s="388">
        <v>124907.2</v>
      </c>
      <c r="D22" s="388">
        <v>107765.6</v>
      </c>
      <c r="E22" s="388">
        <v>443826.6</v>
      </c>
      <c r="F22" s="507">
        <v>5161486.9271436855</v>
      </c>
      <c r="G22" s="507">
        <v>4854446.4944092883</v>
      </c>
      <c r="H22" s="606"/>
    </row>
    <row r="23" spans="1:8">
      <c r="A23" s="383"/>
      <c r="B23" s="801" t="s">
        <v>473</v>
      </c>
      <c r="C23" s="388">
        <v>125739.3</v>
      </c>
      <c r="D23" s="388">
        <v>112077.8</v>
      </c>
      <c r="E23" s="388">
        <v>448928</v>
      </c>
      <c r="F23" s="507">
        <v>5163584.652592523</v>
      </c>
      <c r="G23" s="507">
        <v>5028862.9664721033</v>
      </c>
      <c r="H23" s="606"/>
    </row>
    <row r="24" spans="1:8">
      <c r="A24" s="383"/>
      <c r="B24" s="801" t="s">
        <v>474</v>
      </c>
      <c r="C24" s="388">
        <v>136813.20000000001</v>
      </c>
      <c r="D24" s="388">
        <v>117568.4</v>
      </c>
      <c r="E24" s="388">
        <v>447151.2</v>
      </c>
      <c r="F24" s="507">
        <v>5485036.7914765878</v>
      </c>
      <c r="G24" s="507">
        <v>5145250.1405490516</v>
      </c>
      <c r="H24" s="606"/>
    </row>
    <row r="25" spans="1:8">
      <c r="A25" s="380" t="s">
        <v>480</v>
      </c>
      <c r="B25" s="384" t="s">
        <v>476</v>
      </c>
      <c r="C25" s="375">
        <v>124499.2</v>
      </c>
      <c r="D25" s="375">
        <v>110525.1</v>
      </c>
      <c r="E25" s="375">
        <v>452027.1</v>
      </c>
      <c r="F25" s="502">
        <v>5091400.4166745264</v>
      </c>
      <c r="G25" s="502">
        <v>4938233.3985695597</v>
      </c>
      <c r="H25" s="502"/>
    </row>
    <row r="26" spans="1:8">
      <c r="A26" s="382">
        <v>-1995</v>
      </c>
      <c r="B26" s="801" t="s">
        <v>472</v>
      </c>
      <c r="C26" s="388">
        <v>127481.3</v>
      </c>
      <c r="D26" s="388">
        <v>110855.4</v>
      </c>
      <c r="E26" s="388">
        <v>456357</v>
      </c>
      <c r="F26" s="507">
        <v>5330826.4122018833</v>
      </c>
      <c r="G26" s="507">
        <v>5081475.155034909</v>
      </c>
      <c r="H26" s="507"/>
    </row>
    <row r="27" spans="1:8">
      <c r="A27" s="383"/>
      <c r="B27" s="801" t="s">
        <v>473</v>
      </c>
      <c r="C27" s="388">
        <v>128698.3</v>
      </c>
      <c r="D27" s="388">
        <v>115234.4</v>
      </c>
      <c r="E27" s="388">
        <v>461696.9</v>
      </c>
      <c r="F27" s="507">
        <v>5401923.6537177553</v>
      </c>
      <c r="G27" s="507">
        <v>5298310.2948911423</v>
      </c>
      <c r="H27" s="507"/>
    </row>
    <row r="28" spans="1:8">
      <c r="A28" s="385"/>
      <c r="B28" s="386" t="s">
        <v>474</v>
      </c>
      <c r="C28" s="389">
        <v>140934.79999999999</v>
      </c>
      <c r="D28" s="389">
        <v>121655.3</v>
      </c>
      <c r="E28" s="389">
        <v>462830.5</v>
      </c>
      <c r="F28" s="607">
        <v>5851555.2422816698</v>
      </c>
      <c r="G28" s="607">
        <v>5520129.4923904566</v>
      </c>
      <c r="H28" s="607"/>
    </row>
    <row r="29" spans="1:8">
      <c r="A29" s="383" t="s">
        <v>481</v>
      </c>
      <c r="B29" s="801" t="s">
        <v>476</v>
      </c>
      <c r="C29" s="388">
        <v>128185.1</v>
      </c>
      <c r="D29" s="388">
        <v>114432.1</v>
      </c>
      <c r="E29" s="388">
        <v>466681.8</v>
      </c>
      <c r="F29" s="507">
        <v>5513609.4246980865</v>
      </c>
      <c r="G29" s="507">
        <v>5328440.0576834921</v>
      </c>
      <c r="H29" s="606"/>
    </row>
    <row r="30" spans="1:8">
      <c r="A30" s="382">
        <v>-1996</v>
      </c>
      <c r="B30" s="801" t="s">
        <v>472</v>
      </c>
      <c r="C30" s="388">
        <v>131526.39999999999</v>
      </c>
      <c r="D30" s="388">
        <v>114539.9</v>
      </c>
      <c r="E30" s="388">
        <v>472568.1</v>
      </c>
      <c r="F30" s="507">
        <v>5295137.3361397078</v>
      </c>
      <c r="G30" s="507">
        <v>5263223.0842491379</v>
      </c>
      <c r="H30" s="606"/>
    </row>
    <row r="31" spans="1:8">
      <c r="A31" s="383"/>
      <c r="B31" s="801" t="s">
        <v>473</v>
      </c>
      <c r="C31" s="388">
        <v>131449</v>
      </c>
      <c r="D31" s="388">
        <v>118197.7</v>
      </c>
      <c r="E31" s="388">
        <v>473144.7</v>
      </c>
      <c r="F31" s="507">
        <v>5270428.9304887587</v>
      </c>
      <c r="G31" s="507">
        <v>5391538.1769771473</v>
      </c>
      <c r="H31" s="606"/>
    </row>
    <row r="32" spans="1:8">
      <c r="A32" s="383"/>
      <c r="B32" s="801" t="s">
        <v>474</v>
      </c>
      <c r="C32" s="388">
        <v>144401.5</v>
      </c>
      <c r="D32" s="388">
        <v>125462.2</v>
      </c>
      <c r="E32" s="388">
        <v>478442.2</v>
      </c>
      <c r="F32" s="507">
        <v>5684809.9379168963</v>
      </c>
      <c r="G32" s="507">
        <v>5631919.5637792675</v>
      </c>
      <c r="H32" s="606"/>
    </row>
    <row r="33" spans="1:8">
      <c r="A33" s="380" t="s">
        <v>482</v>
      </c>
      <c r="B33" s="384" t="s">
        <v>476</v>
      </c>
      <c r="C33" s="375">
        <v>131282.70000000001</v>
      </c>
      <c r="D33" s="375">
        <v>117606.3</v>
      </c>
      <c r="E33" s="375">
        <v>479586.7</v>
      </c>
      <c r="F33" s="502">
        <v>5375675.7518791892</v>
      </c>
      <c r="G33" s="502">
        <v>5445976.1749944501</v>
      </c>
      <c r="H33" s="502"/>
    </row>
    <row r="34" spans="1:8">
      <c r="A34" s="382">
        <v>-1997</v>
      </c>
      <c r="B34" s="801" t="s">
        <v>472</v>
      </c>
      <c r="C34" s="388">
        <v>133776.29999999999</v>
      </c>
      <c r="D34" s="388">
        <v>115590.9</v>
      </c>
      <c r="E34" s="388">
        <v>476097</v>
      </c>
      <c r="F34" s="507">
        <v>5306667.1246533589</v>
      </c>
      <c r="G34" s="507">
        <v>5206796.1459570536</v>
      </c>
      <c r="H34" s="507"/>
    </row>
    <row r="35" spans="1:8">
      <c r="A35" s="383"/>
      <c r="B35" s="801" t="s">
        <v>473</v>
      </c>
      <c r="C35" s="388">
        <v>133443.4</v>
      </c>
      <c r="D35" s="388">
        <v>119183.4</v>
      </c>
      <c r="E35" s="388">
        <v>476996.7</v>
      </c>
      <c r="F35" s="507">
        <v>5275333.8618501686</v>
      </c>
      <c r="G35" s="507">
        <v>5341908.0900901789</v>
      </c>
      <c r="H35" s="507"/>
    </row>
    <row r="36" spans="1:8">
      <c r="A36" s="385"/>
      <c r="B36" s="386" t="s">
        <v>474</v>
      </c>
      <c r="C36" s="389">
        <v>145042.9</v>
      </c>
      <c r="D36" s="389">
        <v>124888.9</v>
      </c>
      <c r="E36" s="389">
        <v>477185.3</v>
      </c>
      <c r="F36" s="607">
        <v>5606234.109670111</v>
      </c>
      <c r="G36" s="607">
        <v>5475168.451559809</v>
      </c>
      <c r="H36" s="607"/>
    </row>
    <row r="37" spans="1:8">
      <c r="A37" s="383" t="s">
        <v>483</v>
      </c>
      <c r="B37" s="801" t="s">
        <v>476</v>
      </c>
      <c r="C37" s="388">
        <v>130245.3</v>
      </c>
      <c r="D37" s="388">
        <v>115554.1</v>
      </c>
      <c r="E37" s="388">
        <v>471302.3</v>
      </c>
      <c r="F37" s="507">
        <v>5164553.7251724349</v>
      </c>
      <c r="G37" s="507">
        <v>5170110.3123929603</v>
      </c>
      <c r="H37" s="606"/>
    </row>
    <row r="38" spans="1:8">
      <c r="A38" s="382">
        <v>-1998</v>
      </c>
      <c r="B38" s="801" t="s">
        <v>472</v>
      </c>
      <c r="C38" s="388">
        <v>131963.9</v>
      </c>
      <c r="D38" s="388">
        <v>114276.2</v>
      </c>
      <c r="E38" s="388">
        <v>469326.9</v>
      </c>
      <c r="F38" s="507">
        <v>5157413.0980592752</v>
      </c>
      <c r="G38" s="507">
        <v>4978172.5510950219</v>
      </c>
      <c r="H38" s="606"/>
    </row>
    <row r="39" spans="1:8">
      <c r="A39" s="383"/>
      <c r="B39" s="801" t="s">
        <v>473</v>
      </c>
      <c r="C39" s="388">
        <v>130942.6</v>
      </c>
      <c r="D39" s="388">
        <v>117462.3</v>
      </c>
      <c r="E39" s="388">
        <v>470137.1</v>
      </c>
      <c r="F39" s="507">
        <v>5074470.1689090058</v>
      </c>
      <c r="G39" s="507">
        <v>5062812.4832945503</v>
      </c>
      <c r="H39" s="606"/>
    </row>
    <row r="40" spans="1:8">
      <c r="A40" s="383"/>
      <c r="B40" s="801" t="s">
        <v>474</v>
      </c>
      <c r="C40" s="388">
        <v>143345.60000000001</v>
      </c>
      <c r="D40" s="388">
        <v>123914.1</v>
      </c>
      <c r="E40" s="388">
        <v>473925.2</v>
      </c>
      <c r="F40" s="507">
        <v>5464464.7834320208</v>
      </c>
      <c r="G40" s="507">
        <v>5244553.0874078674</v>
      </c>
      <c r="H40" s="606"/>
    </row>
    <row r="41" spans="1:8">
      <c r="A41" s="380" t="s">
        <v>484</v>
      </c>
      <c r="B41" s="384" t="s">
        <v>476</v>
      </c>
      <c r="C41" s="375">
        <v>128312</v>
      </c>
      <c r="D41" s="375">
        <v>114854.9</v>
      </c>
      <c r="E41" s="375">
        <v>467337.5</v>
      </c>
      <c r="F41" s="502">
        <v>5100782.5515916515</v>
      </c>
      <c r="G41" s="502">
        <v>5062849.8782025613</v>
      </c>
      <c r="H41" s="502"/>
    </row>
    <row r="42" spans="1:8">
      <c r="A42" s="382">
        <v>-1999</v>
      </c>
      <c r="B42" s="801" t="s">
        <v>472</v>
      </c>
      <c r="C42" s="388">
        <v>130500</v>
      </c>
      <c r="D42" s="388">
        <v>114143</v>
      </c>
      <c r="E42" s="388">
        <v>469194.8</v>
      </c>
      <c r="F42" s="507">
        <v>5039807.7464542473</v>
      </c>
      <c r="G42" s="507">
        <v>4878860.088215569</v>
      </c>
      <c r="H42" s="507"/>
    </row>
    <row r="43" spans="1:8">
      <c r="B43" s="801" t="s">
        <v>473</v>
      </c>
      <c r="C43" s="388">
        <v>129485.1</v>
      </c>
      <c r="D43" s="388">
        <v>117744.7</v>
      </c>
      <c r="E43" s="388">
        <v>471673.5</v>
      </c>
      <c r="F43" s="507">
        <v>4961940.0334726898</v>
      </c>
      <c r="G43" s="507">
        <v>4995730.7996879248</v>
      </c>
      <c r="H43" s="507"/>
    </row>
    <row r="44" spans="1:8">
      <c r="A44" s="385"/>
      <c r="B44" s="386" t="s">
        <v>474</v>
      </c>
      <c r="C44" s="389">
        <v>139772.79999999999</v>
      </c>
      <c r="D44" s="389">
        <v>122890.5</v>
      </c>
      <c r="E44" s="389">
        <v>471847.6</v>
      </c>
      <c r="F44" s="607">
        <v>5265330.0374897327</v>
      </c>
      <c r="G44" s="607">
        <v>5128007.2336379625</v>
      </c>
      <c r="H44" s="607"/>
    </row>
    <row r="45" spans="1:8">
      <c r="A45" s="383" t="s">
        <v>485</v>
      </c>
      <c r="B45" s="801" t="s">
        <v>476</v>
      </c>
      <c r="C45" s="388">
        <v>130540.7</v>
      </c>
      <c r="D45" s="388">
        <v>118542</v>
      </c>
      <c r="E45" s="388">
        <v>479971.2</v>
      </c>
      <c r="F45" s="507">
        <v>4993404.3747503301</v>
      </c>
      <c r="G45" s="507">
        <v>5020759.8784585446</v>
      </c>
      <c r="H45" s="606"/>
    </row>
    <row r="46" spans="1:8">
      <c r="A46" s="382">
        <v>-2000</v>
      </c>
      <c r="B46" s="801" t="s">
        <v>472</v>
      </c>
      <c r="C46" s="388">
        <v>132188.1</v>
      </c>
      <c r="D46" s="388">
        <v>117401.4</v>
      </c>
      <c r="E46" s="388">
        <v>482132.7</v>
      </c>
      <c r="F46" s="507">
        <v>5059177.9595180405</v>
      </c>
      <c r="G46" s="507">
        <v>4988511.5536416341</v>
      </c>
      <c r="H46" s="606"/>
    </row>
    <row r="47" spans="1:8">
      <c r="B47" s="801" t="s">
        <v>473</v>
      </c>
      <c r="C47" s="388">
        <v>131084.70000000001</v>
      </c>
      <c r="D47" s="388">
        <v>120531.7</v>
      </c>
      <c r="E47" s="388">
        <v>482246.2</v>
      </c>
      <c r="F47" s="507">
        <v>5001455.2104207948</v>
      </c>
      <c r="G47" s="507">
        <v>5076361.0449626213</v>
      </c>
      <c r="H47" s="606"/>
    </row>
    <row r="48" spans="1:8">
      <c r="A48" s="383"/>
      <c r="B48" s="386" t="s">
        <v>474</v>
      </c>
      <c r="C48" s="388">
        <v>141604.29999999999</v>
      </c>
      <c r="D48" s="388">
        <v>126141.8</v>
      </c>
      <c r="E48" s="388">
        <v>486946.6</v>
      </c>
      <c r="F48" s="507">
        <v>5339430.6616263343</v>
      </c>
      <c r="G48" s="507">
        <v>5255891.9707696633</v>
      </c>
      <c r="H48" s="606"/>
    </row>
    <row r="49" spans="1:8">
      <c r="A49" s="390" t="s">
        <v>486</v>
      </c>
      <c r="B49" s="384" t="s">
        <v>476</v>
      </c>
      <c r="C49" s="375">
        <v>132737.20000000001</v>
      </c>
      <c r="D49" s="375">
        <v>121548.2</v>
      </c>
      <c r="E49" s="375">
        <v>490512</v>
      </c>
      <c r="F49" s="502">
        <v>5049666.6452718507</v>
      </c>
      <c r="G49" s="502">
        <v>5060444.4306260813</v>
      </c>
      <c r="H49" s="502"/>
    </row>
    <row r="50" spans="1:8">
      <c r="A50" s="803" t="s">
        <v>487</v>
      </c>
      <c r="B50" s="801" t="s">
        <v>472</v>
      </c>
      <c r="C50" s="388">
        <v>132066.79999999999</v>
      </c>
      <c r="D50" s="388">
        <v>118633.4</v>
      </c>
      <c r="E50" s="388">
        <v>486868.2</v>
      </c>
      <c r="F50" s="507">
        <v>4988239.868009584</v>
      </c>
      <c r="G50" s="507">
        <v>4505349.6005100328</v>
      </c>
      <c r="H50" s="507">
        <v>4635569.6997250253</v>
      </c>
    </row>
    <row r="51" spans="1:8">
      <c r="A51" s="801"/>
      <c r="B51" s="801" t="s">
        <v>473</v>
      </c>
      <c r="C51" s="388">
        <v>129141.2</v>
      </c>
      <c r="D51" s="388">
        <v>120260.1</v>
      </c>
      <c r="E51" s="388">
        <v>481574.1</v>
      </c>
      <c r="F51" s="507">
        <v>4993566.9223217508</v>
      </c>
      <c r="G51" s="507">
        <v>4650717.770124305</v>
      </c>
      <c r="H51" s="507">
        <v>4651370.3398651751</v>
      </c>
    </row>
    <row r="52" spans="1:8">
      <c r="A52" s="386"/>
      <c r="B52" s="386" t="s">
        <v>474</v>
      </c>
      <c r="C52" s="389">
        <v>137708.70000000001</v>
      </c>
      <c r="D52" s="389">
        <v>124038.5</v>
      </c>
      <c r="E52" s="389">
        <v>479921.4</v>
      </c>
      <c r="F52" s="607">
        <v>5231333.1950447438</v>
      </c>
      <c r="G52" s="607">
        <v>4742199.1013788236</v>
      </c>
      <c r="H52" s="607">
        <v>4672122.9922769042</v>
      </c>
    </row>
    <row r="53" spans="1:8">
      <c r="A53" s="804" t="s">
        <v>488</v>
      </c>
      <c r="B53" s="801" t="s">
        <v>476</v>
      </c>
      <c r="C53" s="388">
        <v>128493.9</v>
      </c>
      <c r="D53" s="388">
        <v>119181.4</v>
      </c>
      <c r="E53" s="388">
        <v>480709.8</v>
      </c>
      <c r="F53" s="507">
        <v>5050827.0146239204</v>
      </c>
      <c r="G53" s="507">
        <v>4677815.5279868413</v>
      </c>
      <c r="H53" s="606">
        <v>4672806.093367381</v>
      </c>
    </row>
    <row r="54" spans="1:8">
      <c r="A54" s="803" t="s">
        <v>489</v>
      </c>
      <c r="B54" s="801" t="s">
        <v>472</v>
      </c>
      <c r="C54" s="388">
        <v>129865.4</v>
      </c>
      <c r="D54" s="388">
        <v>118296</v>
      </c>
      <c r="E54" s="388">
        <v>484597</v>
      </c>
      <c r="F54" s="507">
        <v>4977863.7523977961</v>
      </c>
      <c r="G54" s="507">
        <v>4560710.3279304644</v>
      </c>
      <c r="H54" s="606">
        <v>4659722.466426149</v>
      </c>
    </row>
    <row r="55" spans="1:8">
      <c r="A55" s="801"/>
      <c r="B55" s="801" t="s">
        <v>473</v>
      </c>
      <c r="C55" s="388">
        <v>128469</v>
      </c>
      <c r="D55" s="388">
        <v>121387.9</v>
      </c>
      <c r="E55" s="388">
        <v>486159.1</v>
      </c>
      <c r="F55" s="507">
        <v>4945195.3898943942</v>
      </c>
      <c r="G55" s="507">
        <v>4681982.235442942</v>
      </c>
      <c r="H55" s="606">
        <v>4660385.6754252957</v>
      </c>
    </row>
    <row r="56" spans="1:8">
      <c r="A56" s="801"/>
      <c r="B56" s="801" t="s">
        <v>474</v>
      </c>
      <c r="C56" s="388">
        <v>137650.4</v>
      </c>
      <c r="D56" s="388">
        <v>125818.2</v>
      </c>
      <c r="E56" s="388">
        <v>487512.1</v>
      </c>
      <c r="F56" s="507">
        <v>5129774.4048297284</v>
      </c>
      <c r="G56" s="507">
        <v>4707518.8906625183</v>
      </c>
      <c r="H56" s="606">
        <v>4660765.3539934214</v>
      </c>
    </row>
    <row r="57" spans="1:8">
      <c r="A57" s="390" t="s">
        <v>490</v>
      </c>
      <c r="B57" s="384" t="s">
        <v>476</v>
      </c>
      <c r="C57" s="375">
        <v>127481.1</v>
      </c>
      <c r="D57" s="375">
        <v>121043.5</v>
      </c>
      <c r="E57" s="375">
        <v>487793.9</v>
      </c>
      <c r="F57" s="502">
        <v>4922909.4528780803</v>
      </c>
      <c r="G57" s="502">
        <v>4655821.5459640734</v>
      </c>
      <c r="H57" s="502">
        <v>4631248.7305375002</v>
      </c>
    </row>
    <row r="58" spans="1:8">
      <c r="A58" s="803" t="s">
        <v>491</v>
      </c>
      <c r="B58" s="801" t="s">
        <v>472</v>
      </c>
      <c r="C58" s="388">
        <v>130111.6</v>
      </c>
      <c r="D58" s="388">
        <v>119975.9</v>
      </c>
      <c r="E58" s="388">
        <v>491109.8</v>
      </c>
      <c r="F58" s="507">
        <v>4912925.4595347401</v>
      </c>
      <c r="G58" s="507">
        <v>4518679.5956181297</v>
      </c>
      <c r="H58" s="507">
        <v>4603499.3405986894</v>
      </c>
    </row>
    <row r="59" spans="1:8">
      <c r="A59" s="801"/>
      <c r="B59" s="801" t="s">
        <v>473</v>
      </c>
      <c r="C59" s="388">
        <v>128457.5</v>
      </c>
      <c r="D59" s="388">
        <v>122907.6</v>
      </c>
      <c r="E59" s="388">
        <v>492610.5</v>
      </c>
      <c r="F59" s="507">
        <v>4886372.9002514984</v>
      </c>
      <c r="G59" s="507">
        <v>4634968.2127445219</v>
      </c>
      <c r="H59" s="507">
        <v>4620466.2588244313</v>
      </c>
    </row>
    <row r="60" spans="1:8">
      <c r="A60" s="386"/>
      <c r="B60" s="386" t="s">
        <v>474</v>
      </c>
      <c r="C60" s="389">
        <v>137918.5</v>
      </c>
      <c r="D60" s="389">
        <v>128197.1</v>
      </c>
      <c r="E60" s="389">
        <v>497994.3</v>
      </c>
      <c r="F60" s="607">
        <v>5077588.4856840251</v>
      </c>
      <c r="G60" s="607">
        <v>4705349.3828111216</v>
      </c>
      <c r="H60" s="607">
        <v>4662783.6416595718</v>
      </c>
    </row>
    <row r="61" spans="1:8">
      <c r="A61" s="804" t="s">
        <v>492</v>
      </c>
      <c r="B61" s="801" t="s">
        <v>476</v>
      </c>
      <c r="C61" s="388">
        <v>129732.3</v>
      </c>
      <c r="D61" s="388">
        <v>124842.2</v>
      </c>
      <c r="E61" s="388">
        <v>501789.5</v>
      </c>
      <c r="F61" s="507">
        <v>4916146.1545297345</v>
      </c>
      <c r="G61" s="507">
        <v>4690051.8088262277</v>
      </c>
      <c r="H61" s="606">
        <v>4682848.6957265073</v>
      </c>
    </row>
    <row r="62" spans="1:8">
      <c r="A62" s="803" t="s">
        <v>493</v>
      </c>
      <c r="B62" s="801" t="s">
        <v>472</v>
      </c>
      <c r="C62" s="388">
        <v>130855.3</v>
      </c>
      <c r="D62" s="388">
        <v>122558.6</v>
      </c>
      <c r="E62" s="388">
        <v>501641.4</v>
      </c>
      <c r="F62" s="507">
        <v>4974205.8753409535</v>
      </c>
      <c r="G62" s="507">
        <v>4669954.4382816162</v>
      </c>
      <c r="H62" s="606">
        <v>4740954.3460559072</v>
      </c>
    </row>
    <row r="63" spans="1:8">
      <c r="A63" s="801"/>
      <c r="B63" s="801" t="s">
        <v>473</v>
      </c>
      <c r="C63" s="388">
        <v>129991.7</v>
      </c>
      <c r="D63" s="388">
        <v>125923.6</v>
      </c>
      <c r="E63" s="388">
        <v>504777.8</v>
      </c>
      <c r="F63" s="507">
        <v>4955962.7400369169</v>
      </c>
      <c r="G63" s="507">
        <v>4782263.3076198576</v>
      </c>
      <c r="H63" s="606">
        <v>4741853.226286009</v>
      </c>
    </row>
    <row r="64" spans="1:8">
      <c r="A64" s="801"/>
      <c r="B64" s="801" t="s">
        <v>474</v>
      </c>
      <c r="C64" s="388">
        <v>138821.6</v>
      </c>
      <c r="D64" s="388">
        <v>129558</v>
      </c>
      <c r="E64" s="388">
        <v>503840.2</v>
      </c>
      <c r="F64" s="507">
        <v>5129288.3218261264</v>
      </c>
      <c r="G64" s="507">
        <v>4779752.7684841957</v>
      </c>
      <c r="H64" s="606">
        <v>4749270.9000002304</v>
      </c>
    </row>
    <row r="65" spans="1:8">
      <c r="A65" s="390" t="s">
        <v>494</v>
      </c>
      <c r="B65" s="384" t="s">
        <v>476</v>
      </c>
      <c r="C65" s="375">
        <v>129969.3</v>
      </c>
      <c r="D65" s="375">
        <v>126229.3</v>
      </c>
      <c r="E65" s="375">
        <v>506400.4</v>
      </c>
      <c r="F65" s="502">
        <v>4950636.0627960041</v>
      </c>
      <c r="G65" s="502">
        <v>4780322.4856143314</v>
      </c>
      <c r="H65" s="502">
        <v>4759311.7648925651</v>
      </c>
    </row>
    <row r="66" spans="1:8">
      <c r="A66" s="803" t="s">
        <v>495</v>
      </c>
      <c r="B66" s="801" t="s">
        <v>472</v>
      </c>
      <c r="C66" s="388">
        <v>131632.9</v>
      </c>
      <c r="D66" s="388">
        <v>124613.1</v>
      </c>
      <c r="E66" s="388">
        <v>510275.8</v>
      </c>
      <c r="F66" s="507">
        <v>4969795.7770032361</v>
      </c>
      <c r="G66" s="507">
        <v>4683389.2863467475</v>
      </c>
      <c r="H66" s="507">
        <v>4752994.7496838039</v>
      </c>
    </row>
    <row r="67" spans="1:8">
      <c r="A67" s="804"/>
      <c r="B67" s="801" t="s">
        <v>473</v>
      </c>
      <c r="C67" s="388">
        <v>130894.8</v>
      </c>
      <c r="D67" s="388">
        <v>128461.4</v>
      </c>
      <c r="E67" s="388">
        <v>515520.6</v>
      </c>
      <c r="F67" s="507">
        <v>4946355.4619123787</v>
      </c>
      <c r="G67" s="507">
        <v>4815204.0924352109</v>
      </c>
      <c r="H67" s="507">
        <v>4806377.7437820192</v>
      </c>
    </row>
    <row r="68" spans="1:8">
      <c r="A68" s="395"/>
      <c r="B68" s="386" t="s">
        <v>474</v>
      </c>
      <c r="C68" s="389">
        <v>140018.6</v>
      </c>
      <c r="D68" s="389">
        <v>132650.20000000001</v>
      </c>
      <c r="E68" s="389">
        <v>516433.8</v>
      </c>
      <c r="F68" s="607">
        <v>5143073.727849789</v>
      </c>
      <c r="G68" s="607">
        <v>4850553.0708803274</v>
      </c>
      <c r="H68" s="607">
        <v>4806680.0780225759</v>
      </c>
    </row>
    <row r="69" spans="1:8">
      <c r="A69" s="804" t="s">
        <v>496</v>
      </c>
      <c r="B69" s="801" t="s">
        <v>476</v>
      </c>
      <c r="C69" s="388">
        <v>131559.9</v>
      </c>
      <c r="D69" s="388">
        <v>129409.4</v>
      </c>
      <c r="E69" s="388">
        <v>517224.5</v>
      </c>
      <c r="F69" s="507">
        <v>4961032.0332345925</v>
      </c>
      <c r="G69" s="507">
        <v>4838317.5503377141</v>
      </c>
      <c r="H69" s="606">
        <v>4829589.0016193613</v>
      </c>
    </row>
    <row r="70" spans="1:8">
      <c r="A70" s="803" t="s">
        <v>497</v>
      </c>
      <c r="B70" s="801" t="s">
        <v>472</v>
      </c>
      <c r="C70" s="388">
        <v>131961.60000000001</v>
      </c>
      <c r="D70" s="388">
        <v>126299</v>
      </c>
      <c r="E70" s="388">
        <v>517983.2</v>
      </c>
      <c r="F70" s="391">
        <v>5115817</v>
      </c>
      <c r="G70" s="391">
        <v>5012701</v>
      </c>
      <c r="H70" s="393">
        <v>5073288.25</v>
      </c>
    </row>
    <row r="71" spans="1:8">
      <c r="A71" s="804"/>
      <c r="B71" s="801" t="s">
        <v>473</v>
      </c>
      <c r="C71" s="388">
        <v>130220.4</v>
      </c>
      <c r="D71" s="388">
        <v>128657.4</v>
      </c>
      <c r="E71" s="388">
        <v>517024.7</v>
      </c>
      <c r="F71" s="391">
        <v>5091665</v>
      </c>
      <c r="G71" s="391">
        <v>5083171</v>
      </c>
      <c r="H71" s="393">
        <v>5124932.25</v>
      </c>
    </row>
    <row r="72" spans="1:8">
      <c r="A72" s="801"/>
      <c r="B72" s="801" t="s">
        <v>474</v>
      </c>
      <c r="C72" s="388">
        <v>141428.29999999999</v>
      </c>
      <c r="D72" s="388">
        <v>134613.9</v>
      </c>
      <c r="E72" s="388">
        <v>523954</v>
      </c>
      <c r="F72" s="391">
        <v>5359480</v>
      </c>
      <c r="G72" s="391">
        <v>5230951</v>
      </c>
      <c r="H72" s="393">
        <v>5195792</v>
      </c>
    </row>
    <row r="73" spans="1:8">
      <c r="A73" s="390" t="s">
        <v>498</v>
      </c>
      <c r="B73" s="384" t="s">
        <v>476</v>
      </c>
      <c r="C73" s="375">
        <v>133647.6</v>
      </c>
      <c r="D73" s="375">
        <v>132214.29999999999</v>
      </c>
      <c r="E73" s="375">
        <v>527437</v>
      </c>
      <c r="F73" s="394">
        <v>5192537</v>
      </c>
      <c r="G73" s="394">
        <v>5184763</v>
      </c>
      <c r="H73" s="394">
        <v>5129734.75</v>
      </c>
    </row>
    <row r="74" spans="1:8">
      <c r="A74" s="803" t="s">
        <v>499</v>
      </c>
      <c r="B74" s="801" t="s">
        <v>472</v>
      </c>
      <c r="C74" s="388">
        <v>133684.20000000001</v>
      </c>
      <c r="D74" s="388">
        <v>128525.1</v>
      </c>
      <c r="E74" s="388">
        <v>527618.6</v>
      </c>
      <c r="F74" s="391">
        <v>5305492</v>
      </c>
      <c r="G74" s="391">
        <v>5194930</v>
      </c>
      <c r="H74" s="391">
        <v>5274275.75</v>
      </c>
    </row>
    <row r="75" spans="1:8">
      <c r="A75" s="804"/>
      <c r="B75" s="801" t="s">
        <v>473</v>
      </c>
      <c r="C75" s="388">
        <v>131292.70000000001</v>
      </c>
      <c r="D75" s="388">
        <v>130503.9</v>
      </c>
      <c r="E75" s="388">
        <v>524808.30000000005</v>
      </c>
      <c r="F75" s="391">
        <v>5270034</v>
      </c>
      <c r="G75" s="391">
        <v>5270538</v>
      </c>
      <c r="H75" s="391">
        <v>5315342.25</v>
      </c>
    </row>
    <row r="76" spans="1:8">
      <c r="A76" s="395"/>
      <c r="B76" s="386" t="s">
        <v>474</v>
      </c>
      <c r="C76" s="389">
        <v>140657.20000000001</v>
      </c>
      <c r="D76" s="389">
        <v>135437.9</v>
      </c>
      <c r="E76" s="389">
        <v>526985.80000000005</v>
      </c>
      <c r="F76" s="392">
        <v>5474890</v>
      </c>
      <c r="G76" s="392">
        <v>5392872</v>
      </c>
      <c r="H76" s="392">
        <v>5328993.5</v>
      </c>
    </row>
    <row r="77" spans="1:8">
      <c r="A77" s="804" t="s">
        <v>500</v>
      </c>
      <c r="B77" s="801" t="s">
        <v>476</v>
      </c>
      <c r="C77" s="388">
        <v>132851.29999999999</v>
      </c>
      <c r="D77" s="388">
        <v>132804.70000000001</v>
      </c>
      <c r="E77" s="388">
        <v>529126.40000000002</v>
      </c>
      <c r="F77" s="391">
        <v>5284647</v>
      </c>
      <c r="G77" s="391">
        <v>5344601</v>
      </c>
      <c r="H77" s="393">
        <v>5292020.25</v>
      </c>
    </row>
    <row r="78" spans="1:8">
      <c r="A78" s="803" t="s">
        <v>501</v>
      </c>
      <c r="B78" s="801" t="s">
        <v>472</v>
      </c>
      <c r="C78" s="388">
        <v>131389.29999999999</v>
      </c>
      <c r="D78" s="388">
        <v>128007.9</v>
      </c>
      <c r="E78" s="388">
        <v>525865.9</v>
      </c>
      <c r="F78" s="391">
        <v>5331206</v>
      </c>
      <c r="G78" s="391">
        <v>5261129</v>
      </c>
      <c r="H78" s="393">
        <v>5333480.75</v>
      </c>
    </row>
    <row r="79" spans="1:8">
      <c r="A79" s="804"/>
      <c r="B79" s="801" t="s">
        <v>473</v>
      </c>
      <c r="C79" s="388">
        <v>128175.4</v>
      </c>
      <c r="D79" s="388">
        <v>129206.6</v>
      </c>
      <c r="E79" s="388">
        <v>519352.7</v>
      </c>
      <c r="F79" s="391">
        <v>5246469</v>
      </c>
      <c r="G79" s="391">
        <v>5298299</v>
      </c>
      <c r="H79" s="393">
        <v>5311425.75</v>
      </c>
    </row>
    <row r="80" spans="1:8">
      <c r="A80" s="804"/>
      <c r="B80" s="801" t="s">
        <v>474</v>
      </c>
      <c r="C80" s="388">
        <v>135407.79999999999</v>
      </c>
      <c r="D80" s="388">
        <v>130213.9</v>
      </c>
      <c r="E80" s="388">
        <v>506381.6</v>
      </c>
      <c r="F80" s="391">
        <v>5365768</v>
      </c>
      <c r="G80" s="391">
        <v>5286610</v>
      </c>
      <c r="H80" s="393">
        <v>5236365.5</v>
      </c>
    </row>
    <row r="81" spans="1:8">
      <c r="A81" s="390" t="s">
        <v>502</v>
      </c>
      <c r="B81" s="384" t="s">
        <v>476</v>
      </c>
      <c r="C81" s="375">
        <v>121202.3</v>
      </c>
      <c r="D81" s="375">
        <v>120833.60000000001</v>
      </c>
      <c r="E81" s="375">
        <v>482154.6</v>
      </c>
      <c r="F81" s="394">
        <v>5030732</v>
      </c>
      <c r="G81" s="394">
        <v>5034839</v>
      </c>
      <c r="H81" s="394">
        <v>5018763.5</v>
      </c>
    </row>
    <row r="82" spans="1:8">
      <c r="A82" s="803" t="s">
        <v>503</v>
      </c>
      <c r="B82" s="801" t="s">
        <v>472</v>
      </c>
      <c r="C82" s="388">
        <v>122762.1</v>
      </c>
      <c r="D82" s="388">
        <v>119604.1</v>
      </c>
      <c r="E82" s="388">
        <v>491599.8</v>
      </c>
      <c r="F82" s="391">
        <v>4822866</v>
      </c>
      <c r="G82" s="391">
        <v>4744673</v>
      </c>
      <c r="H82" s="391">
        <v>4818361.75</v>
      </c>
    </row>
    <row r="83" spans="1:8">
      <c r="A83" s="804"/>
      <c r="B83" s="801" t="s">
        <v>473</v>
      </c>
      <c r="C83" s="388">
        <v>120878.5</v>
      </c>
      <c r="D83" s="388">
        <v>122185</v>
      </c>
      <c r="E83" s="388">
        <v>491378</v>
      </c>
      <c r="F83" s="391">
        <v>4790246</v>
      </c>
      <c r="G83" s="391">
        <v>4835720</v>
      </c>
      <c r="H83" s="391">
        <v>4851265</v>
      </c>
    </row>
    <row r="84" spans="1:8">
      <c r="A84" s="395"/>
      <c r="B84" s="386" t="s">
        <v>474</v>
      </c>
      <c r="C84" s="389">
        <v>130095.5</v>
      </c>
      <c r="D84" s="389">
        <v>127992.4</v>
      </c>
      <c r="E84" s="389">
        <v>497356.3</v>
      </c>
      <c r="F84" s="392">
        <v>5008524</v>
      </c>
      <c r="G84" s="392">
        <v>4977544</v>
      </c>
      <c r="H84" s="392">
        <v>4901562.5</v>
      </c>
    </row>
    <row r="85" spans="1:8">
      <c r="A85" s="804" t="s">
        <v>504</v>
      </c>
      <c r="B85" s="801" t="s">
        <v>476</v>
      </c>
      <c r="C85" s="388">
        <v>123628.1</v>
      </c>
      <c r="D85" s="388">
        <v>126094.1</v>
      </c>
      <c r="E85" s="388">
        <v>502691.2</v>
      </c>
      <c r="F85" s="391">
        <v>4879635</v>
      </c>
      <c r="G85" s="391">
        <v>4963812</v>
      </c>
      <c r="H85" s="393">
        <v>4962965.5</v>
      </c>
    </row>
    <row r="86" spans="1:8">
      <c r="A86" s="803" t="s">
        <v>505</v>
      </c>
      <c r="B86" s="801" t="s">
        <v>472</v>
      </c>
      <c r="C86" s="388">
        <v>124557</v>
      </c>
      <c r="D86" s="388">
        <v>123771.7</v>
      </c>
      <c r="E86" s="388">
        <v>508734.7</v>
      </c>
      <c r="F86" s="391">
        <v>5106456</v>
      </c>
      <c r="G86" s="391">
        <v>5126852</v>
      </c>
      <c r="H86" s="393">
        <v>5207658.25</v>
      </c>
    </row>
    <row r="87" spans="1:8">
      <c r="A87" s="804"/>
      <c r="B87" s="801" t="s">
        <v>473</v>
      </c>
      <c r="C87" s="388">
        <v>125404.1</v>
      </c>
      <c r="D87" s="388">
        <v>129016.1</v>
      </c>
      <c r="E87" s="388">
        <v>517944.4</v>
      </c>
      <c r="F87" s="391">
        <v>5129432</v>
      </c>
      <c r="G87" s="391">
        <v>5269507</v>
      </c>
      <c r="H87" s="393">
        <v>5250240.25</v>
      </c>
    </row>
    <row r="88" spans="1:8">
      <c r="A88" s="804"/>
      <c r="B88" s="801" t="s">
        <v>474</v>
      </c>
      <c r="C88" s="388">
        <v>131941.4</v>
      </c>
      <c r="D88" s="388">
        <v>131838.1</v>
      </c>
      <c r="E88" s="388">
        <v>513619.7</v>
      </c>
      <c r="F88" s="391">
        <v>5272938</v>
      </c>
      <c r="G88" s="391">
        <v>5328968</v>
      </c>
      <c r="H88" s="393">
        <v>5258791.75</v>
      </c>
    </row>
    <row r="89" spans="1:8">
      <c r="A89" s="390" t="s">
        <v>506</v>
      </c>
      <c r="B89" s="384" t="s">
        <v>476</v>
      </c>
      <c r="C89" s="375">
        <v>122971.3</v>
      </c>
      <c r="D89" s="375">
        <v>127438.7</v>
      </c>
      <c r="E89" s="375">
        <v>508323.6</v>
      </c>
      <c r="F89" s="394">
        <v>5047558</v>
      </c>
      <c r="G89" s="394">
        <v>5208307</v>
      </c>
      <c r="H89" s="394">
        <v>5194617</v>
      </c>
    </row>
    <row r="90" spans="1:8">
      <c r="A90" s="803" t="s">
        <v>507</v>
      </c>
      <c r="B90" s="801" t="s">
        <v>472</v>
      </c>
      <c r="C90" s="388">
        <v>121146.6</v>
      </c>
      <c r="D90" s="388">
        <v>122702</v>
      </c>
      <c r="E90" s="388">
        <v>503943.9</v>
      </c>
      <c r="F90" s="391">
        <v>4913124</v>
      </c>
      <c r="G90" s="391">
        <v>5017812</v>
      </c>
      <c r="H90" s="391">
        <v>5080778.25</v>
      </c>
    </row>
    <row r="91" spans="1:8">
      <c r="A91" s="804"/>
      <c r="B91" s="801" t="s">
        <v>473</v>
      </c>
      <c r="C91" s="388">
        <v>122980.6</v>
      </c>
      <c r="D91" s="388">
        <v>128611.8</v>
      </c>
      <c r="E91" s="388">
        <v>516137</v>
      </c>
      <c r="F91" s="391">
        <v>4982376</v>
      </c>
      <c r="G91" s="391">
        <v>5194390</v>
      </c>
      <c r="H91" s="391">
        <v>5165839.25</v>
      </c>
    </row>
    <row r="92" spans="1:8">
      <c r="A92" s="395"/>
      <c r="B92" s="386" t="s">
        <v>474</v>
      </c>
      <c r="C92" s="389">
        <v>130350.5</v>
      </c>
      <c r="D92" s="389">
        <v>132089.1</v>
      </c>
      <c r="E92" s="389">
        <v>515314.2</v>
      </c>
      <c r="F92" s="392">
        <v>5112344</v>
      </c>
      <c r="G92" s="392">
        <v>5231642</v>
      </c>
      <c r="H92" s="392">
        <v>5205305.25</v>
      </c>
    </row>
    <row r="93" spans="1:8">
      <c r="A93" s="390" t="s">
        <v>508</v>
      </c>
      <c r="B93" s="384" t="s">
        <v>476</v>
      </c>
      <c r="C93" s="375">
        <v>125568.6</v>
      </c>
      <c r="D93" s="375">
        <v>131283.79999999999</v>
      </c>
      <c r="E93" s="375">
        <v>522781.1</v>
      </c>
      <c r="F93" s="394">
        <v>5020177</v>
      </c>
      <c r="G93" s="394">
        <v>5228896</v>
      </c>
      <c r="H93" s="393">
        <v>5186753.5</v>
      </c>
    </row>
    <row r="94" spans="1:8">
      <c r="A94" s="803" t="s">
        <v>509</v>
      </c>
      <c r="B94" s="801" t="s">
        <v>472</v>
      </c>
      <c r="C94" s="388">
        <v>123447.7</v>
      </c>
      <c r="D94" s="388">
        <v>126139.5</v>
      </c>
      <c r="E94" s="388">
        <v>517866.4</v>
      </c>
      <c r="F94" s="391">
        <v>4959600</v>
      </c>
      <c r="G94" s="391">
        <v>5096721</v>
      </c>
      <c r="H94" s="393">
        <v>5163270.25</v>
      </c>
    </row>
    <row r="95" spans="1:8">
      <c r="A95" s="804"/>
      <c r="B95" s="801" t="s">
        <v>473</v>
      </c>
      <c r="C95" s="388">
        <v>122013.9</v>
      </c>
      <c r="D95" s="388">
        <v>128442.3</v>
      </c>
      <c r="E95" s="388">
        <v>515836.5</v>
      </c>
      <c r="F95" s="391">
        <v>4913395</v>
      </c>
      <c r="G95" s="391">
        <v>5144044</v>
      </c>
      <c r="H95" s="393">
        <v>5163897.75</v>
      </c>
    </row>
    <row r="96" spans="1:8">
      <c r="A96" s="395"/>
      <c r="B96" s="386" t="s">
        <v>474</v>
      </c>
      <c r="C96" s="389">
        <v>129444.4</v>
      </c>
      <c r="D96" s="389">
        <v>131998.79999999999</v>
      </c>
      <c r="E96" s="389">
        <v>515391.7</v>
      </c>
      <c r="F96" s="392">
        <v>5066229</v>
      </c>
      <c r="G96" s="392">
        <v>5197113</v>
      </c>
      <c r="H96" s="393">
        <v>5150887.25</v>
      </c>
    </row>
    <row r="97" spans="1:8">
      <c r="A97" s="804" t="s">
        <v>510</v>
      </c>
      <c r="B97" s="801" t="s">
        <v>476</v>
      </c>
      <c r="C97" s="388">
        <v>124514.6</v>
      </c>
      <c r="D97" s="388">
        <v>131338.79999999999</v>
      </c>
      <c r="E97" s="388">
        <v>522631.9</v>
      </c>
      <c r="F97" s="391">
        <v>4979516</v>
      </c>
      <c r="G97" s="391">
        <v>5193498</v>
      </c>
      <c r="H97" s="394">
        <v>5192970</v>
      </c>
    </row>
    <row r="98" spans="1:8">
      <c r="A98" s="803" t="s">
        <v>511</v>
      </c>
      <c r="B98" s="801" t="s">
        <v>472</v>
      </c>
      <c r="C98" s="388">
        <v>125245.8</v>
      </c>
      <c r="D98" s="388">
        <v>128463.5</v>
      </c>
      <c r="E98" s="388">
        <v>527382.9</v>
      </c>
      <c r="F98" s="391">
        <v>5101881</v>
      </c>
      <c r="G98" s="391">
        <v>5250088</v>
      </c>
      <c r="H98" s="391">
        <v>5329379.5</v>
      </c>
    </row>
    <row r="99" spans="1:8">
      <c r="A99" s="804"/>
      <c r="B99" s="801" t="s">
        <v>473</v>
      </c>
      <c r="C99" s="388">
        <v>125609.2</v>
      </c>
      <c r="D99" s="388">
        <v>132360.29999999999</v>
      </c>
      <c r="E99" s="388">
        <v>532360.6</v>
      </c>
      <c r="F99" s="391">
        <v>5094121</v>
      </c>
      <c r="G99" s="391">
        <v>5334068</v>
      </c>
      <c r="H99" s="391">
        <v>5326549.25</v>
      </c>
    </row>
    <row r="100" spans="1:8">
      <c r="A100" s="804"/>
      <c r="B100" s="801" t="s">
        <v>474</v>
      </c>
      <c r="C100" s="388">
        <v>133331</v>
      </c>
      <c r="D100" s="388">
        <v>136085.5</v>
      </c>
      <c r="E100" s="388">
        <v>531674.19999999995</v>
      </c>
      <c r="F100" s="391">
        <v>5240282</v>
      </c>
      <c r="G100" s="391">
        <v>5384855</v>
      </c>
      <c r="H100" s="392">
        <v>5329736</v>
      </c>
    </row>
    <row r="101" spans="1:8">
      <c r="A101" s="390" t="s">
        <v>512</v>
      </c>
      <c r="B101" s="384" t="s">
        <v>476</v>
      </c>
      <c r="C101" s="375">
        <v>128491.5</v>
      </c>
      <c r="D101" s="375">
        <v>135163</v>
      </c>
      <c r="E101" s="375">
        <v>536079.80000000005</v>
      </c>
      <c r="F101" s="394">
        <v>5139118</v>
      </c>
      <c r="G101" s="394">
        <v>5373012</v>
      </c>
      <c r="H101" s="393">
        <v>5367520.25</v>
      </c>
    </row>
    <row r="102" spans="1:8">
      <c r="A102" s="803" t="s">
        <v>513</v>
      </c>
      <c r="B102" s="801" t="s">
        <v>472</v>
      </c>
      <c r="C102" s="388">
        <v>127789.1</v>
      </c>
      <c r="D102" s="388">
        <v>128341.9</v>
      </c>
      <c r="E102" s="388">
        <v>526459.30000000005</v>
      </c>
      <c r="F102" s="391">
        <v>5091555</v>
      </c>
      <c r="G102" s="391">
        <v>5160174</v>
      </c>
      <c r="H102" s="393">
        <v>5237213.75</v>
      </c>
    </row>
    <row r="103" spans="1:8">
      <c r="A103" s="804"/>
      <c r="B103" s="801" t="s">
        <v>473</v>
      </c>
      <c r="C103" s="388">
        <v>126779.7</v>
      </c>
      <c r="D103" s="388">
        <v>130927</v>
      </c>
      <c r="E103" s="388">
        <v>526816.9</v>
      </c>
      <c r="F103" s="391">
        <v>5069516</v>
      </c>
      <c r="G103" s="391">
        <v>5225190</v>
      </c>
      <c r="H103" s="393">
        <v>5224644.5</v>
      </c>
    </row>
    <row r="104" spans="1:8">
      <c r="A104" s="395"/>
      <c r="B104" s="386" t="s">
        <v>474</v>
      </c>
      <c r="C104" s="389">
        <v>135750.79999999999</v>
      </c>
      <c r="D104" s="389">
        <v>135380.79999999999</v>
      </c>
      <c r="E104" s="389">
        <v>529228.1</v>
      </c>
      <c r="F104" s="392">
        <v>5300980</v>
      </c>
      <c r="G104" s="392">
        <v>5335005</v>
      </c>
      <c r="H104" s="393">
        <v>5285896.25</v>
      </c>
    </row>
    <row r="105" spans="1:8">
      <c r="A105" s="804" t="s">
        <v>514</v>
      </c>
      <c r="B105" s="801" t="s">
        <v>476</v>
      </c>
      <c r="C105" s="388">
        <v>133103.29999999999</v>
      </c>
      <c r="D105" s="388">
        <v>135545.5</v>
      </c>
      <c r="E105" s="388">
        <v>537485.1</v>
      </c>
      <c r="F105" s="391">
        <v>5277061</v>
      </c>
      <c r="G105" s="391">
        <v>5368698</v>
      </c>
      <c r="H105" s="394">
        <v>5358146.25</v>
      </c>
    </row>
    <row r="106" spans="1:8">
      <c r="A106" s="803" t="s">
        <v>515</v>
      </c>
      <c r="B106" s="801" t="s">
        <v>472</v>
      </c>
      <c r="C106" s="388">
        <v>132899.79999999999</v>
      </c>
      <c r="D106" s="388">
        <v>131367</v>
      </c>
      <c r="E106" s="388">
        <v>538298.19999999995</v>
      </c>
      <c r="F106" s="391">
        <v>5364529</v>
      </c>
      <c r="G106" s="391">
        <v>5338605</v>
      </c>
      <c r="H106" s="391">
        <v>5422451.5</v>
      </c>
    </row>
    <row r="107" spans="1:8">
      <c r="A107" s="804"/>
      <c r="B107" s="801" t="s">
        <v>473</v>
      </c>
      <c r="C107" s="388">
        <v>131976.1</v>
      </c>
      <c r="D107" s="388">
        <v>133748.4</v>
      </c>
      <c r="E107" s="388">
        <v>538760.80000000005</v>
      </c>
      <c r="F107" s="391">
        <v>5345351</v>
      </c>
      <c r="G107" s="391">
        <v>5397910</v>
      </c>
      <c r="H107" s="391">
        <v>5394113</v>
      </c>
    </row>
    <row r="108" spans="1:8">
      <c r="A108" s="804"/>
      <c r="B108" s="801" t="s">
        <v>474</v>
      </c>
      <c r="C108" s="388">
        <v>140053.20000000001</v>
      </c>
      <c r="D108" s="388">
        <v>137420.29999999999</v>
      </c>
      <c r="E108" s="388">
        <v>537827.9</v>
      </c>
      <c r="F108" s="391">
        <v>5532508</v>
      </c>
      <c r="G108" s="391">
        <v>5479003</v>
      </c>
      <c r="H108" s="392">
        <v>5396823</v>
      </c>
    </row>
    <row r="109" spans="1:8">
      <c r="A109" s="390" t="s">
        <v>516</v>
      </c>
      <c r="B109" s="384" t="s">
        <v>476</v>
      </c>
      <c r="C109" s="375">
        <v>135811.79999999999</v>
      </c>
      <c r="D109" s="375">
        <v>136877.79999999999</v>
      </c>
      <c r="E109" s="375">
        <v>541992.19999999995</v>
      </c>
      <c r="F109" s="394">
        <v>5488717</v>
      </c>
      <c r="G109" s="394">
        <v>5532566</v>
      </c>
      <c r="H109" s="393">
        <v>5492611.75</v>
      </c>
    </row>
    <row r="110" spans="1:8">
      <c r="A110" s="803" t="s">
        <v>517</v>
      </c>
      <c r="B110" s="801" t="s">
        <v>472</v>
      </c>
      <c r="C110" s="388">
        <v>134271</v>
      </c>
      <c r="D110" s="388">
        <v>131994.9</v>
      </c>
      <c r="E110" s="388">
        <v>541063.1</v>
      </c>
      <c r="F110" s="391">
        <v>5427786</v>
      </c>
      <c r="G110" s="391">
        <v>5376511</v>
      </c>
      <c r="H110" s="393">
        <v>5452586.5</v>
      </c>
    </row>
    <row r="111" spans="1:8">
      <c r="A111" s="804"/>
      <c r="B111" s="801" t="s">
        <v>473</v>
      </c>
      <c r="C111" s="388">
        <v>132639.5</v>
      </c>
      <c r="D111" s="388">
        <v>134430.29999999999</v>
      </c>
      <c r="E111" s="388">
        <v>542162.69999999995</v>
      </c>
      <c r="F111" s="391">
        <v>5397111</v>
      </c>
      <c r="G111" s="391">
        <v>5450276</v>
      </c>
      <c r="H111" s="393">
        <v>5437500.75</v>
      </c>
    </row>
    <row r="112" spans="1:8">
      <c r="A112" s="395"/>
      <c r="B112" s="386" t="s">
        <v>474</v>
      </c>
      <c r="C112" s="389">
        <v>141642.29999999999</v>
      </c>
      <c r="D112" s="389">
        <v>138834.5</v>
      </c>
      <c r="E112" s="389">
        <v>542875.80000000005</v>
      </c>
      <c r="F112" s="392">
        <v>5607837</v>
      </c>
      <c r="G112" s="392">
        <v>5536619</v>
      </c>
      <c r="H112" s="393">
        <v>5493051.75</v>
      </c>
    </row>
    <row r="113" spans="1:8">
      <c r="A113" s="390" t="s">
        <v>518</v>
      </c>
      <c r="B113" s="384" t="s">
        <v>476</v>
      </c>
      <c r="C113" s="375">
        <v>136277.1</v>
      </c>
      <c r="D113" s="375">
        <v>138219.4</v>
      </c>
      <c r="E113" s="375">
        <v>547149.19999999995</v>
      </c>
      <c r="F113" s="394">
        <v>5493520</v>
      </c>
      <c r="G113" s="394">
        <v>5532389</v>
      </c>
      <c r="H113" s="394">
        <v>5502486.25</v>
      </c>
    </row>
    <row r="114" spans="1:8">
      <c r="A114" s="803" t="s">
        <v>519</v>
      </c>
      <c r="B114" s="801" t="s">
        <v>472</v>
      </c>
      <c r="C114" s="388">
        <v>136012.70000000001</v>
      </c>
      <c r="D114" s="388">
        <v>133903.70000000001</v>
      </c>
      <c r="E114" s="388">
        <v>549313.6</v>
      </c>
      <c r="F114" s="391">
        <v>5473831</v>
      </c>
      <c r="G114" s="391">
        <v>5440417</v>
      </c>
      <c r="H114" s="391">
        <v>5522027.5</v>
      </c>
    </row>
    <row r="115" spans="1:8">
      <c r="A115" s="804"/>
      <c r="B115" s="801" t="s">
        <v>473</v>
      </c>
      <c r="C115" s="388">
        <v>135786.9</v>
      </c>
      <c r="D115" s="388">
        <v>137179.6</v>
      </c>
      <c r="E115" s="388">
        <v>554075</v>
      </c>
      <c r="F115" s="391">
        <v>5494776</v>
      </c>
      <c r="G115" s="391">
        <v>5543054</v>
      </c>
      <c r="H115" s="391">
        <v>5565576.5</v>
      </c>
    </row>
    <row r="116" spans="1:8">
      <c r="A116" s="395"/>
      <c r="B116" s="386" t="s">
        <v>474</v>
      </c>
      <c r="C116" s="389">
        <v>144996.29999999999</v>
      </c>
      <c r="D116" s="389">
        <v>141917.29999999999</v>
      </c>
      <c r="E116" s="389">
        <v>554361.19999999995</v>
      </c>
      <c r="F116" s="392">
        <v>5697792</v>
      </c>
      <c r="G116" s="392">
        <v>5636271</v>
      </c>
      <c r="H116" s="392">
        <v>5599578.5</v>
      </c>
    </row>
    <row r="117" spans="1:8">
      <c r="A117" s="390" t="s">
        <v>520</v>
      </c>
      <c r="B117" s="384" t="s">
        <v>476</v>
      </c>
      <c r="C117" s="396">
        <v>138916.5</v>
      </c>
      <c r="D117" s="396">
        <v>140173</v>
      </c>
      <c r="E117" s="396">
        <v>554797.9</v>
      </c>
      <c r="F117" s="394">
        <v>5562205</v>
      </c>
      <c r="G117" s="394">
        <v>5608784</v>
      </c>
      <c r="H117" s="394">
        <v>5570707</v>
      </c>
    </row>
    <row r="118" spans="1:8">
      <c r="A118" s="803" t="s">
        <v>521</v>
      </c>
      <c r="B118" s="801" t="s">
        <v>472</v>
      </c>
      <c r="C118" s="397">
        <v>137967.6</v>
      </c>
      <c r="D118" s="397">
        <v>135690.4</v>
      </c>
      <c r="E118" s="397">
        <v>556986.69999999995</v>
      </c>
      <c r="F118" s="391">
        <v>5537001</v>
      </c>
      <c r="G118" s="391">
        <v>5493931</v>
      </c>
      <c r="H118" s="391">
        <v>5574752</v>
      </c>
    </row>
    <row r="119" spans="1:8">
      <c r="A119" s="804"/>
      <c r="B119" s="801" t="s">
        <v>473</v>
      </c>
      <c r="C119" s="397">
        <v>135294.79999999999</v>
      </c>
      <c r="D119" s="397">
        <v>137133</v>
      </c>
      <c r="E119" s="397">
        <v>554216.5</v>
      </c>
      <c r="F119" s="391">
        <v>5460677</v>
      </c>
      <c r="G119" s="391">
        <v>5513249</v>
      </c>
      <c r="H119" s="391">
        <v>5542527.5</v>
      </c>
    </row>
    <row r="120" spans="1:8">
      <c r="A120" s="395"/>
      <c r="B120" s="386" t="s">
        <v>474</v>
      </c>
      <c r="C120" s="398">
        <v>144451.20000000001</v>
      </c>
      <c r="D120" s="398">
        <v>141770.20000000001</v>
      </c>
      <c r="E120" s="398">
        <v>552790.9</v>
      </c>
      <c r="F120" s="392">
        <v>5657923</v>
      </c>
      <c r="G120" s="392">
        <v>5606455</v>
      </c>
      <c r="H120" s="392">
        <v>5542483.75</v>
      </c>
    </row>
    <row r="121" spans="1:8">
      <c r="A121" s="390" t="s">
        <v>522</v>
      </c>
      <c r="B121" s="384" t="s">
        <v>476</v>
      </c>
      <c r="C121" s="396">
        <v>138856.9</v>
      </c>
      <c r="D121" s="396">
        <v>139938.5</v>
      </c>
      <c r="E121" s="396">
        <v>554140.6</v>
      </c>
      <c r="F121" s="394">
        <v>5553823</v>
      </c>
      <c r="G121" s="394">
        <v>5594195</v>
      </c>
      <c r="H121" s="394">
        <v>5585212.75</v>
      </c>
    </row>
    <row r="122" spans="1:8">
      <c r="A122" s="803" t="s">
        <v>523</v>
      </c>
      <c r="B122" s="801" t="s">
        <v>472</v>
      </c>
      <c r="C122" s="397">
        <v>138494.20000000001</v>
      </c>
      <c r="D122" s="397">
        <v>135667.79999999999</v>
      </c>
      <c r="E122" s="397">
        <v>556645.5</v>
      </c>
      <c r="F122" s="391">
        <v>5580631</v>
      </c>
      <c r="G122" s="391">
        <v>5521743</v>
      </c>
      <c r="H122" s="391">
        <v>5601881.5</v>
      </c>
    </row>
    <row r="123" spans="1:8">
      <c r="A123" s="804"/>
      <c r="B123" s="801" t="s">
        <v>473</v>
      </c>
      <c r="C123" s="397">
        <v>136800.1</v>
      </c>
      <c r="D123" s="397">
        <v>137939.6</v>
      </c>
      <c r="E123" s="397">
        <v>557714.9</v>
      </c>
      <c r="F123" s="391">
        <v>5538045</v>
      </c>
      <c r="G123" s="391">
        <v>5574154</v>
      </c>
      <c r="H123" s="391">
        <v>5576065.75</v>
      </c>
    </row>
    <row r="124" spans="1:8">
      <c r="A124" s="395"/>
      <c r="B124" s="386" t="s">
        <v>474</v>
      </c>
      <c r="C124" s="398">
        <v>143759.70000000001</v>
      </c>
      <c r="D124" s="398">
        <v>138989.5</v>
      </c>
      <c r="E124" s="398">
        <v>541536</v>
      </c>
      <c r="F124" s="392">
        <v>5718563</v>
      </c>
      <c r="G124" s="392">
        <v>5626533</v>
      </c>
      <c r="H124" s="392">
        <v>5550168</v>
      </c>
    </row>
    <row r="125" spans="1:8">
      <c r="A125" s="390" t="s">
        <v>390</v>
      </c>
      <c r="B125" s="384" t="s">
        <v>476</v>
      </c>
      <c r="C125" s="396">
        <v>137746.79999999999</v>
      </c>
      <c r="D125" s="396">
        <v>137520.29999999999</v>
      </c>
      <c r="E125" s="396">
        <v>544380.80000000005</v>
      </c>
      <c r="F125" s="394">
        <v>5582904</v>
      </c>
      <c r="G125" s="394">
        <v>5594613</v>
      </c>
      <c r="H125" s="394">
        <v>5536618.25</v>
      </c>
    </row>
    <row r="126" spans="1:8">
      <c r="A126" s="803" t="s">
        <v>524</v>
      </c>
      <c r="B126" s="801" t="s">
        <v>472</v>
      </c>
      <c r="C126" s="397">
        <v>126914.8</v>
      </c>
      <c r="D126" s="397">
        <v>122496.5</v>
      </c>
      <c r="E126" s="397">
        <v>502967.4</v>
      </c>
      <c r="F126" s="391">
        <v>5219773</v>
      </c>
      <c r="G126" s="391">
        <v>5087803</v>
      </c>
      <c r="H126" s="391">
        <v>5212837.25</v>
      </c>
    </row>
    <row r="127" spans="1:8">
      <c r="A127" s="804"/>
      <c r="B127" s="801" t="s">
        <v>473</v>
      </c>
      <c r="C127" s="397">
        <v>131481</v>
      </c>
      <c r="D127" s="397">
        <v>131077.79999999999</v>
      </c>
      <c r="E127" s="397">
        <v>530361.80000000005</v>
      </c>
      <c r="F127" s="391">
        <v>5417864</v>
      </c>
      <c r="G127" s="391">
        <v>5387313</v>
      </c>
      <c r="H127" s="391">
        <v>5478215.5</v>
      </c>
    </row>
    <row r="128" spans="1:8">
      <c r="A128" s="395"/>
      <c r="B128" s="386" t="s">
        <v>474</v>
      </c>
      <c r="C128" s="389">
        <v>143503.5</v>
      </c>
      <c r="D128" s="389">
        <v>138406.79999999999</v>
      </c>
      <c r="E128" s="389">
        <v>539394.9</v>
      </c>
      <c r="F128" s="392">
        <v>5736388</v>
      </c>
      <c r="G128" s="392">
        <v>5592171</v>
      </c>
      <c r="H128" s="392">
        <v>5529346.5</v>
      </c>
    </row>
    <row r="129" spans="1:8">
      <c r="A129" s="390" t="s">
        <v>539</v>
      </c>
      <c r="B129" s="384" t="s">
        <v>476</v>
      </c>
      <c r="C129" s="388">
        <v>136888.6</v>
      </c>
      <c r="D129" s="388">
        <v>136648.79999999999</v>
      </c>
      <c r="E129" s="388">
        <v>540760.19999999995</v>
      </c>
      <c r="F129" s="391">
        <v>5566104</v>
      </c>
      <c r="G129" s="391">
        <v>5542891</v>
      </c>
      <c r="H129" s="391">
        <v>5571166.75</v>
      </c>
    </row>
    <row r="130" spans="1:8">
      <c r="A130" s="803" t="s">
        <v>540</v>
      </c>
      <c r="B130" s="801" t="s">
        <v>472</v>
      </c>
      <c r="C130" s="388">
        <v>136482.29999999999</v>
      </c>
      <c r="D130" s="388">
        <v>132354.9</v>
      </c>
      <c r="E130" s="388">
        <v>544268.19999999995</v>
      </c>
      <c r="F130" s="391">
        <v>5616194</v>
      </c>
      <c r="G130" s="391">
        <v>5499245</v>
      </c>
      <c r="H130" s="391">
        <v>5611989.5</v>
      </c>
    </row>
    <row r="131" spans="1:8">
      <c r="A131" s="804"/>
      <c r="B131" s="801" t="s">
        <v>473</v>
      </c>
      <c r="C131" s="388">
        <v>134327.6</v>
      </c>
      <c r="D131" s="388">
        <v>134149</v>
      </c>
      <c r="E131" s="388">
        <v>542375.9</v>
      </c>
      <c r="F131" s="391">
        <v>5558167</v>
      </c>
      <c r="G131" s="391">
        <v>5538212</v>
      </c>
      <c r="H131" s="391">
        <v>5555275.75</v>
      </c>
    </row>
    <row r="132" spans="1:8">
      <c r="A132" s="395"/>
      <c r="B132" s="386" t="s">
        <v>474</v>
      </c>
      <c r="C132" s="389">
        <v>145369.79999999999</v>
      </c>
      <c r="D132" s="389">
        <v>140627.20000000001</v>
      </c>
      <c r="E132" s="389">
        <v>548424.1</v>
      </c>
      <c r="F132" s="392">
        <v>5823787</v>
      </c>
      <c r="G132" s="392">
        <v>5710194</v>
      </c>
      <c r="H132" s="392">
        <v>5624257.25</v>
      </c>
    </row>
    <row r="133" spans="1:8">
      <c r="A133" s="390" t="s">
        <v>590</v>
      </c>
      <c r="B133" s="384" t="s">
        <v>476</v>
      </c>
      <c r="C133" s="388">
        <v>138733.70000000001</v>
      </c>
      <c r="D133" s="388">
        <v>137910.70000000001</v>
      </c>
      <c r="E133" s="388">
        <v>545878.19999999995</v>
      </c>
      <c r="F133" s="391">
        <v>5634228</v>
      </c>
      <c r="G133" s="391">
        <v>5620973</v>
      </c>
      <c r="H133" s="391">
        <v>5610083.75</v>
      </c>
    </row>
    <row r="134" spans="1:8">
      <c r="A134" s="803" t="s">
        <v>591</v>
      </c>
      <c r="B134" s="801" t="s">
        <v>472</v>
      </c>
      <c r="C134" s="388">
        <v>138069.1</v>
      </c>
      <c r="D134" s="388">
        <v>134254</v>
      </c>
      <c r="E134" s="388">
        <v>550864.69999999995</v>
      </c>
      <c r="F134" s="391">
        <v>5774478</v>
      </c>
      <c r="G134" s="391">
        <v>5648564</v>
      </c>
      <c r="H134" s="391">
        <v>5717702</v>
      </c>
    </row>
    <row r="135" spans="1:8">
      <c r="A135" s="804"/>
      <c r="B135" s="801" t="s">
        <v>473</v>
      </c>
      <c r="C135" s="388">
        <v>135752.1</v>
      </c>
      <c r="D135" s="388">
        <v>135837.1</v>
      </c>
      <c r="E135" s="388">
        <v>549094</v>
      </c>
      <c r="F135" s="391">
        <v>5695835</v>
      </c>
      <c r="G135" s="391">
        <v>5666658</v>
      </c>
      <c r="H135" s="391">
        <v>5636919</v>
      </c>
    </row>
    <row r="136" spans="1:8">
      <c r="A136" s="395"/>
      <c r="B136" s="386" t="s">
        <v>474</v>
      </c>
      <c r="C136" s="389">
        <v>148052</v>
      </c>
      <c r="D136" s="389">
        <v>141000.6</v>
      </c>
      <c r="E136" s="389">
        <v>550266.9</v>
      </c>
      <c r="F136" s="392">
        <v>6044947</v>
      </c>
      <c r="G136" s="392">
        <v>5875654</v>
      </c>
      <c r="H136" s="392">
        <v>5728318.25</v>
      </c>
    </row>
    <row r="137" spans="1:8">
      <c r="A137" s="924" t="s">
        <v>660</v>
      </c>
      <c r="B137" s="384" t="s">
        <v>476</v>
      </c>
      <c r="C137" s="396">
        <v>145239.4</v>
      </c>
      <c r="D137" s="396">
        <v>140879.29999999999</v>
      </c>
      <c r="E137" s="396">
        <v>557450.19999999995</v>
      </c>
      <c r="F137" s="396">
        <v>5947388</v>
      </c>
      <c r="G137" s="396">
        <v>5867948</v>
      </c>
      <c r="H137" s="396">
        <v>5726773.5</v>
      </c>
    </row>
    <row r="138" spans="1:8">
      <c r="A138" s="925" t="s">
        <v>661</v>
      </c>
      <c r="B138" s="801" t="s">
        <v>472</v>
      </c>
      <c r="C138" s="399">
        <v>145769.70000000001</v>
      </c>
      <c r="D138" s="399">
        <v>136173.6</v>
      </c>
      <c r="E138" s="399">
        <v>558556.9</v>
      </c>
      <c r="F138" s="399">
        <v>6024711</v>
      </c>
      <c r="G138" s="399">
        <v>5721412</v>
      </c>
      <c r="H138" s="399">
        <v>5767150.75</v>
      </c>
    </row>
    <row r="139" spans="1:8">
      <c r="A139" s="926"/>
      <c r="B139" s="801" t="s">
        <v>473</v>
      </c>
      <c r="C139" s="399">
        <v>144572.1</v>
      </c>
      <c r="D139" s="399">
        <v>137049.79999999999</v>
      </c>
      <c r="E139" s="399">
        <v>554032</v>
      </c>
      <c r="F139" s="399">
        <v>6020660</v>
      </c>
      <c r="G139" s="399">
        <v>5723621</v>
      </c>
      <c r="H139" s="399">
        <v>5769826.5</v>
      </c>
    </row>
    <row r="140" spans="1:8">
      <c r="A140" s="927"/>
      <c r="B140" s="386" t="s">
        <v>474</v>
      </c>
      <c r="C140" s="398">
        <v>155123.9</v>
      </c>
      <c r="D140" s="398">
        <v>141735.20000000001</v>
      </c>
      <c r="E140" s="398">
        <v>553403.6</v>
      </c>
      <c r="F140" s="389">
        <v>6318163</v>
      </c>
      <c r="G140" s="389">
        <v>5889110</v>
      </c>
      <c r="H140" s="389">
        <v>5807095.5</v>
      </c>
    </row>
    <row r="141" spans="1:8">
      <c r="A141" s="924" t="s">
        <v>680</v>
      </c>
      <c r="B141" s="384" t="s">
        <v>476</v>
      </c>
      <c r="C141" s="396">
        <v>148437.70000000001</v>
      </c>
      <c r="D141" s="396">
        <v>139696.79999999999</v>
      </c>
      <c r="E141" s="396">
        <v>552190.6</v>
      </c>
      <c r="F141" s="375">
        <v>6104538</v>
      </c>
      <c r="G141" s="375">
        <v>5810246</v>
      </c>
      <c r="H141" s="375">
        <v>5785871.25</v>
      </c>
    </row>
    <row r="142" spans="1:8">
      <c r="A142" s="925" t="s">
        <v>681</v>
      </c>
      <c r="B142" s="801" t="s">
        <v>472</v>
      </c>
      <c r="C142" s="388">
        <v>149233.70000000001</v>
      </c>
      <c r="D142" s="388">
        <v>135198.70000000001</v>
      </c>
      <c r="E142" s="388">
        <v>554839.19999999995</v>
      </c>
      <c r="F142" s="388">
        <v>6136201</v>
      </c>
      <c r="G142" s="388">
        <v>5657234</v>
      </c>
      <c r="H142" s="388">
        <v>5768466.75</v>
      </c>
    </row>
    <row r="143" spans="1:8">
      <c r="A143" s="926"/>
      <c r="B143" s="801" t="s">
        <v>473</v>
      </c>
      <c r="C143" s="388">
        <v>149175.20000000001</v>
      </c>
      <c r="D143" s="388">
        <v>138085.70000000001</v>
      </c>
      <c r="E143" s="388">
        <v>558007.6</v>
      </c>
      <c r="F143" s="388">
        <v>6133689</v>
      </c>
      <c r="G143" s="388">
        <v>5738489</v>
      </c>
      <c r="H143" s="388">
        <v>5746178.5</v>
      </c>
    </row>
    <row r="144" spans="1:8">
      <c r="A144" s="927"/>
      <c r="B144" s="386" t="s">
        <v>474</v>
      </c>
      <c r="C144" s="389">
        <v>161552.29999999999</v>
      </c>
      <c r="D144" s="389">
        <v>143436.5</v>
      </c>
      <c r="E144" s="389">
        <v>560846.80000000005</v>
      </c>
      <c r="F144" s="389">
        <v>6503451</v>
      </c>
      <c r="G144" s="389">
        <v>5941990</v>
      </c>
      <c r="H144" s="389">
        <v>5826322</v>
      </c>
    </row>
    <row r="145" spans="1:8">
      <c r="A145" s="924" t="s">
        <v>701</v>
      </c>
      <c r="B145" s="384" t="s">
        <v>476</v>
      </c>
      <c r="C145" s="388">
        <v>155946.4</v>
      </c>
      <c r="D145" s="388">
        <v>142008.5</v>
      </c>
      <c r="E145" s="388">
        <v>561265.30000000005</v>
      </c>
      <c r="F145" s="388">
        <v>6300756</v>
      </c>
      <c r="G145" s="388">
        <v>5873508</v>
      </c>
      <c r="H145" s="388">
        <v>5852950.75</v>
      </c>
    </row>
    <row r="146" spans="1:8">
      <c r="A146" s="925" t="s">
        <v>702</v>
      </c>
      <c r="B146" s="801" t="s">
        <v>472</v>
      </c>
      <c r="C146" s="388">
        <v>156321.1</v>
      </c>
      <c r="D146" s="388">
        <v>137462.39999999999</v>
      </c>
      <c r="E146" s="388">
        <v>564278.80000000005</v>
      </c>
      <c r="F146" s="388">
        <v>6328426</v>
      </c>
      <c r="G146" s="388">
        <v>5753527</v>
      </c>
      <c r="H146" s="388">
        <v>5851979.5</v>
      </c>
    </row>
    <row r="147" spans="1:8">
      <c r="A147" s="926"/>
      <c r="B147" s="801" t="s">
        <v>473</v>
      </c>
      <c r="C147" s="391"/>
      <c r="D147" s="391"/>
      <c r="E147" s="391"/>
      <c r="F147" s="391"/>
      <c r="G147" s="391"/>
      <c r="H147" s="391"/>
    </row>
    <row r="148" spans="1:8">
      <c r="A148" s="927"/>
      <c r="B148" s="386" t="s">
        <v>474</v>
      </c>
      <c r="C148" s="392"/>
      <c r="D148" s="392"/>
      <c r="E148" s="392"/>
      <c r="F148" s="392"/>
      <c r="G148" s="392"/>
      <c r="H148" s="392"/>
    </row>
    <row r="149" spans="1:8">
      <c r="C149" s="1453">
        <v>45908</v>
      </c>
      <c r="D149" s="1453">
        <v>45908</v>
      </c>
      <c r="E149" s="1453">
        <v>45908</v>
      </c>
      <c r="F149" s="935">
        <v>45930</v>
      </c>
      <c r="G149" s="935">
        <v>45930</v>
      </c>
      <c r="H149" s="935">
        <v>45930</v>
      </c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0E12C-4376-42E6-8C83-1C53FB9C12DF}">
  <sheetPr>
    <tabColor theme="9" tint="0.59999389629810485"/>
  </sheetPr>
  <dimension ref="A1:Q98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XFD1048576"/>
    </sheetView>
  </sheetViews>
  <sheetFormatPr defaultColWidth="7.6328125" defaultRowHeight="12"/>
  <cols>
    <col min="1" max="2" width="5.453125" style="498" customWidth="1"/>
    <col min="3" max="3" width="9.7265625" style="498" customWidth="1"/>
    <col min="4" max="4" width="8.7265625" style="498" customWidth="1"/>
    <col min="5" max="5" width="9.7265625" style="498" customWidth="1"/>
    <col min="6" max="6" width="8.7265625" style="498" customWidth="1"/>
    <col min="7" max="7" width="31.6328125" style="358" customWidth="1"/>
    <col min="8" max="9" width="4.81640625" style="498" customWidth="1"/>
    <col min="10" max="10" width="5.26953125" style="498" customWidth="1"/>
    <col min="11" max="14" width="8.7265625" style="498" customWidth="1"/>
    <col min="15" max="15" width="31.36328125" style="498" customWidth="1"/>
    <col min="16" max="16" width="6.26953125" style="498" customWidth="1"/>
    <col min="17" max="17" width="9.36328125" style="498" bestFit="1" customWidth="1"/>
    <col min="18" max="16384" width="7.6328125" style="498"/>
  </cols>
  <sheetData>
    <row r="1" spans="1:17" ht="13">
      <c r="A1" s="844" t="s">
        <v>682</v>
      </c>
      <c r="B1" s="288"/>
      <c r="C1" s="288"/>
      <c r="D1" s="288"/>
      <c r="E1" s="288"/>
      <c r="F1" s="288"/>
      <c r="G1" s="357"/>
      <c r="I1" s="845" t="s">
        <v>683</v>
      </c>
      <c r="Q1" s="846" t="s">
        <v>342</v>
      </c>
    </row>
    <row r="2" spans="1:17" ht="24.75" customHeight="1">
      <c r="A2" s="1454" t="s">
        <v>703</v>
      </c>
      <c r="B2" s="847" t="s">
        <v>704</v>
      </c>
      <c r="C2" s="848" t="s">
        <v>395</v>
      </c>
      <c r="D2" s="1455" t="s">
        <v>396</v>
      </c>
      <c r="E2" s="849" t="s">
        <v>397</v>
      </c>
      <c r="F2" s="1456" t="s">
        <v>398</v>
      </c>
      <c r="G2" s="848" t="s">
        <v>399</v>
      </c>
      <c r="H2" s="287"/>
      <c r="I2" s="1454" t="s">
        <v>703</v>
      </c>
      <c r="J2" s="847" t="s">
        <v>704</v>
      </c>
      <c r="K2" s="1098" t="s">
        <v>395</v>
      </c>
      <c r="L2" s="1096" t="s">
        <v>396</v>
      </c>
      <c r="M2" s="1099" t="s">
        <v>397</v>
      </c>
      <c r="N2" s="1097" t="s">
        <v>398</v>
      </c>
      <c r="O2" s="1100" t="s">
        <v>399</v>
      </c>
      <c r="Q2" s="850">
        <v>45961</v>
      </c>
    </row>
    <row r="3" spans="1:17" ht="12.5" hidden="1">
      <c r="A3" s="857" t="s">
        <v>419</v>
      </c>
      <c r="B3" s="858" t="s">
        <v>400</v>
      </c>
      <c r="C3" s="859">
        <v>106.2</v>
      </c>
      <c r="D3" s="1457"/>
      <c r="E3" s="859">
        <v>114.7</v>
      </c>
      <c r="F3" s="1458"/>
      <c r="G3" s="1459" t="s">
        <v>410</v>
      </c>
      <c r="H3" s="287"/>
      <c r="I3" s="857" t="s">
        <v>419</v>
      </c>
      <c r="J3" s="858" t="s">
        <v>400</v>
      </c>
      <c r="K3" s="865">
        <v>105.6</v>
      </c>
      <c r="L3" s="1101"/>
      <c r="M3" s="865">
        <v>112.3</v>
      </c>
      <c r="N3" s="1102"/>
      <c r="O3" s="868" t="s">
        <v>420</v>
      </c>
    </row>
    <row r="4" spans="1:17" ht="12.5" hidden="1">
      <c r="A4" s="861">
        <v>2018</v>
      </c>
      <c r="B4" s="858" t="s">
        <v>401</v>
      </c>
      <c r="C4" s="859">
        <v>113.4</v>
      </c>
      <c r="D4" s="1460"/>
      <c r="E4" s="859">
        <v>115.9</v>
      </c>
      <c r="F4" s="1461">
        <f t="shared" ref="F4:F67" si="0">(E4-E3)/E3*100</f>
        <v>1.0462074978204035</v>
      </c>
      <c r="G4" s="1459" t="s">
        <v>410</v>
      </c>
      <c r="H4" s="287"/>
      <c r="I4" s="861">
        <v>2018</v>
      </c>
      <c r="J4" s="858" t="s">
        <v>401</v>
      </c>
      <c r="K4" s="854">
        <v>111</v>
      </c>
      <c r="L4" s="855"/>
      <c r="M4" s="854">
        <v>114.6</v>
      </c>
      <c r="N4" s="860">
        <f t="shared" ref="N4:N67" si="1">(M4-M3)/M3*100</f>
        <v>2.0480854853072104</v>
      </c>
      <c r="O4" s="856" t="s">
        <v>420</v>
      </c>
    </row>
    <row r="5" spans="1:17" ht="12.5" hidden="1">
      <c r="A5" s="861"/>
      <c r="B5" s="858" t="s">
        <v>402</v>
      </c>
      <c r="C5" s="859">
        <v>137.80000000000001</v>
      </c>
      <c r="D5" s="1460"/>
      <c r="E5" s="859">
        <v>120.5</v>
      </c>
      <c r="F5" s="1461">
        <f t="shared" si="0"/>
        <v>3.9689387402933511</v>
      </c>
      <c r="G5" s="1459" t="s">
        <v>410</v>
      </c>
      <c r="H5" s="287"/>
      <c r="I5" s="861"/>
      <c r="J5" s="858" t="s">
        <v>402</v>
      </c>
      <c r="K5" s="854">
        <v>128.1</v>
      </c>
      <c r="L5" s="855"/>
      <c r="M5" s="854">
        <v>116.3</v>
      </c>
      <c r="N5" s="860">
        <f t="shared" si="1"/>
        <v>1.4834205933682398</v>
      </c>
      <c r="O5" s="856" t="s">
        <v>420</v>
      </c>
    </row>
    <row r="6" spans="1:17" ht="12.5" hidden="1">
      <c r="A6" s="861"/>
      <c r="B6" s="858" t="s">
        <v>404</v>
      </c>
      <c r="C6" s="859">
        <v>121.6</v>
      </c>
      <c r="D6" s="1460"/>
      <c r="E6" s="859">
        <v>125.4</v>
      </c>
      <c r="F6" s="1461">
        <f t="shared" si="0"/>
        <v>4.066390041493781</v>
      </c>
      <c r="G6" s="1459" t="s">
        <v>410</v>
      </c>
      <c r="H6" s="287"/>
      <c r="I6" s="861"/>
      <c r="J6" s="858" t="s">
        <v>404</v>
      </c>
      <c r="K6" s="854">
        <v>111.8</v>
      </c>
      <c r="L6" s="855"/>
      <c r="M6" s="854">
        <v>114.5</v>
      </c>
      <c r="N6" s="860">
        <f t="shared" si="1"/>
        <v>-1.5477214101461714</v>
      </c>
      <c r="O6" s="856" t="s">
        <v>420</v>
      </c>
    </row>
    <row r="7" spans="1:17" ht="12.5" hidden="1">
      <c r="A7" s="861"/>
      <c r="B7" s="858" t="s">
        <v>405</v>
      </c>
      <c r="C7" s="859">
        <v>110.9</v>
      </c>
      <c r="D7" s="1460"/>
      <c r="E7" s="859">
        <v>115.9</v>
      </c>
      <c r="F7" s="1461">
        <f t="shared" si="0"/>
        <v>-7.5757575757575761</v>
      </c>
      <c r="G7" s="1459" t="s">
        <v>410</v>
      </c>
      <c r="H7" s="287"/>
      <c r="I7" s="861"/>
      <c r="J7" s="858" t="s">
        <v>405</v>
      </c>
      <c r="K7" s="854">
        <v>109.9</v>
      </c>
      <c r="L7" s="855"/>
      <c r="M7" s="854">
        <v>115.1</v>
      </c>
      <c r="N7" s="860">
        <f t="shared" si="1"/>
        <v>0.5240174672489033</v>
      </c>
      <c r="O7" s="856" t="s">
        <v>420</v>
      </c>
    </row>
    <row r="8" spans="1:17" ht="12.5" hidden="1">
      <c r="A8" s="861"/>
      <c r="B8" s="858" t="s">
        <v>406</v>
      </c>
      <c r="C8" s="859">
        <v>121.4</v>
      </c>
      <c r="D8" s="1460"/>
      <c r="E8" s="859">
        <v>117.9</v>
      </c>
      <c r="F8" s="1461">
        <f t="shared" si="0"/>
        <v>1.7256255392579811</v>
      </c>
      <c r="G8" s="1459" t="s">
        <v>403</v>
      </c>
      <c r="H8" s="287"/>
      <c r="I8" s="861"/>
      <c r="J8" s="858" t="s">
        <v>406</v>
      </c>
      <c r="K8" s="854">
        <v>115.5</v>
      </c>
      <c r="L8" s="855"/>
      <c r="M8" s="854">
        <v>114.3</v>
      </c>
      <c r="N8" s="860">
        <f t="shared" si="1"/>
        <v>-0.69504778453518434</v>
      </c>
      <c r="O8" s="856" t="s">
        <v>420</v>
      </c>
    </row>
    <row r="9" spans="1:17" ht="12.5" hidden="1">
      <c r="A9" s="861"/>
      <c r="B9" s="858" t="s">
        <v>407</v>
      </c>
      <c r="C9" s="859">
        <v>113.1</v>
      </c>
      <c r="D9" s="1460"/>
      <c r="E9" s="859">
        <v>115.9</v>
      </c>
      <c r="F9" s="1461">
        <f t="shared" si="0"/>
        <v>-1.6963528413910092</v>
      </c>
      <c r="G9" s="1459" t="s">
        <v>416</v>
      </c>
      <c r="H9" s="287"/>
      <c r="I9" s="861"/>
      <c r="J9" s="858" t="s">
        <v>407</v>
      </c>
      <c r="K9" s="854">
        <v>117</v>
      </c>
      <c r="L9" s="855"/>
      <c r="M9" s="854">
        <v>113.8</v>
      </c>
      <c r="N9" s="860">
        <f t="shared" si="1"/>
        <v>-0.43744531933508313</v>
      </c>
      <c r="O9" s="856" t="s">
        <v>421</v>
      </c>
    </row>
    <row r="10" spans="1:17" ht="12.5" hidden="1">
      <c r="A10" s="861"/>
      <c r="B10" s="858" t="s">
        <v>408</v>
      </c>
      <c r="C10" s="859">
        <v>109.9</v>
      </c>
      <c r="D10" s="1460"/>
      <c r="E10" s="859">
        <v>115.3</v>
      </c>
      <c r="F10" s="1461">
        <f t="shared" si="0"/>
        <v>-0.51768766177740166</v>
      </c>
      <c r="G10" s="1459" t="s">
        <v>416</v>
      </c>
      <c r="H10" s="287"/>
      <c r="I10" s="861"/>
      <c r="J10" s="858" t="s">
        <v>408</v>
      </c>
      <c r="K10" s="854">
        <v>108</v>
      </c>
      <c r="L10" s="855"/>
      <c r="M10" s="854">
        <v>114.5</v>
      </c>
      <c r="N10" s="860">
        <f t="shared" si="1"/>
        <v>0.61511423550088118</v>
      </c>
      <c r="O10" s="856" t="s">
        <v>421</v>
      </c>
    </row>
    <row r="11" spans="1:17" ht="12.5" hidden="1">
      <c r="A11" s="875" t="s">
        <v>344</v>
      </c>
      <c r="B11" s="858" t="s">
        <v>409</v>
      </c>
      <c r="C11" s="859">
        <v>117.4</v>
      </c>
      <c r="D11" s="1460"/>
      <c r="E11" s="859">
        <v>116.7</v>
      </c>
      <c r="F11" s="1461">
        <f t="shared" si="0"/>
        <v>1.2142237640936737</v>
      </c>
      <c r="G11" s="1459" t="s">
        <v>416</v>
      </c>
      <c r="H11" s="287"/>
      <c r="I11" s="875" t="s">
        <v>344</v>
      </c>
      <c r="J11" s="858" t="s">
        <v>409</v>
      </c>
      <c r="K11" s="854">
        <v>113.8</v>
      </c>
      <c r="L11" s="855"/>
      <c r="M11" s="854">
        <v>113.2</v>
      </c>
      <c r="N11" s="860">
        <f t="shared" si="1"/>
        <v>-1.1353711790392989</v>
      </c>
      <c r="O11" s="856" t="s">
        <v>421</v>
      </c>
    </row>
    <row r="12" spans="1:17" ht="12.5" hidden="1">
      <c r="A12" s="861" t="s">
        <v>344</v>
      </c>
      <c r="B12" s="858" t="s">
        <v>411</v>
      </c>
      <c r="C12" s="859">
        <v>124.1</v>
      </c>
      <c r="D12" s="1460"/>
      <c r="E12" s="859">
        <v>120.6</v>
      </c>
      <c r="F12" s="1461">
        <f t="shared" si="0"/>
        <v>3.3419023136246713</v>
      </c>
      <c r="G12" s="1459" t="s">
        <v>416</v>
      </c>
      <c r="H12" s="287"/>
      <c r="I12" s="861" t="s">
        <v>344</v>
      </c>
      <c r="J12" s="858" t="s">
        <v>411</v>
      </c>
      <c r="K12" s="854">
        <v>120.2</v>
      </c>
      <c r="L12" s="855"/>
      <c r="M12" s="854">
        <v>116.1</v>
      </c>
      <c r="N12" s="860">
        <f t="shared" si="1"/>
        <v>2.5618374558303811</v>
      </c>
      <c r="O12" s="856" t="s">
        <v>420</v>
      </c>
    </row>
    <row r="13" spans="1:17" ht="12.5" hidden="1">
      <c r="A13" s="861" t="s">
        <v>344</v>
      </c>
      <c r="B13" s="858" t="s">
        <v>412</v>
      </c>
      <c r="C13" s="859">
        <v>119</v>
      </c>
      <c r="D13" s="1460"/>
      <c r="E13" s="859">
        <v>115.4</v>
      </c>
      <c r="F13" s="1461">
        <f t="shared" si="0"/>
        <v>-4.3117744610281834</v>
      </c>
      <c r="G13" s="1459" t="s">
        <v>403</v>
      </c>
      <c r="H13" s="287" t="s">
        <v>343</v>
      </c>
      <c r="I13" s="861" t="s">
        <v>344</v>
      </c>
      <c r="J13" s="858" t="s">
        <v>412</v>
      </c>
      <c r="K13" s="854">
        <v>119</v>
      </c>
      <c r="L13" s="855"/>
      <c r="M13" s="854">
        <v>115.1</v>
      </c>
      <c r="N13" s="860">
        <f t="shared" si="1"/>
        <v>-0.8613264427217916</v>
      </c>
      <c r="O13" s="856" t="s">
        <v>420</v>
      </c>
    </row>
    <row r="14" spans="1:17" ht="12.5" hidden="1">
      <c r="A14" s="862" t="s">
        <v>344</v>
      </c>
      <c r="B14" s="863" t="s">
        <v>413</v>
      </c>
      <c r="C14" s="864">
        <v>115.3</v>
      </c>
      <c r="D14" s="1462"/>
      <c r="E14" s="864">
        <v>113.9</v>
      </c>
      <c r="F14" s="1463">
        <f t="shared" si="0"/>
        <v>-1.2998266897746966</v>
      </c>
      <c r="G14" s="1464" t="s">
        <v>403</v>
      </c>
      <c r="H14" s="287"/>
      <c r="I14" s="862" t="s">
        <v>344</v>
      </c>
      <c r="J14" s="863" t="s">
        <v>413</v>
      </c>
      <c r="K14" s="870">
        <v>115.7</v>
      </c>
      <c r="L14" s="1103"/>
      <c r="M14" s="870">
        <v>115.2</v>
      </c>
      <c r="N14" s="872">
        <f t="shared" si="1"/>
        <v>8.6880973066905759E-2</v>
      </c>
      <c r="O14" s="873" t="s">
        <v>420</v>
      </c>
    </row>
    <row r="15" spans="1:17" ht="12.5" hidden="1">
      <c r="A15" s="851" t="s">
        <v>422</v>
      </c>
      <c r="B15" s="852" t="s">
        <v>400</v>
      </c>
      <c r="C15" s="853">
        <v>102</v>
      </c>
      <c r="D15" s="1457">
        <f t="shared" ref="D15:D78" si="2">(C15-C3)/C3*100</f>
        <v>-3.9548022598870078</v>
      </c>
      <c r="E15" s="853">
        <v>110.3</v>
      </c>
      <c r="F15" s="1458">
        <f t="shared" si="0"/>
        <v>-3.1606672519754242</v>
      </c>
      <c r="G15" s="1465" t="s">
        <v>423</v>
      </c>
      <c r="H15" s="287"/>
      <c r="I15" s="851" t="s">
        <v>422</v>
      </c>
      <c r="J15" s="852" t="s">
        <v>400</v>
      </c>
      <c r="K15" s="854">
        <v>106</v>
      </c>
      <c r="L15" s="869">
        <f t="shared" ref="L15:L78" si="3">(K15-K3)/K3*100</f>
        <v>0.37878787878788417</v>
      </c>
      <c r="M15" s="854">
        <v>112.5</v>
      </c>
      <c r="N15" s="860">
        <f t="shared" si="1"/>
        <v>-2.3437500000000022</v>
      </c>
      <c r="O15" s="856" t="s">
        <v>423</v>
      </c>
    </row>
    <row r="16" spans="1:17" ht="12.5" hidden="1">
      <c r="A16" s="861">
        <v>2019</v>
      </c>
      <c r="B16" s="858" t="s">
        <v>401</v>
      </c>
      <c r="C16" s="859">
        <v>111.9</v>
      </c>
      <c r="D16" s="1460">
        <f t="shared" si="2"/>
        <v>-1.3227513227513228</v>
      </c>
      <c r="E16" s="859">
        <v>114.3</v>
      </c>
      <c r="F16" s="1461">
        <f t="shared" si="0"/>
        <v>3.626473254759746</v>
      </c>
      <c r="G16" s="1466" t="s">
        <v>423</v>
      </c>
      <c r="H16" s="287"/>
      <c r="I16" s="861">
        <v>2019</v>
      </c>
      <c r="J16" s="858" t="s">
        <v>401</v>
      </c>
      <c r="K16" s="854">
        <v>110.4</v>
      </c>
      <c r="L16" s="869">
        <f t="shared" si="3"/>
        <v>-0.54054054054053546</v>
      </c>
      <c r="M16" s="854">
        <v>114.3</v>
      </c>
      <c r="N16" s="860">
        <f t="shared" si="1"/>
        <v>1.5999999999999976</v>
      </c>
      <c r="O16" s="856" t="s">
        <v>423</v>
      </c>
    </row>
    <row r="17" spans="1:17" ht="12.5" hidden="1">
      <c r="A17" s="861"/>
      <c r="B17" s="858" t="s">
        <v>402</v>
      </c>
      <c r="C17" s="859">
        <v>123.3</v>
      </c>
      <c r="D17" s="1460">
        <f t="shared" si="2"/>
        <v>-10.522496371552984</v>
      </c>
      <c r="E17" s="859">
        <v>109.4</v>
      </c>
      <c r="F17" s="1461">
        <f t="shared" si="0"/>
        <v>-4.286964129483807</v>
      </c>
      <c r="G17" s="1466" t="s">
        <v>417</v>
      </c>
      <c r="H17" s="287"/>
      <c r="I17" s="861"/>
      <c r="J17" s="858" t="s">
        <v>402</v>
      </c>
      <c r="K17" s="854">
        <v>122.9</v>
      </c>
      <c r="L17" s="869">
        <f t="shared" si="3"/>
        <v>-4.0593286494925751</v>
      </c>
      <c r="M17" s="854">
        <v>113.4</v>
      </c>
      <c r="N17" s="860">
        <f t="shared" si="1"/>
        <v>-0.7874015748031421</v>
      </c>
      <c r="O17" s="856" t="s">
        <v>424</v>
      </c>
    </row>
    <row r="18" spans="1:17" ht="12.5" hidden="1">
      <c r="A18" s="861"/>
      <c r="B18" s="858" t="s">
        <v>404</v>
      </c>
      <c r="C18" s="859">
        <v>107.8</v>
      </c>
      <c r="D18" s="1460">
        <f t="shared" si="2"/>
        <v>-11.348684210526313</v>
      </c>
      <c r="E18" s="859">
        <v>110.5</v>
      </c>
      <c r="F18" s="1461">
        <f t="shared" si="0"/>
        <v>1.0054844606946931</v>
      </c>
      <c r="G18" s="1466" t="s">
        <v>416</v>
      </c>
      <c r="H18" s="287"/>
      <c r="I18" s="861"/>
      <c r="J18" s="858" t="s">
        <v>404</v>
      </c>
      <c r="K18" s="854">
        <v>111.4</v>
      </c>
      <c r="L18" s="869">
        <f t="shared" si="3"/>
        <v>-0.35778175313058269</v>
      </c>
      <c r="M18" s="854">
        <v>112.9</v>
      </c>
      <c r="N18" s="860">
        <f t="shared" si="1"/>
        <v>-0.44091710758377423</v>
      </c>
      <c r="O18" s="856" t="s">
        <v>425</v>
      </c>
    </row>
    <row r="19" spans="1:17" ht="12.5" hidden="1">
      <c r="A19" s="875" t="s">
        <v>426</v>
      </c>
      <c r="B19" s="858" t="s">
        <v>405</v>
      </c>
      <c r="C19" s="859">
        <v>103.7</v>
      </c>
      <c r="D19" s="1460">
        <f t="shared" si="2"/>
        <v>-6.4923354373309312</v>
      </c>
      <c r="E19" s="859">
        <v>113.1</v>
      </c>
      <c r="F19" s="1461">
        <f t="shared" si="0"/>
        <v>2.352941176470583</v>
      </c>
      <c r="G19" s="1466" t="s">
        <v>416</v>
      </c>
      <c r="H19" s="287"/>
      <c r="I19" s="875" t="s">
        <v>426</v>
      </c>
      <c r="J19" s="858" t="s">
        <v>405</v>
      </c>
      <c r="K19" s="854">
        <v>107.9</v>
      </c>
      <c r="L19" s="869">
        <f t="shared" si="3"/>
        <v>-1.8198362147406733</v>
      </c>
      <c r="M19" s="854">
        <v>114.8</v>
      </c>
      <c r="N19" s="860">
        <f t="shared" si="1"/>
        <v>1.6829052258635884</v>
      </c>
      <c r="O19" s="856" t="s">
        <v>416</v>
      </c>
    </row>
    <row r="20" spans="1:17" ht="12.5" hidden="1">
      <c r="A20" s="861" t="s">
        <v>344</v>
      </c>
      <c r="B20" s="858" t="s">
        <v>406</v>
      </c>
      <c r="C20" s="859">
        <v>114.8</v>
      </c>
      <c r="D20" s="1460">
        <f t="shared" si="2"/>
        <v>-5.436573311367388</v>
      </c>
      <c r="E20" s="859">
        <v>113.6</v>
      </c>
      <c r="F20" s="1461">
        <f t="shared" si="0"/>
        <v>0.44208664898320071</v>
      </c>
      <c r="G20" s="1466" t="s">
        <v>416</v>
      </c>
      <c r="H20" s="287"/>
      <c r="I20" s="861" t="s">
        <v>344</v>
      </c>
      <c r="J20" s="858" t="s">
        <v>406</v>
      </c>
      <c r="K20" s="854">
        <v>111.9</v>
      </c>
      <c r="L20" s="869">
        <f t="shared" si="3"/>
        <v>-3.1168831168831121</v>
      </c>
      <c r="M20" s="854">
        <v>112.8</v>
      </c>
      <c r="N20" s="860">
        <f t="shared" si="1"/>
        <v>-1.7421602787456445</v>
      </c>
      <c r="O20" s="856" t="s">
        <v>416</v>
      </c>
    </row>
    <row r="21" spans="1:17" ht="12.5" hidden="1">
      <c r="A21" s="861"/>
      <c r="B21" s="858" t="s">
        <v>407</v>
      </c>
      <c r="C21" s="859">
        <v>118.8</v>
      </c>
      <c r="D21" s="1460">
        <f t="shared" si="2"/>
        <v>5.0397877984084909</v>
      </c>
      <c r="E21" s="859">
        <v>119.3</v>
      </c>
      <c r="F21" s="1461">
        <f t="shared" si="0"/>
        <v>5.0176056338028197</v>
      </c>
      <c r="G21" s="1466" t="s">
        <v>403</v>
      </c>
      <c r="H21" s="287"/>
      <c r="I21" s="861"/>
      <c r="J21" s="858" t="s">
        <v>407</v>
      </c>
      <c r="K21" s="854">
        <v>118.2</v>
      </c>
      <c r="L21" s="869">
        <f t="shared" si="3"/>
        <v>1.025641025641028</v>
      </c>
      <c r="M21" s="854">
        <v>113</v>
      </c>
      <c r="N21" s="860">
        <f t="shared" si="1"/>
        <v>0.17730496453900962</v>
      </c>
      <c r="O21" s="856" t="s">
        <v>416</v>
      </c>
    </row>
    <row r="22" spans="1:17" ht="12.5" hidden="1">
      <c r="A22" s="861"/>
      <c r="B22" s="858" t="s">
        <v>408</v>
      </c>
      <c r="C22" s="859">
        <v>99.6</v>
      </c>
      <c r="D22" s="1460">
        <f t="shared" si="2"/>
        <v>-9.3721565059144787</v>
      </c>
      <c r="E22" s="859">
        <v>108.7</v>
      </c>
      <c r="F22" s="1461">
        <f t="shared" si="0"/>
        <v>-8.8851634534786221</v>
      </c>
      <c r="G22" s="1466" t="s">
        <v>416</v>
      </c>
      <c r="H22" s="287"/>
      <c r="I22" s="861"/>
      <c r="J22" s="858" t="s">
        <v>408</v>
      </c>
      <c r="K22" s="854">
        <v>102.6</v>
      </c>
      <c r="L22" s="869">
        <f t="shared" si="3"/>
        <v>-5.0000000000000053</v>
      </c>
      <c r="M22" s="854">
        <v>111.5</v>
      </c>
      <c r="N22" s="860">
        <f t="shared" si="1"/>
        <v>-1.3274336283185841</v>
      </c>
      <c r="O22" s="856" t="s">
        <v>424</v>
      </c>
    </row>
    <row r="23" spans="1:17" ht="12.5" hidden="1">
      <c r="A23" s="875" t="s">
        <v>344</v>
      </c>
      <c r="B23" s="858" t="s">
        <v>409</v>
      </c>
      <c r="C23" s="859">
        <v>112.4</v>
      </c>
      <c r="D23" s="1460">
        <f t="shared" si="2"/>
        <v>-4.2589437819420786</v>
      </c>
      <c r="E23" s="859">
        <v>110.5</v>
      </c>
      <c r="F23" s="1461">
        <f t="shared" si="0"/>
        <v>1.6559337626494914</v>
      </c>
      <c r="G23" s="1466" t="s">
        <v>416</v>
      </c>
      <c r="H23" s="287"/>
      <c r="I23" s="875" t="s">
        <v>344</v>
      </c>
      <c r="J23" s="858" t="s">
        <v>409</v>
      </c>
      <c r="K23" s="854">
        <v>115.9</v>
      </c>
      <c r="L23" s="869">
        <f t="shared" si="3"/>
        <v>1.8453427065026438</v>
      </c>
      <c r="M23" s="854">
        <v>113.4</v>
      </c>
      <c r="N23" s="860">
        <f t="shared" si="1"/>
        <v>1.704035874439467</v>
      </c>
      <c r="O23" s="856" t="s">
        <v>424</v>
      </c>
    </row>
    <row r="24" spans="1:17" ht="12.5" hidden="1">
      <c r="A24" s="861" t="s">
        <v>344</v>
      </c>
      <c r="B24" s="858" t="s">
        <v>411</v>
      </c>
      <c r="C24" s="859">
        <v>108.7</v>
      </c>
      <c r="D24" s="1460">
        <f t="shared" si="2"/>
        <v>-12.409347300564056</v>
      </c>
      <c r="E24" s="859">
        <v>107</v>
      </c>
      <c r="F24" s="1461">
        <f t="shared" si="0"/>
        <v>-3.1674208144796379</v>
      </c>
      <c r="G24" s="1466" t="s">
        <v>427</v>
      </c>
      <c r="H24" s="287"/>
      <c r="I24" s="861" t="s">
        <v>344</v>
      </c>
      <c r="J24" s="858" t="s">
        <v>411</v>
      </c>
      <c r="K24" s="854">
        <v>110.8</v>
      </c>
      <c r="L24" s="869">
        <f t="shared" si="3"/>
        <v>-7.8202995008319505</v>
      </c>
      <c r="M24" s="854">
        <v>107.9</v>
      </c>
      <c r="N24" s="860">
        <f t="shared" si="1"/>
        <v>-4.8500881834215166</v>
      </c>
      <c r="O24" s="856" t="s">
        <v>428</v>
      </c>
    </row>
    <row r="25" spans="1:17" ht="12.5" hidden="1">
      <c r="A25" s="861" t="s">
        <v>344</v>
      </c>
      <c r="B25" s="858" t="s">
        <v>412</v>
      </c>
      <c r="C25" s="859">
        <v>106.4</v>
      </c>
      <c r="D25" s="1460">
        <f t="shared" si="2"/>
        <v>-10.588235294117643</v>
      </c>
      <c r="E25" s="859">
        <v>105.3</v>
      </c>
      <c r="F25" s="1461">
        <f t="shared" si="0"/>
        <v>-1.5887850467289748</v>
      </c>
      <c r="G25" s="1466" t="s">
        <v>416</v>
      </c>
      <c r="H25" s="287"/>
      <c r="I25" s="861" t="s">
        <v>344</v>
      </c>
      <c r="J25" s="858" t="s">
        <v>412</v>
      </c>
      <c r="K25" s="854">
        <v>109.7</v>
      </c>
      <c r="L25" s="869">
        <f t="shared" si="3"/>
        <v>-7.8151260504201652</v>
      </c>
      <c r="M25" s="854">
        <v>107.8</v>
      </c>
      <c r="N25" s="860">
        <f t="shared" si="1"/>
        <v>-9.2678405931425872E-2</v>
      </c>
      <c r="O25" s="856" t="s">
        <v>428</v>
      </c>
    </row>
    <row r="26" spans="1:17" ht="12.5" hidden="1">
      <c r="A26" s="862" t="s">
        <v>344</v>
      </c>
      <c r="B26" s="863" t="s">
        <v>413</v>
      </c>
      <c r="C26" s="864">
        <v>113.5</v>
      </c>
      <c r="D26" s="1462">
        <f t="shared" si="2"/>
        <v>-1.5611448395490002</v>
      </c>
      <c r="E26" s="864">
        <v>108.2</v>
      </c>
      <c r="F26" s="1463">
        <f t="shared" si="0"/>
        <v>2.7540360873694261</v>
      </c>
      <c r="G26" s="1467" t="s">
        <v>416</v>
      </c>
      <c r="H26" s="287"/>
      <c r="I26" s="862" t="s">
        <v>344</v>
      </c>
      <c r="J26" s="863" t="s">
        <v>413</v>
      </c>
      <c r="K26" s="854">
        <v>111.4</v>
      </c>
      <c r="L26" s="869">
        <f t="shared" si="3"/>
        <v>-3.7165082108902308</v>
      </c>
      <c r="M26" s="854">
        <v>108.2</v>
      </c>
      <c r="N26" s="860">
        <f t="shared" si="1"/>
        <v>0.37105751391466207</v>
      </c>
      <c r="O26" s="856" t="s">
        <v>428</v>
      </c>
    </row>
    <row r="27" spans="1:17" ht="12.5" hidden="1">
      <c r="A27" s="857" t="s">
        <v>429</v>
      </c>
      <c r="B27" s="858" t="s">
        <v>400</v>
      </c>
      <c r="C27" s="859">
        <v>100.6</v>
      </c>
      <c r="D27" s="1460">
        <f t="shared" si="2"/>
        <v>-1.3725490196078487</v>
      </c>
      <c r="E27" s="859">
        <v>108.7</v>
      </c>
      <c r="F27" s="1461">
        <f t="shared" si="0"/>
        <v>0.46210720887245837</v>
      </c>
      <c r="G27" s="1466" t="s">
        <v>416</v>
      </c>
      <c r="I27" s="857" t="s">
        <v>429</v>
      </c>
      <c r="J27" s="858" t="s">
        <v>400</v>
      </c>
      <c r="K27" s="865">
        <v>102.7</v>
      </c>
      <c r="L27" s="866">
        <f t="shared" si="3"/>
        <v>-3.1132075471698086</v>
      </c>
      <c r="M27" s="865">
        <v>108.8</v>
      </c>
      <c r="N27" s="867">
        <f t="shared" si="1"/>
        <v>0.55452865064694479</v>
      </c>
      <c r="O27" s="877" t="s">
        <v>430</v>
      </c>
    </row>
    <row r="28" spans="1:17" ht="12.5" hidden="1">
      <c r="A28" s="861">
        <v>2020</v>
      </c>
      <c r="B28" s="858" t="s">
        <v>401</v>
      </c>
      <c r="C28" s="859">
        <v>103</v>
      </c>
      <c r="D28" s="1460">
        <f t="shared" si="2"/>
        <v>-7.9535299374441513</v>
      </c>
      <c r="E28" s="859">
        <v>104.6</v>
      </c>
      <c r="F28" s="1461">
        <f t="shared" si="0"/>
        <v>-3.7718491260349665</v>
      </c>
      <c r="G28" s="1468" t="s">
        <v>417</v>
      </c>
      <c r="I28" s="861">
        <v>2020</v>
      </c>
      <c r="J28" s="858" t="s">
        <v>401</v>
      </c>
      <c r="K28" s="854">
        <v>103.7</v>
      </c>
      <c r="L28" s="869">
        <f t="shared" si="3"/>
        <v>-6.0688405797101472</v>
      </c>
      <c r="M28" s="854">
        <v>105.8</v>
      </c>
      <c r="N28" s="860">
        <f t="shared" si="1"/>
        <v>-2.7573529411764706</v>
      </c>
      <c r="O28" s="878" t="s">
        <v>430</v>
      </c>
    </row>
    <row r="29" spans="1:17" ht="12.5" hidden="1">
      <c r="A29" s="861"/>
      <c r="B29" s="858" t="s">
        <v>402</v>
      </c>
      <c r="C29" s="859">
        <v>128.30000000000001</v>
      </c>
      <c r="D29" s="1460">
        <f t="shared" si="2"/>
        <v>4.0551500405515117</v>
      </c>
      <c r="E29" s="859">
        <v>111.9</v>
      </c>
      <c r="F29" s="1461">
        <f t="shared" si="0"/>
        <v>6.978967495219897</v>
      </c>
      <c r="G29" s="1468" t="s">
        <v>417</v>
      </c>
      <c r="I29" s="861"/>
      <c r="J29" s="858" t="s">
        <v>402</v>
      </c>
      <c r="K29" s="854">
        <v>116.5</v>
      </c>
      <c r="L29" s="869">
        <f t="shared" si="3"/>
        <v>-5.2074857607811271</v>
      </c>
      <c r="M29" s="854">
        <v>105.8</v>
      </c>
      <c r="N29" s="860">
        <f t="shared" si="1"/>
        <v>0</v>
      </c>
      <c r="O29" s="878" t="s">
        <v>431</v>
      </c>
      <c r="Q29" s="498" t="s">
        <v>344</v>
      </c>
    </row>
    <row r="30" spans="1:17" ht="12.5" hidden="1">
      <c r="A30" s="861"/>
      <c r="B30" s="858" t="s">
        <v>404</v>
      </c>
      <c r="C30" s="859">
        <v>92.9</v>
      </c>
      <c r="D30" s="1460">
        <f t="shared" si="2"/>
        <v>-13.821892393320956</v>
      </c>
      <c r="E30" s="859">
        <v>92.9</v>
      </c>
      <c r="F30" s="1461">
        <f t="shared" si="0"/>
        <v>-16.979445933869524</v>
      </c>
      <c r="G30" s="1466" t="s">
        <v>432</v>
      </c>
      <c r="I30" s="861"/>
      <c r="J30" s="858" t="s">
        <v>404</v>
      </c>
      <c r="K30" s="854">
        <v>94.8</v>
      </c>
      <c r="L30" s="869">
        <f t="shared" si="3"/>
        <v>-14.901256732495519</v>
      </c>
      <c r="M30" s="854">
        <v>95.2</v>
      </c>
      <c r="N30" s="860">
        <f t="shared" si="1"/>
        <v>-10.018903591682413</v>
      </c>
      <c r="O30" s="878" t="s">
        <v>432</v>
      </c>
    </row>
    <row r="31" spans="1:17" ht="12.5" hidden="1">
      <c r="A31" s="875" t="s">
        <v>344</v>
      </c>
      <c r="B31" s="858" t="s">
        <v>405</v>
      </c>
      <c r="C31" s="859">
        <v>82.8</v>
      </c>
      <c r="D31" s="1460">
        <f t="shared" si="2"/>
        <v>-20.154291224686602</v>
      </c>
      <c r="E31" s="859">
        <v>92.2</v>
      </c>
      <c r="F31" s="1461">
        <f t="shared" si="0"/>
        <v>-0.75349838536060587</v>
      </c>
      <c r="G31" s="1466" t="s">
        <v>432</v>
      </c>
      <c r="I31" s="875" t="s">
        <v>344</v>
      </c>
      <c r="J31" s="858" t="s">
        <v>405</v>
      </c>
      <c r="K31" s="854">
        <v>80</v>
      </c>
      <c r="L31" s="869">
        <f t="shared" si="3"/>
        <v>-25.85727525486562</v>
      </c>
      <c r="M31" s="854">
        <v>87.6</v>
      </c>
      <c r="N31" s="860">
        <f t="shared" si="1"/>
        <v>-7.9831932773109333</v>
      </c>
      <c r="O31" s="878" t="s">
        <v>432</v>
      </c>
    </row>
    <row r="32" spans="1:17" ht="12.5" hidden="1">
      <c r="A32" s="861" t="s">
        <v>344</v>
      </c>
      <c r="B32" s="858" t="s">
        <v>406</v>
      </c>
      <c r="C32" s="859">
        <v>95.6</v>
      </c>
      <c r="D32" s="1460">
        <f t="shared" si="2"/>
        <v>-16.724738675958193</v>
      </c>
      <c r="E32" s="859">
        <v>91.6</v>
      </c>
      <c r="F32" s="1461">
        <f t="shared" si="0"/>
        <v>-0.65075921908894641</v>
      </c>
      <c r="G32" s="1468" t="s">
        <v>433</v>
      </c>
      <c r="I32" s="861" t="s">
        <v>344</v>
      </c>
      <c r="J32" s="858" t="s">
        <v>406</v>
      </c>
      <c r="K32" s="854">
        <v>91.6</v>
      </c>
      <c r="L32" s="869">
        <f t="shared" si="3"/>
        <v>-18.141197497765869</v>
      </c>
      <c r="M32" s="854">
        <v>89.4</v>
      </c>
      <c r="N32" s="860">
        <f t="shared" si="1"/>
        <v>2.0547945205479583</v>
      </c>
      <c r="O32" s="878" t="s">
        <v>433</v>
      </c>
    </row>
    <row r="33" spans="1:16" ht="12.5" hidden="1">
      <c r="A33" s="861"/>
      <c r="B33" s="858" t="s">
        <v>407</v>
      </c>
      <c r="C33" s="859">
        <v>92.3</v>
      </c>
      <c r="D33" s="1460">
        <f t="shared" si="2"/>
        <v>-22.306397306397308</v>
      </c>
      <c r="E33" s="859">
        <v>94</v>
      </c>
      <c r="F33" s="1461">
        <f t="shared" si="0"/>
        <v>2.620087336244548</v>
      </c>
      <c r="G33" s="1468" t="s">
        <v>410</v>
      </c>
      <c r="I33" s="861"/>
      <c r="J33" s="858" t="s">
        <v>407</v>
      </c>
      <c r="K33" s="854">
        <v>99.1</v>
      </c>
      <c r="L33" s="869">
        <f t="shared" si="3"/>
        <v>-16.159052453468703</v>
      </c>
      <c r="M33" s="854">
        <v>95.3</v>
      </c>
      <c r="N33" s="860">
        <f t="shared" si="1"/>
        <v>6.5995525727069255</v>
      </c>
      <c r="O33" s="878" t="s">
        <v>410</v>
      </c>
    </row>
    <row r="34" spans="1:16" ht="12.5" hidden="1">
      <c r="A34" s="861"/>
      <c r="B34" s="858" t="s">
        <v>408</v>
      </c>
      <c r="C34" s="859">
        <v>90.6</v>
      </c>
      <c r="D34" s="1460">
        <f t="shared" si="2"/>
        <v>-9.0361445783132535</v>
      </c>
      <c r="E34" s="859">
        <v>100.9</v>
      </c>
      <c r="F34" s="1461">
        <f t="shared" si="0"/>
        <v>7.3404255319149003</v>
      </c>
      <c r="G34" s="1468" t="s">
        <v>410</v>
      </c>
      <c r="I34" s="861"/>
      <c r="J34" s="858" t="s">
        <v>408</v>
      </c>
      <c r="K34" s="854">
        <v>87.9</v>
      </c>
      <c r="L34" s="869">
        <f t="shared" si="3"/>
        <v>-14.327485380116951</v>
      </c>
      <c r="M34" s="854">
        <v>97.2</v>
      </c>
      <c r="N34" s="860">
        <f t="shared" si="1"/>
        <v>1.9937040923399849</v>
      </c>
      <c r="O34" s="878" t="s">
        <v>418</v>
      </c>
    </row>
    <row r="35" spans="1:16" ht="12.5" hidden="1">
      <c r="A35" s="875" t="s">
        <v>344</v>
      </c>
      <c r="B35" s="858" t="s">
        <v>409</v>
      </c>
      <c r="C35" s="859">
        <v>100</v>
      </c>
      <c r="D35" s="1460">
        <f t="shared" si="2"/>
        <v>-11.032028469750895</v>
      </c>
      <c r="E35" s="859">
        <v>96.9</v>
      </c>
      <c r="F35" s="1461">
        <f t="shared" si="0"/>
        <v>-3.9643211100099105</v>
      </c>
      <c r="G35" s="1468" t="s">
        <v>434</v>
      </c>
      <c r="I35" s="875" t="s">
        <v>344</v>
      </c>
      <c r="J35" s="858" t="s">
        <v>409</v>
      </c>
      <c r="K35" s="854">
        <v>104.6</v>
      </c>
      <c r="L35" s="869">
        <f t="shared" si="3"/>
        <v>-9.7497842968076025</v>
      </c>
      <c r="M35" s="854">
        <v>100.5</v>
      </c>
      <c r="N35" s="860">
        <f t="shared" si="1"/>
        <v>3.3950617283950586</v>
      </c>
      <c r="O35" s="878" t="s">
        <v>418</v>
      </c>
    </row>
    <row r="36" spans="1:16" ht="12.5" hidden="1">
      <c r="A36" s="861" t="s">
        <v>344</v>
      </c>
      <c r="B36" s="858" t="s">
        <v>411</v>
      </c>
      <c r="C36" s="859">
        <v>104.8</v>
      </c>
      <c r="D36" s="1460">
        <f t="shared" si="2"/>
        <v>-3.5878564857405753</v>
      </c>
      <c r="E36" s="859">
        <v>100.7</v>
      </c>
      <c r="F36" s="1461">
        <f t="shared" si="0"/>
        <v>3.9215686274509776</v>
      </c>
      <c r="G36" s="1468" t="s">
        <v>434</v>
      </c>
      <c r="I36" s="861" t="s">
        <v>344</v>
      </c>
      <c r="J36" s="858" t="s">
        <v>411</v>
      </c>
      <c r="K36" s="854">
        <v>106.2</v>
      </c>
      <c r="L36" s="869">
        <f t="shared" si="3"/>
        <v>-4.1516245487364571</v>
      </c>
      <c r="M36" s="854">
        <v>103.6</v>
      </c>
      <c r="N36" s="860">
        <f t="shared" si="1"/>
        <v>3.0845771144278551</v>
      </c>
      <c r="O36" s="878" t="s">
        <v>418</v>
      </c>
    </row>
    <row r="37" spans="1:16" ht="12.5" hidden="1">
      <c r="A37" s="861" t="s">
        <v>344</v>
      </c>
      <c r="B37" s="858" t="s">
        <v>412</v>
      </c>
      <c r="C37" s="859">
        <v>99.6</v>
      </c>
      <c r="D37" s="1460">
        <f t="shared" si="2"/>
        <v>-6.3909774436090334</v>
      </c>
      <c r="E37" s="859">
        <v>100.8</v>
      </c>
      <c r="F37" s="1461">
        <f t="shared" si="0"/>
        <v>9.9304865938425343E-2</v>
      </c>
      <c r="G37" s="1468" t="s">
        <v>434</v>
      </c>
      <c r="I37" s="861" t="s">
        <v>344</v>
      </c>
      <c r="J37" s="858" t="s">
        <v>412</v>
      </c>
      <c r="K37" s="854">
        <v>104.8</v>
      </c>
      <c r="L37" s="869">
        <f t="shared" si="3"/>
        <v>-4.4667274384685554</v>
      </c>
      <c r="M37" s="854">
        <v>103.7</v>
      </c>
      <c r="N37" s="860">
        <f t="shared" si="1"/>
        <v>9.6525096525104756E-2</v>
      </c>
      <c r="O37" s="878" t="s">
        <v>418</v>
      </c>
    </row>
    <row r="38" spans="1:16" ht="12.5" hidden="1">
      <c r="A38" s="862" t="s">
        <v>344</v>
      </c>
      <c r="B38" s="863" t="s">
        <v>413</v>
      </c>
      <c r="C38" s="864">
        <v>109.5</v>
      </c>
      <c r="D38" s="1462">
        <f t="shared" si="2"/>
        <v>-3.5242290748898681</v>
      </c>
      <c r="E38" s="864">
        <v>102.9</v>
      </c>
      <c r="F38" s="1463">
        <f t="shared" si="0"/>
        <v>2.0833333333333419</v>
      </c>
      <c r="G38" s="1469" t="s">
        <v>434</v>
      </c>
      <c r="I38" s="862" t="s">
        <v>344</v>
      </c>
      <c r="J38" s="863" t="s">
        <v>413</v>
      </c>
      <c r="K38" s="870">
        <v>107.9</v>
      </c>
      <c r="L38" s="871">
        <f t="shared" si="3"/>
        <v>-3.141831238779174</v>
      </c>
      <c r="M38" s="870">
        <v>103.2</v>
      </c>
      <c r="N38" s="872">
        <f t="shared" si="1"/>
        <v>-0.48216007714561238</v>
      </c>
      <c r="O38" s="879" t="s">
        <v>418</v>
      </c>
    </row>
    <row r="39" spans="1:16" ht="12.5" hidden="1">
      <c r="A39" s="857" t="s">
        <v>542</v>
      </c>
      <c r="B39" s="858" t="s">
        <v>400</v>
      </c>
      <c r="C39" s="859">
        <v>93.2</v>
      </c>
      <c r="D39" s="1460">
        <f t="shared" si="2"/>
        <v>-7.355864811133193</v>
      </c>
      <c r="E39" s="859">
        <v>103.9</v>
      </c>
      <c r="F39" s="1461">
        <f t="shared" si="0"/>
        <v>0.97181729834791064</v>
      </c>
      <c r="G39" s="1470" t="s">
        <v>434</v>
      </c>
      <c r="I39" s="857" t="s">
        <v>542</v>
      </c>
      <c r="J39" s="858" t="s">
        <v>400</v>
      </c>
      <c r="K39" s="854">
        <v>97.4</v>
      </c>
      <c r="L39" s="869">
        <f t="shared" si="3"/>
        <v>-5.1606621226874365</v>
      </c>
      <c r="M39" s="854">
        <v>106.4</v>
      </c>
      <c r="N39" s="860">
        <f t="shared" si="1"/>
        <v>3.1007751937984525</v>
      </c>
      <c r="O39" s="878" t="s">
        <v>418</v>
      </c>
    </row>
    <row r="40" spans="1:16" ht="12.5" hidden="1">
      <c r="A40" s="861">
        <v>2021</v>
      </c>
      <c r="B40" s="858" t="s">
        <v>401</v>
      </c>
      <c r="C40" s="859">
        <v>99.2</v>
      </c>
      <c r="D40" s="1460">
        <f t="shared" si="2"/>
        <v>-3.6893203883495116</v>
      </c>
      <c r="E40" s="859">
        <v>103</v>
      </c>
      <c r="F40" s="1461">
        <f t="shared" si="0"/>
        <v>-0.86621751684312387</v>
      </c>
      <c r="G40" s="1470" t="s">
        <v>434</v>
      </c>
      <c r="I40" s="861">
        <v>2021</v>
      </c>
      <c r="J40" s="858" t="s">
        <v>401</v>
      </c>
      <c r="K40" s="854">
        <v>101.4</v>
      </c>
      <c r="L40" s="869">
        <f t="shared" si="3"/>
        <v>-2.2179363548698139</v>
      </c>
      <c r="M40" s="854">
        <v>105.9</v>
      </c>
      <c r="N40" s="860">
        <f t="shared" si="1"/>
        <v>-0.46992481203007519</v>
      </c>
      <c r="O40" s="878" t="s">
        <v>418</v>
      </c>
    </row>
    <row r="41" spans="1:16" ht="12.5" hidden="1">
      <c r="A41" s="861"/>
      <c r="B41" s="858" t="s">
        <v>402</v>
      </c>
      <c r="C41" s="859">
        <v>124.1</v>
      </c>
      <c r="D41" s="1460">
        <f t="shared" si="2"/>
        <v>-3.2735775526110809</v>
      </c>
      <c r="E41" s="859">
        <v>104.3</v>
      </c>
      <c r="F41" s="1461">
        <f t="shared" si="0"/>
        <v>1.2621359223300943</v>
      </c>
      <c r="G41" s="1470" t="s">
        <v>434</v>
      </c>
      <c r="I41" s="861"/>
      <c r="J41" s="858" t="s">
        <v>402</v>
      </c>
      <c r="K41" s="854">
        <v>120.1</v>
      </c>
      <c r="L41" s="869">
        <f t="shared" si="3"/>
        <v>3.0901287553648018</v>
      </c>
      <c r="M41" s="854">
        <v>106.5</v>
      </c>
      <c r="N41" s="860">
        <f t="shared" si="1"/>
        <v>0.56657223796033451</v>
      </c>
      <c r="O41" s="878" t="s">
        <v>418</v>
      </c>
    </row>
    <row r="42" spans="1:16" ht="12.5" hidden="1">
      <c r="A42" s="861"/>
      <c r="B42" s="858" t="s">
        <v>404</v>
      </c>
      <c r="C42" s="859">
        <v>104.6</v>
      </c>
      <c r="D42" s="1460">
        <f t="shared" si="2"/>
        <v>12.594187298170063</v>
      </c>
      <c r="E42" s="859">
        <v>104.1</v>
      </c>
      <c r="F42" s="1461">
        <f t="shared" si="0"/>
        <v>-0.19175455417066428</v>
      </c>
      <c r="G42" s="1470" t="s">
        <v>434</v>
      </c>
      <c r="I42" s="861"/>
      <c r="J42" s="858" t="s">
        <v>404</v>
      </c>
      <c r="K42" s="854">
        <v>108.4</v>
      </c>
      <c r="L42" s="869">
        <f t="shared" si="3"/>
        <v>14.345991561181446</v>
      </c>
      <c r="M42" s="854">
        <v>108.8</v>
      </c>
      <c r="N42" s="860">
        <f t="shared" si="1"/>
        <v>2.1596244131455373</v>
      </c>
      <c r="O42" s="878" t="s">
        <v>418</v>
      </c>
    </row>
    <row r="43" spans="1:16" ht="12.5" hidden="1">
      <c r="A43" s="875" t="s">
        <v>344</v>
      </c>
      <c r="B43" s="858" t="s">
        <v>405</v>
      </c>
      <c r="C43" s="859">
        <v>92.7</v>
      </c>
      <c r="D43" s="1460">
        <f t="shared" si="2"/>
        <v>11.956521739130443</v>
      </c>
      <c r="E43" s="859">
        <v>103.7</v>
      </c>
      <c r="F43" s="1461">
        <f t="shared" si="0"/>
        <v>-0.38424591738711961</v>
      </c>
      <c r="G43" s="1470" t="s">
        <v>434</v>
      </c>
      <c r="I43" s="875" t="s">
        <v>344</v>
      </c>
      <c r="J43" s="858" t="s">
        <v>405</v>
      </c>
      <c r="K43" s="854">
        <v>95.4</v>
      </c>
      <c r="L43" s="869">
        <f t="shared" si="3"/>
        <v>19.250000000000007</v>
      </c>
      <c r="M43" s="854">
        <v>104.8</v>
      </c>
      <c r="N43" s="860">
        <f t="shared" si="1"/>
        <v>-3.6764705882352944</v>
      </c>
      <c r="O43" s="878" t="s">
        <v>418</v>
      </c>
    </row>
    <row r="44" spans="1:16" ht="12.5" hidden="1">
      <c r="A44" s="861" t="s">
        <v>344</v>
      </c>
      <c r="B44" s="858" t="s">
        <v>406</v>
      </c>
      <c r="C44" s="859">
        <v>106.9</v>
      </c>
      <c r="D44" s="1460">
        <f t="shared" si="2"/>
        <v>11.820083682008381</v>
      </c>
      <c r="E44" s="859">
        <v>102.8</v>
      </c>
      <c r="F44" s="1461">
        <f t="shared" si="0"/>
        <v>-0.86788813886210769</v>
      </c>
      <c r="G44" s="1470" t="s">
        <v>414</v>
      </c>
      <c r="I44" s="861" t="s">
        <v>344</v>
      </c>
      <c r="J44" s="858" t="s">
        <v>406</v>
      </c>
      <c r="K44" s="854">
        <v>111.6</v>
      </c>
      <c r="L44" s="869">
        <f t="shared" si="3"/>
        <v>21.834061135371179</v>
      </c>
      <c r="M44" s="854">
        <v>109</v>
      </c>
      <c r="N44" s="860">
        <f t="shared" si="1"/>
        <v>4.0076335877862617</v>
      </c>
      <c r="O44" s="878" t="s">
        <v>418</v>
      </c>
      <c r="P44" s="498" t="s">
        <v>344</v>
      </c>
    </row>
    <row r="45" spans="1:16" ht="12.5" hidden="1">
      <c r="A45" s="861"/>
      <c r="B45" s="858" t="s">
        <v>407</v>
      </c>
      <c r="C45" s="859">
        <v>100</v>
      </c>
      <c r="D45" s="1460">
        <f t="shared" si="2"/>
        <v>8.3423618634886267</v>
      </c>
      <c r="E45" s="859">
        <v>103.3</v>
      </c>
      <c r="F45" s="1461">
        <f t="shared" si="0"/>
        <v>0.48638132295719844</v>
      </c>
      <c r="G45" s="1470" t="s">
        <v>414</v>
      </c>
      <c r="I45" s="861"/>
      <c r="J45" s="858" t="s">
        <v>407</v>
      </c>
      <c r="K45" s="854">
        <v>109.9</v>
      </c>
      <c r="L45" s="869">
        <f t="shared" si="3"/>
        <v>10.898082744702332</v>
      </c>
      <c r="M45" s="854">
        <v>107.4</v>
      </c>
      <c r="N45" s="860">
        <f t="shared" si="1"/>
        <v>-1.4678899082568755</v>
      </c>
      <c r="O45" s="878" t="s">
        <v>418</v>
      </c>
    </row>
    <row r="46" spans="1:16" ht="12.5" hidden="1">
      <c r="A46" s="861"/>
      <c r="B46" s="858" t="s">
        <v>408</v>
      </c>
      <c r="C46" s="859">
        <v>92.2</v>
      </c>
      <c r="D46" s="1460">
        <f t="shared" si="2"/>
        <v>1.766004415011047</v>
      </c>
      <c r="E46" s="859">
        <v>101.1</v>
      </c>
      <c r="F46" s="1461">
        <f t="shared" si="0"/>
        <v>-2.1297192642788025</v>
      </c>
      <c r="G46" s="1470" t="s">
        <v>414</v>
      </c>
      <c r="I46" s="861"/>
      <c r="J46" s="858" t="s">
        <v>408</v>
      </c>
      <c r="K46" s="854">
        <v>95.4</v>
      </c>
      <c r="L46" s="869">
        <f t="shared" si="3"/>
        <v>8.5324232081911262</v>
      </c>
      <c r="M46" s="854">
        <v>103.8</v>
      </c>
      <c r="N46" s="860">
        <f t="shared" si="1"/>
        <v>-3.3519553072625774</v>
      </c>
      <c r="O46" s="856" t="s">
        <v>423</v>
      </c>
    </row>
    <row r="47" spans="1:16" ht="12.5" hidden="1">
      <c r="A47" s="875" t="s">
        <v>344</v>
      </c>
      <c r="B47" s="858" t="s">
        <v>409</v>
      </c>
      <c r="C47" s="859">
        <v>101.5</v>
      </c>
      <c r="D47" s="1460">
        <f t="shared" si="2"/>
        <v>1.5</v>
      </c>
      <c r="E47" s="859">
        <v>98.5</v>
      </c>
      <c r="F47" s="1461">
        <f t="shared" si="0"/>
        <v>-2.5717111770524181</v>
      </c>
      <c r="G47" s="1470" t="s">
        <v>414</v>
      </c>
      <c r="I47" s="875" t="s">
        <v>344</v>
      </c>
      <c r="J47" s="858" t="s">
        <v>409</v>
      </c>
      <c r="K47" s="854">
        <v>103.1</v>
      </c>
      <c r="L47" s="869">
        <f t="shared" si="3"/>
        <v>-1.434034416826004</v>
      </c>
      <c r="M47" s="854">
        <v>98.8</v>
      </c>
      <c r="N47" s="860">
        <f t="shared" si="1"/>
        <v>-4.8169556840077075</v>
      </c>
      <c r="O47" s="856" t="s">
        <v>423</v>
      </c>
    </row>
    <row r="48" spans="1:16" ht="12.5" hidden="1">
      <c r="A48" s="861" t="s">
        <v>344</v>
      </c>
      <c r="B48" s="858" t="s">
        <v>411</v>
      </c>
      <c r="C48" s="859">
        <v>103.6</v>
      </c>
      <c r="D48" s="1460">
        <f t="shared" si="2"/>
        <v>-1.1450381679389341</v>
      </c>
      <c r="E48" s="859">
        <v>101.1</v>
      </c>
      <c r="F48" s="1461">
        <f t="shared" si="0"/>
        <v>2.6395939086294358</v>
      </c>
      <c r="G48" s="1470" t="s">
        <v>414</v>
      </c>
      <c r="I48" s="861" t="s">
        <v>344</v>
      </c>
      <c r="J48" s="858" t="s">
        <v>411</v>
      </c>
      <c r="K48" s="854">
        <v>102.2</v>
      </c>
      <c r="L48" s="869">
        <f t="shared" si="3"/>
        <v>-3.766478342749529</v>
      </c>
      <c r="M48" s="854">
        <v>101.4</v>
      </c>
      <c r="N48" s="860">
        <f t="shared" si="1"/>
        <v>2.6315789473684301</v>
      </c>
      <c r="O48" s="856" t="s">
        <v>423</v>
      </c>
    </row>
    <row r="49" spans="1:16" ht="12.5" hidden="1">
      <c r="A49" s="861" t="s">
        <v>344</v>
      </c>
      <c r="B49" s="858" t="s">
        <v>412</v>
      </c>
      <c r="C49" s="859">
        <v>101.2</v>
      </c>
      <c r="D49" s="1460">
        <f t="shared" si="2"/>
        <v>1.6064257028112534</v>
      </c>
      <c r="E49" s="859">
        <v>100.8</v>
      </c>
      <c r="F49" s="1461">
        <f t="shared" si="0"/>
        <v>-0.29673590504450759</v>
      </c>
      <c r="G49" s="1470" t="s">
        <v>416</v>
      </c>
      <c r="I49" s="861" t="s">
        <v>344</v>
      </c>
      <c r="J49" s="858" t="s">
        <v>412</v>
      </c>
      <c r="K49" s="854">
        <v>110.1</v>
      </c>
      <c r="L49" s="869">
        <f t="shared" si="3"/>
        <v>5.0572519083969443</v>
      </c>
      <c r="M49" s="854">
        <v>107</v>
      </c>
      <c r="N49" s="860">
        <f t="shared" si="1"/>
        <v>5.5226824457593633</v>
      </c>
      <c r="O49" s="878" t="s">
        <v>410</v>
      </c>
      <c r="P49" s="498" t="s">
        <v>344</v>
      </c>
    </row>
    <row r="50" spans="1:16" ht="12.5" hidden="1">
      <c r="A50" s="862" t="s">
        <v>344</v>
      </c>
      <c r="B50" s="863" t="s">
        <v>413</v>
      </c>
      <c r="C50" s="864">
        <v>104.8</v>
      </c>
      <c r="D50" s="1462">
        <f t="shared" si="2"/>
        <v>-4.2922374429223771</v>
      </c>
      <c r="E50" s="864">
        <v>98.5</v>
      </c>
      <c r="F50" s="1463">
        <f t="shared" si="0"/>
        <v>-2.281746031746029</v>
      </c>
      <c r="G50" s="1469" t="s">
        <v>416</v>
      </c>
      <c r="I50" s="862" t="s">
        <v>344</v>
      </c>
      <c r="J50" s="863" t="s">
        <v>413</v>
      </c>
      <c r="K50" s="854">
        <v>110</v>
      </c>
      <c r="L50" s="869">
        <f t="shared" si="3"/>
        <v>1.946246524559772</v>
      </c>
      <c r="M50" s="854">
        <v>105.4</v>
      </c>
      <c r="N50" s="860">
        <f t="shared" si="1"/>
        <v>-1.4953271028037329</v>
      </c>
      <c r="O50" s="878" t="s">
        <v>410</v>
      </c>
    </row>
    <row r="51" spans="1:16" ht="12.5" hidden="1">
      <c r="A51" s="857" t="s">
        <v>583</v>
      </c>
      <c r="B51" s="858" t="s">
        <v>400</v>
      </c>
      <c r="C51" s="859">
        <v>91.9</v>
      </c>
      <c r="D51" s="1460">
        <f t="shared" si="2"/>
        <v>-1.3948497854077222</v>
      </c>
      <c r="E51" s="859">
        <v>100.1</v>
      </c>
      <c r="F51" s="1461">
        <f t="shared" si="0"/>
        <v>1.6243654822334967</v>
      </c>
      <c r="G51" s="1470" t="s">
        <v>416</v>
      </c>
      <c r="I51" s="857" t="s">
        <v>583</v>
      </c>
      <c r="J51" s="858" t="s">
        <v>400</v>
      </c>
      <c r="K51" s="865">
        <v>96.7</v>
      </c>
      <c r="L51" s="866">
        <f t="shared" si="3"/>
        <v>-0.71868583162217947</v>
      </c>
      <c r="M51" s="865">
        <v>104.6</v>
      </c>
      <c r="N51" s="867">
        <f t="shared" si="1"/>
        <v>-0.75901328273245861</v>
      </c>
      <c r="O51" s="877" t="s">
        <v>410</v>
      </c>
    </row>
    <row r="52" spans="1:16" ht="12.5" hidden="1">
      <c r="A52" s="861">
        <v>2022</v>
      </c>
      <c r="B52" s="858" t="s">
        <v>401</v>
      </c>
      <c r="C52" s="859">
        <v>99.6</v>
      </c>
      <c r="D52" s="1460">
        <f t="shared" si="2"/>
        <v>0.40322580645160433</v>
      </c>
      <c r="E52" s="859">
        <v>103.3</v>
      </c>
      <c r="F52" s="1461">
        <f t="shared" si="0"/>
        <v>3.1968031968031996</v>
      </c>
      <c r="G52" s="1470" t="s">
        <v>416</v>
      </c>
      <c r="I52" s="861">
        <v>2022</v>
      </c>
      <c r="J52" s="858" t="s">
        <v>401</v>
      </c>
      <c r="K52" s="854">
        <v>101.4</v>
      </c>
      <c r="L52" s="869">
        <f t="shared" si="3"/>
        <v>0</v>
      </c>
      <c r="M52" s="854">
        <v>106</v>
      </c>
      <c r="N52" s="860">
        <f t="shared" si="1"/>
        <v>1.3384321223709423</v>
      </c>
      <c r="O52" s="878" t="s">
        <v>410</v>
      </c>
    </row>
    <row r="53" spans="1:16" ht="12.5" hidden="1">
      <c r="A53" s="861"/>
      <c r="B53" s="858" t="s">
        <v>402</v>
      </c>
      <c r="C53" s="859">
        <v>117.3</v>
      </c>
      <c r="D53" s="1460">
        <f t="shared" si="2"/>
        <v>-5.4794520547945185</v>
      </c>
      <c r="E53" s="859">
        <v>100.5</v>
      </c>
      <c r="F53" s="1461">
        <f t="shared" si="0"/>
        <v>-2.7105517909002881</v>
      </c>
      <c r="G53" s="1470" t="s">
        <v>416</v>
      </c>
      <c r="I53" s="861"/>
      <c r="J53" s="858" t="s">
        <v>402</v>
      </c>
      <c r="K53" s="854">
        <v>118.2</v>
      </c>
      <c r="L53" s="869">
        <f t="shared" si="3"/>
        <v>-1.5820149875104008</v>
      </c>
      <c r="M53" s="854">
        <v>105.7</v>
      </c>
      <c r="N53" s="860">
        <f t="shared" si="1"/>
        <v>-0.28301886792452563</v>
      </c>
      <c r="O53" s="878" t="s">
        <v>410</v>
      </c>
    </row>
    <row r="54" spans="1:16" ht="12.5" hidden="1">
      <c r="A54" s="861"/>
      <c r="B54" s="858" t="s">
        <v>404</v>
      </c>
      <c r="C54" s="859">
        <v>101.1</v>
      </c>
      <c r="D54" s="1460">
        <f t="shared" si="2"/>
        <v>-3.3460803059273423</v>
      </c>
      <c r="E54" s="859">
        <v>102.1</v>
      </c>
      <c r="F54" s="1461">
        <f t="shared" si="0"/>
        <v>1.5920398009950192</v>
      </c>
      <c r="G54" s="1470" t="s">
        <v>416</v>
      </c>
      <c r="I54" s="861"/>
      <c r="J54" s="858" t="s">
        <v>404</v>
      </c>
      <c r="K54" s="854">
        <v>103.3</v>
      </c>
      <c r="L54" s="869">
        <f t="shared" si="3"/>
        <v>-4.7047970479704873</v>
      </c>
      <c r="M54" s="854">
        <v>105.3</v>
      </c>
      <c r="N54" s="860">
        <f t="shared" si="1"/>
        <v>-0.37842951750237058</v>
      </c>
      <c r="O54" s="856" t="s">
        <v>423</v>
      </c>
    </row>
    <row r="55" spans="1:16" ht="12.5" hidden="1">
      <c r="A55" s="875" t="s">
        <v>344</v>
      </c>
      <c r="B55" s="858" t="s">
        <v>405</v>
      </c>
      <c r="C55" s="859">
        <v>90.3</v>
      </c>
      <c r="D55" s="1460">
        <f t="shared" si="2"/>
        <v>-2.5889967637540514</v>
      </c>
      <c r="E55" s="859">
        <v>99.5</v>
      </c>
      <c r="F55" s="1461">
        <f t="shared" si="0"/>
        <v>-2.5465230166503376</v>
      </c>
      <c r="G55" s="1470" t="s">
        <v>416</v>
      </c>
      <c r="I55" s="875" t="s">
        <v>344</v>
      </c>
      <c r="J55" s="858" t="s">
        <v>405</v>
      </c>
      <c r="K55" s="854">
        <v>92.8</v>
      </c>
      <c r="L55" s="869">
        <f t="shared" si="3"/>
        <v>-2.7253668763102814</v>
      </c>
      <c r="M55" s="854">
        <v>100.7</v>
      </c>
      <c r="N55" s="860">
        <f t="shared" si="1"/>
        <v>-4.3684710351376967</v>
      </c>
      <c r="O55" s="878" t="s">
        <v>428</v>
      </c>
    </row>
    <row r="56" spans="1:16" ht="12.5" hidden="1">
      <c r="A56" s="861" t="s">
        <v>344</v>
      </c>
      <c r="B56" s="858" t="s">
        <v>406</v>
      </c>
      <c r="C56" s="859">
        <v>105.7</v>
      </c>
      <c r="D56" s="1460">
        <f t="shared" si="2"/>
        <v>-1.1225444340505171</v>
      </c>
      <c r="E56" s="859">
        <v>101.9</v>
      </c>
      <c r="F56" s="1461">
        <f t="shared" si="0"/>
        <v>2.4120603015075437</v>
      </c>
      <c r="G56" s="1470" t="s">
        <v>416</v>
      </c>
      <c r="I56" s="861" t="s">
        <v>344</v>
      </c>
      <c r="J56" s="858" t="s">
        <v>406</v>
      </c>
      <c r="K56" s="854">
        <v>108.3</v>
      </c>
      <c r="L56" s="869">
        <f t="shared" si="3"/>
        <v>-2.9569892473118258</v>
      </c>
      <c r="M56" s="854">
        <v>105.7</v>
      </c>
      <c r="N56" s="860">
        <f t="shared" si="1"/>
        <v>4.9652432969215488</v>
      </c>
      <c r="O56" s="878" t="s">
        <v>416</v>
      </c>
    </row>
    <row r="57" spans="1:16" ht="12.5" hidden="1">
      <c r="A57" s="861"/>
      <c r="B57" s="858" t="s">
        <v>407</v>
      </c>
      <c r="C57" s="859">
        <v>99.7</v>
      </c>
      <c r="D57" s="1460">
        <f t="shared" si="2"/>
        <v>-0.29999999999999716</v>
      </c>
      <c r="E57" s="859">
        <v>102.6</v>
      </c>
      <c r="F57" s="1461">
        <f t="shared" si="0"/>
        <v>0.68694798822373759</v>
      </c>
      <c r="G57" s="1470" t="s">
        <v>416</v>
      </c>
      <c r="I57" s="861"/>
      <c r="J57" s="858" t="s">
        <v>407</v>
      </c>
      <c r="K57" s="854">
        <v>107.9</v>
      </c>
      <c r="L57" s="869">
        <f t="shared" si="3"/>
        <v>-1.8198362147406733</v>
      </c>
      <c r="M57" s="854">
        <v>106.3</v>
      </c>
      <c r="N57" s="860">
        <f t="shared" si="1"/>
        <v>0.56764427625354241</v>
      </c>
      <c r="O57" s="878" t="s">
        <v>416</v>
      </c>
    </row>
    <row r="58" spans="1:16" ht="12.5" hidden="1">
      <c r="A58" s="861"/>
      <c r="B58" s="858" t="s">
        <v>408</v>
      </c>
      <c r="C58" s="859">
        <v>95.5</v>
      </c>
      <c r="D58" s="1460">
        <f t="shared" si="2"/>
        <v>3.5791757049891508</v>
      </c>
      <c r="E58" s="859">
        <v>102.9</v>
      </c>
      <c r="F58" s="1461">
        <f t="shared" si="0"/>
        <v>0.29239766081872454</v>
      </c>
      <c r="G58" s="1470" t="s">
        <v>403</v>
      </c>
      <c r="I58" s="861"/>
      <c r="J58" s="858" t="s">
        <v>408</v>
      </c>
      <c r="K58" s="854">
        <v>100.8</v>
      </c>
      <c r="L58" s="869">
        <f t="shared" si="3"/>
        <v>5.6603773584905568</v>
      </c>
      <c r="M58" s="854">
        <v>107.8</v>
      </c>
      <c r="N58" s="860">
        <f t="shared" si="1"/>
        <v>1.4111006585136407</v>
      </c>
      <c r="O58" s="1104" t="s">
        <v>410</v>
      </c>
    </row>
    <row r="59" spans="1:16" ht="12.5" hidden="1">
      <c r="A59" s="875" t="s">
        <v>344</v>
      </c>
      <c r="B59" s="858" t="s">
        <v>409</v>
      </c>
      <c r="C59" s="859">
        <v>107.8</v>
      </c>
      <c r="D59" s="1460">
        <f t="shared" si="2"/>
        <v>6.2068965517241352</v>
      </c>
      <c r="E59" s="859">
        <v>104.9</v>
      </c>
      <c r="F59" s="1461">
        <f t="shared" si="0"/>
        <v>1.9436345966958213</v>
      </c>
      <c r="G59" s="1470" t="s">
        <v>403</v>
      </c>
      <c r="I59" s="875" t="s">
        <v>344</v>
      </c>
      <c r="J59" s="858" t="s">
        <v>409</v>
      </c>
      <c r="K59" s="854">
        <v>112.1</v>
      </c>
      <c r="L59" s="869">
        <f t="shared" si="3"/>
        <v>8.7293889427740066</v>
      </c>
      <c r="M59" s="854">
        <v>107.3</v>
      </c>
      <c r="N59" s="860">
        <f t="shared" si="1"/>
        <v>-0.463821892393321</v>
      </c>
      <c r="O59" s="1104" t="s">
        <v>410</v>
      </c>
    </row>
    <row r="60" spans="1:16" ht="12.5" hidden="1">
      <c r="A60" s="861" t="s">
        <v>344</v>
      </c>
      <c r="B60" s="858" t="s">
        <v>411</v>
      </c>
      <c r="C60" s="859">
        <v>103.9</v>
      </c>
      <c r="D60" s="1460">
        <f t="shared" si="2"/>
        <v>0.2895752895753006</v>
      </c>
      <c r="E60" s="859">
        <v>103.3</v>
      </c>
      <c r="F60" s="1461">
        <f t="shared" si="0"/>
        <v>-1.5252621544328013</v>
      </c>
      <c r="G60" s="1470" t="s">
        <v>403</v>
      </c>
      <c r="I60" s="861" t="s">
        <v>344</v>
      </c>
      <c r="J60" s="858" t="s">
        <v>411</v>
      </c>
      <c r="K60" s="854">
        <v>105.4</v>
      </c>
      <c r="L60" s="869">
        <f t="shared" si="3"/>
        <v>3.1311154598825857</v>
      </c>
      <c r="M60" s="854">
        <v>105.5</v>
      </c>
      <c r="N60" s="860">
        <f t="shared" si="1"/>
        <v>-1.6775396085740888</v>
      </c>
      <c r="O60" s="1104" t="s">
        <v>651</v>
      </c>
    </row>
    <row r="61" spans="1:16" ht="12.5" hidden="1">
      <c r="A61" s="861" t="s">
        <v>344</v>
      </c>
      <c r="B61" s="858" t="s">
        <v>412</v>
      </c>
      <c r="C61" s="859">
        <v>104.1</v>
      </c>
      <c r="D61" s="1460">
        <f t="shared" si="2"/>
        <v>2.8656126482213353</v>
      </c>
      <c r="E61" s="859">
        <v>103.6</v>
      </c>
      <c r="F61" s="1461">
        <f t="shared" si="0"/>
        <v>0.29041626331074266</v>
      </c>
      <c r="G61" s="1470" t="s">
        <v>403</v>
      </c>
      <c r="I61" s="861" t="s">
        <v>344</v>
      </c>
      <c r="J61" s="858" t="s">
        <v>412</v>
      </c>
      <c r="K61" s="854">
        <v>108.6</v>
      </c>
      <c r="L61" s="869">
        <f t="shared" si="3"/>
        <v>-1.3623978201634876</v>
      </c>
      <c r="M61" s="854">
        <v>105.5</v>
      </c>
      <c r="N61" s="860">
        <f t="shared" si="1"/>
        <v>0</v>
      </c>
      <c r="O61" s="878" t="s">
        <v>428</v>
      </c>
    </row>
    <row r="62" spans="1:16" ht="12.5" hidden="1">
      <c r="A62" s="862" t="s">
        <v>344</v>
      </c>
      <c r="B62" s="863" t="s">
        <v>413</v>
      </c>
      <c r="C62" s="864">
        <v>108.1</v>
      </c>
      <c r="D62" s="1462">
        <f t="shared" si="2"/>
        <v>3.1488549618320585</v>
      </c>
      <c r="E62" s="864">
        <v>103.6</v>
      </c>
      <c r="F62" s="1463">
        <f t="shared" si="0"/>
        <v>0</v>
      </c>
      <c r="G62" s="1471" t="s">
        <v>423</v>
      </c>
      <c r="I62" s="862" t="s">
        <v>344</v>
      </c>
      <c r="J62" s="863" t="s">
        <v>413</v>
      </c>
      <c r="K62" s="870">
        <v>107.6</v>
      </c>
      <c r="L62" s="871">
        <f t="shared" si="3"/>
        <v>-2.181818181818187</v>
      </c>
      <c r="M62" s="870">
        <v>104.9</v>
      </c>
      <c r="N62" s="872">
        <f t="shared" si="1"/>
        <v>-0.56872037914691398</v>
      </c>
      <c r="O62" s="879" t="s">
        <v>428</v>
      </c>
    </row>
    <row r="63" spans="1:16" ht="12.5" hidden="1">
      <c r="A63" s="857" t="s">
        <v>652</v>
      </c>
      <c r="B63" s="858" t="s">
        <v>400</v>
      </c>
      <c r="C63" s="859">
        <v>90.2</v>
      </c>
      <c r="D63" s="1460">
        <f t="shared" si="2"/>
        <v>-1.8498367791077288</v>
      </c>
      <c r="E63" s="859">
        <v>99</v>
      </c>
      <c r="F63" s="1461">
        <f t="shared" si="0"/>
        <v>-4.4401544401544344</v>
      </c>
      <c r="G63" s="1470" t="s">
        <v>423</v>
      </c>
      <c r="I63" s="857" t="s">
        <v>652</v>
      </c>
      <c r="J63" s="858" t="s">
        <v>400</v>
      </c>
      <c r="K63" s="865">
        <v>93.8</v>
      </c>
      <c r="L63" s="866">
        <f t="shared" si="3"/>
        <v>-2.9989658738366138</v>
      </c>
      <c r="M63" s="865">
        <v>101.1</v>
      </c>
      <c r="N63" s="867">
        <f t="shared" si="1"/>
        <v>-3.6224976167778942</v>
      </c>
      <c r="O63" s="877" t="s">
        <v>428</v>
      </c>
    </row>
    <row r="64" spans="1:16" ht="12.5" hidden="1">
      <c r="A64" s="861">
        <v>2023</v>
      </c>
      <c r="B64" s="858" t="s">
        <v>401</v>
      </c>
      <c r="C64" s="859">
        <v>97.4</v>
      </c>
      <c r="D64" s="1460">
        <f t="shared" si="2"/>
        <v>-2.2088353413654502</v>
      </c>
      <c r="E64" s="859">
        <v>99.6</v>
      </c>
      <c r="F64" s="1461">
        <f t="shared" si="0"/>
        <v>0.6060606060606003</v>
      </c>
      <c r="G64" s="1470" t="s">
        <v>423</v>
      </c>
      <c r="I64" s="861">
        <v>2023</v>
      </c>
      <c r="J64" s="858" t="s">
        <v>401</v>
      </c>
      <c r="K64" s="854">
        <v>100.9</v>
      </c>
      <c r="L64" s="869">
        <f t="shared" si="3"/>
        <v>-0.49309664694280081</v>
      </c>
      <c r="M64" s="854">
        <v>104.5</v>
      </c>
      <c r="N64" s="860">
        <f t="shared" si="1"/>
        <v>3.3630069238377898</v>
      </c>
      <c r="O64" s="878" t="s">
        <v>428</v>
      </c>
    </row>
    <row r="65" spans="1:15" ht="12.5" hidden="1">
      <c r="A65" s="861"/>
      <c r="B65" s="858" t="s">
        <v>402</v>
      </c>
      <c r="C65" s="859">
        <v>118.2</v>
      </c>
      <c r="D65" s="1460">
        <f t="shared" si="2"/>
        <v>0.7672634271099793</v>
      </c>
      <c r="E65" s="859">
        <v>100.7</v>
      </c>
      <c r="F65" s="1461">
        <f t="shared" si="0"/>
        <v>1.1044176706827395</v>
      </c>
      <c r="G65" s="1470" t="s">
        <v>415</v>
      </c>
      <c r="I65" s="861"/>
      <c r="J65" s="858" t="s">
        <v>402</v>
      </c>
      <c r="K65" s="854">
        <v>117.3</v>
      </c>
      <c r="L65" s="869">
        <f t="shared" si="3"/>
        <v>-0.76142131979695915</v>
      </c>
      <c r="M65" s="854">
        <v>104.9</v>
      </c>
      <c r="N65" s="860">
        <f t="shared" si="1"/>
        <v>0.38277511961723032</v>
      </c>
      <c r="O65" s="883" t="s">
        <v>653</v>
      </c>
    </row>
    <row r="66" spans="1:15" ht="12.5" hidden="1">
      <c r="A66" s="861"/>
      <c r="B66" s="858" t="s">
        <v>404</v>
      </c>
      <c r="C66" s="859">
        <v>94.8</v>
      </c>
      <c r="D66" s="1460">
        <f t="shared" si="2"/>
        <v>-6.2314540059347152</v>
      </c>
      <c r="E66" s="859">
        <v>95.8</v>
      </c>
      <c r="F66" s="1461">
        <f t="shared" si="0"/>
        <v>-4.8659384309831237</v>
      </c>
      <c r="G66" s="1470" t="s">
        <v>416</v>
      </c>
      <c r="I66" s="861"/>
      <c r="J66" s="858" t="s">
        <v>404</v>
      </c>
      <c r="K66" s="854">
        <v>102.5</v>
      </c>
      <c r="L66" s="869">
        <f t="shared" si="3"/>
        <v>-0.77444336882865161</v>
      </c>
      <c r="M66" s="854">
        <v>105.2</v>
      </c>
      <c r="N66" s="860">
        <f t="shared" si="1"/>
        <v>0.28598665395614598</v>
      </c>
      <c r="O66" s="883" t="s">
        <v>666</v>
      </c>
    </row>
    <row r="67" spans="1:15" ht="12.5" hidden="1">
      <c r="A67" s="875" t="s">
        <v>344</v>
      </c>
      <c r="B67" s="858" t="s">
        <v>405</v>
      </c>
      <c r="C67" s="859">
        <v>88.5</v>
      </c>
      <c r="D67" s="1460">
        <f t="shared" si="2"/>
        <v>-1.9933554817275716</v>
      </c>
      <c r="E67" s="859">
        <v>96.9</v>
      </c>
      <c r="F67" s="1461">
        <f t="shared" si="0"/>
        <v>1.1482254697286101</v>
      </c>
      <c r="G67" s="1470" t="s">
        <v>416</v>
      </c>
      <c r="I67" s="875" t="s">
        <v>344</v>
      </c>
      <c r="J67" s="858" t="s">
        <v>405</v>
      </c>
      <c r="K67" s="854">
        <v>96.6</v>
      </c>
      <c r="L67" s="869">
        <f t="shared" si="3"/>
        <v>4.0948275862068932</v>
      </c>
      <c r="M67" s="854">
        <v>104.1</v>
      </c>
      <c r="N67" s="860">
        <f t="shared" si="1"/>
        <v>-1.0456273764258637</v>
      </c>
      <c r="O67" s="883" t="s">
        <v>666</v>
      </c>
    </row>
    <row r="68" spans="1:15" ht="12.5" hidden="1">
      <c r="A68" s="861" t="s">
        <v>344</v>
      </c>
      <c r="B68" s="858" t="s">
        <v>406</v>
      </c>
      <c r="C68" s="859">
        <v>109</v>
      </c>
      <c r="D68" s="1460">
        <f t="shared" si="2"/>
        <v>3.1220435193945102</v>
      </c>
      <c r="E68" s="859">
        <v>104.9</v>
      </c>
      <c r="F68" s="1461">
        <f t="shared" ref="F68:F94" si="4">(E68-E67)/E67*100</f>
        <v>8.2559339525283804</v>
      </c>
      <c r="G68" s="1470" t="s">
        <v>416</v>
      </c>
      <c r="I68" s="861" t="s">
        <v>344</v>
      </c>
      <c r="J68" s="858" t="s">
        <v>406</v>
      </c>
      <c r="K68" s="854">
        <v>108.2</v>
      </c>
      <c r="L68" s="869">
        <f t="shared" si="3"/>
        <v>-9.2336103416430573E-2</v>
      </c>
      <c r="M68" s="854">
        <v>105</v>
      </c>
      <c r="N68" s="860">
        <f t="shared" ref="N68:N128" si="5">(M68-M67)/M67*100</f>
        <v>0.86455331412104286</v>
      </c>
      <c r="O68" s="883" t="s">
        <v>666</v>
      </c>
    </row>
    <row r="69" spans="1:15" ht="12.5" hidden="1">
      <c r="A69" s="861"/>
      <c r="B69" s="858" t="s">
        <v>407</v>
      </c>
      <c r="C69" s="859">
        <v>93.7</v>
      </c>
      <c r="D69" s="1460">
        <f t="shared" si="2"/>
        <v>-6.0180541624874619</v>
      </c>
      <c r="E69" s="859">
        <v>96.5</v>
      </c>
      <c r="F69" s="1461">
        <f t="shared" si="4"/>
        <v>-8.007626310772169</v>
      </c>
      <c r="G69" s="1470" t="s">
        <v>414</v>
      </c>
      <c r="I69" s="861"/>
      <c r="J69" s="858" t="s">
        <v>407</v>
      </c>
      <c r="K69" s="854">
        <v>105.1</v>
      </c>
      <c r="L69" s="869">
        <f t="shared" si="3"/>
        <v>-2.5949953660797136</v>
      </c>
      <c r="M69" s="854">
        <v>103.5</v>
      </c>
      <c r="N69" s="860">
        <f t="shared" si="5"/>
        <v>-1.4285714285714286</v>
      </c>
      <c r="O69" s="883" t="s">
        <v>416</v>
      </c>
    </row>
    <row r="70" spans="1:15" ht="12.5" hidden="1">
      <c r="A70" s="861"/>
      <c r="B70" s="858" t="s">
        <v>408</v>
      </c>
      <c r="C70" s="859">
        <v>89.4</v>
      </c>
      <c r="D70" s="1460">
        <f t="shared" si="2"/>
        <v>-6.3874345549738161</v>
      </c>
      <c r="E70" s="859">
        <v>96.4</v>
      </c>
      <c r="F70" s="1461">
        <f t="shared" si="4"/>
        <v>-0.10362694300517547</v>
      </c>
      <c r="G70" s="1470" t="s">
        <v>414</v>
      </c>
      <c r="I70" s="861"/>
      <c r="J70" s="858" t="s">
        <v>408</v>
      </c>
      <c r="K70" s="854">
        <v>96.1</v>
      </c>
      <c r="L70" s="869">
        <f t="shared" si="3"/>
        <v>-4.6626984126984157</v>
      </c>
      <c r="M70" s="854">
        <v>103.1</v>
      </c>
      <c r="N70" s="860">
        <f t="shared" si="5"/>
        <v>-0.38647342995169631</v>
      </c>
      <c r="O70" s="883" t="s">
        <v>416</v>
      </c>
    </row>
    <row r="71" spans="1:15" ht="12.5" hidden="1">
      <c r="A71" s="875" t="s">
        <v>344</v>
      </c>
      <c r="B71" s="858" t="s">
        <v>409</v>
      </c>
      <c r="C71" s="859">
        <v>99.2</v>
      </c>
      <c r="D71" s="1460">
        <f t="shared" si="2"/>
        <v>-7.9777365491651153</v>
      </c>
      <c r="E71" s="859">
        <v>95.8</v>
      </c>
      <c r="F71" s="1461">
        <f t="shared" si="4"/>
        <v>-0.62240663900415816</v>
      </c>
      <c r="G71" s="1470" t="s">
        <v>414</v>
      </c>
      <c r="I71" s="875" t="s">
        <v>344</v>
      </c>
      <c r="J71" s="858" t="s">
        <v>409</v>
      </c>
      <c r="K71" s="854">
        <v>107</v>
      </c>
      <c r="L71" s="869">
        <f t="shared" si="3"/>
        <v>-4.5495093666369266</v>
      </c>
      <c r="M71" s="854">
        <v>103.2</v>
      </c>
      <c r="N71" s="860">
        <f t="shared" si="5"/>
        <v>9.699321047527501E-2</v>
      </c>
      <c r="O71" s="883" t="s">
        <v>416</v>
      </c>
    </row>
    <row r="72" spans="1:15" ht="12.5" hidden="1">
      <c r="A72" s="861" t="s">
        <v>344</v>
      </c>
      <c r="B72" s="858" t="s">
        <v>411</v>
      </c>
      <c r="C72" s="859">
        <v>97</v>
      </c>
      <c r="D72" s="1460">
        <f t="shared" si="2"/>
        <v>-6.6410009624639121</v>
      </c>
      <c r="E72" s="859">
        <v>95</v>
      </c>
      <c r="F72" s="1461">
        <f t="shared" si="4"/>
        <v>-0.83507306889352528</v>
      </c>
      <c r="G72" s="1470" t="s">
        <v>414</v>
      </c>
      <c r="I72" s="861" t="s">
        <v>344</v>
      </c>
      <c r="J72" s="858" t="s">
        <v>411</v>
      </c>
      <c r="K72" s="854">
        <v>106.3</v>
      </c>
      <c r="L72" s="869">
        <f t="shared" si="3"/>
        <v>0.85388994307399568</v>
      </c>
      <c r="M72" s="854">
        <v>104.4</v>
      </c>
      <c r="N72" s="860">
        <f t="shared" si="5"/>
        <v>1.1627906976744213</v>
      </c>
      <c r="O72" s="883" t="s">
        <v>416</v>
      </c>
    </row>
    <row r="73" spans="1:15" ht="12.5" hidden="1">
      <c r="A73" s="861" t="s">
        <v>344</v>
      </c>
      <c r="B73" s="858" t="s">
        <v>412</v>
      </c>
      <c r="C73" s="859">
        <v>95.2</v>
      </c>
      <c r="D73" s="1460">
        <f t="shared" si="2"/>
        <v>-8.5494716618635849</v>
      </c>
      <c r="E73" s="859">
        <v>94.5</v>
      </c>
      <c r="F73" s="1461">
        <f t="shared" si="4"/>
        <v>-0.52631578947368418</v>
      </c>
      <c r="G73" s="1470" t="s">
        <v>414</v>
      </c>
      <c r="I73" s="861" t="s">
        <v>344</v>
      </c>
      <c r="J73" s="858" t="s">
        <v>412</v>
      </c>
      <c r="K73" s="854">
        <v>106.9</v>
      </c>
      <c r="L73" s="869">
        <f t="shared" si="3"/>
        <v>-1.5653775322283507</v>
      </c>
      <c r="M73" s="854">
        <v>103.8</v>
      </c>
      <c r="N73" s="860">
        <f t="shared" si="5"/>
        <v>-0.5747126436781691</v>
      </c>
      <c r="O73" s="883" t="s">
        <v>416</v>
      </c>
    </row>
    <row r="74" spans="1:15" ht="12.5" hidden="1">
      <c r="A74" s="862" t="s">
        <v>344</v>
      </c>
      <c r="B74" s="863" t="s">
        <v>413</v>
      </c>
      <c r="C74" s="864">
        <v>101.7</v>
      </c>
      <c r="D74" s="1462">
        <f t="shared" si="2"/>
        <v>-5.9204440333024904</v>
      </c>
      <c r="E74" s="864">
        <v>97.7</v>
      </c>
      <c r="F74" s="1463">
        <f t="shared" si="4"/>
        <v>3.3862433862433892</v>
      </c>
      <c r="G74" s="1471" t="s">
        <v>414</v>
      </c>
      <c r="I74" s="862" t="s">
        <v>344</v>
      </c>
      <c r="J74" s="863" t="s">
        <v>413</v>
      </c>
      <c r="K74" s="854">
        <v>106.4</v>
      </c>
      <c r="L74" s="869">
        <f t="shared" si="3"/>
        <v>-1.1152416356877219</v>
      </c>
      <c r="M74" s="854">
        <v>105</v>
      </c>
      <c r="N74" s="860">
        <f t="shared" si="5"/>
        <v>1.1560693641618525</v>
      </c>
      <c r="O74" s="884" t="s">
        <v>416</v>
      </c>
    </row>
    <row r="75" spans="1:15" ht="12.5">
      <c r="A75" s="857" t="s">
        <v>684</v>
      </c>
      <c r="B75" s="874" t="s">
        <v>400</v>
      </c>
      <c r="C75" s="859">
        <v>86.2</v>
      </c>
      <c r="D75" s="1472">
        <f t="shared" si="2"/>
        <v>-4.434589800443459</v>
      </c>
      <c r="E75" s="859">
        <v>93.5</v>
      </c>
      <c r="F75" s="1472">
        <f t="shared" si="4"/>
        <v>-4.2988741044012313</v>
      </c>
      <c r="G75" s="1470" t="s">
        <v>685</v>
      </c>
      <c r="I75" s="857" t="s">
        <v>684</v>
      </c>
      <c r="J75" s="874" t="s">
        <v>400</v>
      </c>
      <c r="K75" s="880">
        <v>92.4</v>
      </c>
      <c r="L75" s="865">
        <f t="shared" si="3"/>
        <v>-1.4925373134328268</v>
      </c>
      <c r="M75" s="866">
        <v>97.7</v>
      </c>
      <c r="N75" s="865">
        <f t="shared" si="5"/>
        <v>-6.9523809523809499</v>
      </c>
      <c r="O75" s="881" t="s">
        <v>686</v>
      </c>
    </row>
    <row r="76" spans="1:15" ht="12.5">
      <c r="A76" s="861">
        <v>2024</v>
      </c>
      <c r="B76" s="874" t="s">
        <v>401</v>
      </c>
      <c r="C76" s="859">
        <v>97.6</v>
      </c>
      <c r="D76" s="1472">
        <f t="shared" si="2"/>
        <v>0.2053388090348959</v>
      </c>
      <c r="E76" s="859">
        <v>97</v>
      </c>
      <c r="F76" s="1472">
        <f t="shared" si="4"/>
        <v>3.7433155080213902</v>
      </c>
      <c r="G76" s="1470" t="s">
        <v>685</v>
      </c>
      <c r="I76" s="861">
        <v>2024</v>
      </c>
      <c r="J76" s="874" t="s">
        <v>401</v>
      </c>
      <c r="K76" s="882">
        <v>97.2</v>
      </c>
      <c r="L76" s="854">
        <f t="shared" si="3"/>
        <v>-3.6669970267591703</v>
      </c>
      <c r="M76" s="869">
        <v>98</v>
      </c>
      <c r="N76" s="854">
        <f t="shared" si="5"/>
        <v>0.30706243602865624</v>
      </c>
      <c r="O76" s="883" t="s">
        <v>687</v>
      </c>
    </row>
    <row r="77" spans="1:15" ht="12.5">
      <c r="A77" s="861"/>
      <c r="B77" s="874" t="s">
        <v>402</v>
      </c>
      <c r="C77" s="859">
        <v>112.4</v>
      </c>
      <c r="D77" s="1472">
        <f t="shared" si="2"/>
        <v>-4.9069373942470369</v>
      </c>
      <c r="E77" s="859">
        <v>98.4</v>
      </c>
      <c r="F77" s="1472">
        <f t="shared" si="4"/>
        <v>1.4432989690721707</v>
      </c>
      <c r="G77" s="1470" t="s">
        <v>416</v>
      </c>
      <c r="I77" s="861"/>
      <c r="J77" s="874" t="s">
        <v>402</v>
      </c>
      <c r="K77" s="882">
        <v>110</v>
      </c>
      <c r="L77" s="854">
        <f t="shared" si="3"/>
        <v>-6.2233589087809014</v>
      </c>
      <c r="M77" s="869">
        <v>101.4</v>
      </c>
      <c r="N77" s="854">
        <f t="shared" si="5"/>
        <v>3.4693877551020464</v>
      </c>
      <c r="O77" s="883" t="s">
        <v>687</v>
      </c>
    </row>
    <row r="78" spans="1:15" ht="12.5">
      <c r="A78" s="861"/>
      <c r="B78" s="874" t="s">
        <v>404</v>
      </c>
      <c r="C78" s="859">
        <v>91.1</v>
      </c>
      <c r="D78" s="1472">
        <f t="shared" si="2"/>
        <v>-3.9029535864978935</v>
      </c>
      <c r="E78" s="859">
        <v>92.2</v>
      </c>
      <c r="F78" s="1472">
        <f t="shared" si="4"/>
        <v>-6.3008130081300839</v>
      </c>
      <c r="G78" s="1470" t="s">
        <v>416</v>
      </c>
      <c r="I78" s="861"/>
      <c r="J78" s="874" t="s">
        <v>404</v>
      </c>
      <c r="K78" s="882">
        <v>100.5</v>
      </c>
      <c r="L78" s="854">
        <f t="shared" si="3"/>
        <v>-1.9512195121951219</v>
      </c>
      <c r="M78" s="869">
        <v>100.8</v>
      </c>
      <c r="N78" s="854">
        <f t="shared" si="5"/>
        <v>-0.5917159763313693</v>
      </c>
      <c r="O78" s="883" t="s">
        <v>687</v>
      </c>
    </row>
    <row r="79" spans="1:15" ht="12.5">
      <c r="A79" s="875" t="s">
        <v>344</v>
      </c>
      <c r="B79" s="874" t="s">
        <v>405</v>
      </c>
      <c r="C79" s="859">
        <v>89.4</v>
      </c>
      <c r="D79" s="1472">
        <f t="shared" ref="D79:D94" si="6">(C79-C67)/C67*100</f>
        <v>1.0169491525423793</v>
      </c>
      <c r="E79" s="859">
        <v>96.1</v>
      </c>
      <c r="F79" s="1472">
        <f t="shared" si="4"/>
        <v>4.2299349240780817</v>
      </c>
      <c r="G79" s="1470" t="s">
        <v>416</v>
      </c>
      <c r="I79" s="875" t="s">
        <v>344</v>
      </c>
      <c r="J79" s="874" t="s">
        <v>405</v>
      </c>
      <c r="K79" s="882">
        <v>97.3</v>
      </c>
      <c r="L79" s="854">
        <f t="shared" ref="L79:L95" si="7">(K79-K67)/K67*100</f>
        <v>0.72463768115942329</v>
      </c>
      <c r="M79" s="869">
        <v>101.9</v>
      </c>
      <c r="N79" s="854">
        <f t="shared" si="5"/>
        <v>1.0912698412698496</v>
      </c>
      <c r="O79" s="883" t="s">
        <v>687</v>
      </c>
    </row>
    <row r="80" spans="1:15" ht="12.5">
      <c r="A80" s="861" t="s">
        <v>344</v>
      </c>
      <c r="B80" s="874" t="s">
        <v>406</v>
      </c>
      <c r="C80" s="859">
        <v>95.2</v>
      </c>
      <c r="D80" s="1472">
        <f t="shared" si="6"/>
        <v>-12.660550458715594</v>
      </c>
      <c r="E80" s="859">
        <v>95.5</v>
      </c>
      <c r="F80" s="1472">
        <f t="shared" si="4"/>
        <v>-0.62434963579603997</v>
      </c>
      <c r="G80" s="1470" t="s">
        <v>685</v>
      </c>
      <c r="I80" s="861" t="s">
        <v>344</v>
      </c>
      <c r="J80" s="874" t="s">
        <v>406</v>
      </c>
      <c r="K80" s="882">
        <v>99.3</v>
      </c>
      <c r="L80" s="854">
        <f t="shared" si="7"/>
        <v>-8.2255083179297657</v>
      </c>
      <c r="M80" s="869">
        <v>100.7</v>
      </c>
      <c r="N80" s="854">
        <f t="shared" si="5"/>
        <v>-1.1776251226692864</v>
      </c>
      <c r="O80" s="883" t="s">
        <v>687</v>
      </c>
    </row>
    <row r="81" spans="1:15" ht="12.5">
      <c r="A81" s="861"/>
      <c r="B81" s="874" t="s">
        <v>407</v>
      </c>
      <c r="C81" s="859">
        <v>100.8</v>
      </c>
      <c r="D81" s="1472">
        <f t="shared" si="6"/>
        <v>7.5773745997865465</v>
      </c>
      <c r="E81" s="859">
        <v>100.1</v>
      </c>
      <c r="F81" s="1472">
        <f t="shared" si="4"/>
        <v>4.8167539267015647</v>
      </c>
      <c r="G81" s="1470" t="s">
        <v>685</v>
      </c>
      <c r="I81" s="861"/>
      <c r="J81" s="874" t="s">
        <v>407</v>
      </c>
      <c r="K81" s="882">
        <v>107.8</v>
      </c>
      <c r="L81" s="854">
        <f t="shared" si="7"/>
        <v>2.5689819219790704</v>
      </c>
      <c r="M81" s="869">
        <v>102.5</v>
      </c>
      <c r="N81" s="854">
        <f t="shared" si="5"/>
        <v>1.7874875868917548</v>
      </c>
      <c r="O81" s="883" t="s">
        <v>416</v>
      </c>
    </row>
    <row r="82" spans="1:15" ht="12.5">
      <c r="A82" s="861"/>
      <c r="B82" s="874" t="s">
        <v>408</v>
      </c>
      <c r="C82" s="859">
        <v>87.7</v>
      </c>
      <c r="D82" s="1472">
        <f t="shared" si="6"/>
        <v>-1.90156599552573</v>
      </c>
      <c r="E82" s="859">
        <v>96.4</v>
      </c>
      <c r="F82" s="1472">
        <f t="shared" si="4"/>
        <v>-3.6963036963036848</v>
      </c>
      <c r="G82" s="1470" t="s">
        <v>685</v>
      </c>
      <c r="I82" s="861"/>
      <c r="J82" s="874" t="s">
        <v>408</v>
      </c>
      <c r="K82" s="882">
        <v>91.4</v>
      </c>
      <c r="L82" s="854">
        <f t="shared" si="7"/>
        <v>-4.8907388137356804</v>
      </c>
      <c r="M82" s="869">
        <v>100.5</v>
      </c>
      <c r="N82" s="854">
        <f t="shared" si="5"/>
        <v>-1.9512195121951219</v>
      </c>
      <c r="O82" s="883" t="s">
        <v>416</v>
      </c>
    </row>
    <row r="83" spans="1:15" ht="12.5">
      <c r="A83" s="875" t="s">
        <v>344</v>
      </c>
      <c r="B83" s="874" t="s">
        <v>409</v>
      </c>
      <c r="C83" s="859">
        <v>99.7</v>
      </c>
      <c r="D83" s="1472">
        <f t="shared" si="6"/>
        <v>0.50403225806451613</v>
      </c>
      <c r="E83" s="859">
        <v>97.7</v>
      </c>
      <c r="F83" s="1472">
        <f t="shared" si="4"/>
        <v>1.3485477178423206</v>
      </c>
      <c r="G83" s="1470" t="s">
        <v>416</v>
      </c>
      <c r="I83" s="875" t="s">
        <v>344</v>
      </c>
      <c r="J83" s="874" t="s">
        <v>409</v>
      </c>
      <c r="K83" s="882">
        <v>103.6</v>
      </c>
      <c r="L83" s="854">
        <f t="shared" si="7"/>
        <v>-3.1775700934579496</v>
      </c>
      <c r="M83" s="869">
        <v>101.2</v>
      </c>
      <c r="N83" s="854">
        <f t="shared" si="5"/>
        <v>0.69651741293532621</v>
      </c>
      <c r="O83" s="883" t="s">
        <v>416</v>
      </c>
    </row>
    <row r="84" spans="1:15" ht="12.5">
      <c r="A84" s="861" t="s">
        <v>344</v>
      </c>
      <c r="B84" s="874" t="s">
        <v>411</v>
      </c>
      <c r="C84" s="859">
        <v>102.2</v>
      </c>
      <c r="D84" s="1472">
        <f t="shared" si="6"/>
        <v>5.3608247422680444</v>
      </c>
      <c r="E84" s="859">
        <v>98</v>
      </c>
      <c r="F84" s="1472">
        <f t="shared" si="4"/>
        <v>0.30706243602865624</v>
      </c>
      <c r="G84" s="1470" t="s">
        <v>416</v>
      </c>
      <c r="I84" s="861" t="s">
        <v>344</v>
      </c>
      <c r="J84" s="874" t="s">
        <v>411</v>
      </c>
      <c r="K84" s="882">
        <v>107.2</v>
      </c>
      <c r="L84" s="854">
        <f t="shared" si="7"/>
        <v>0.84666039510818969</v>
      </c>
      <c r="M84" s="869">
        <v>103</v>
      </c>
      <c r="N84" s="854">
        <f t="shared" si="5"/>
        <v>1.7786561264822105</v>
      </c>
      <c r="O84" s="883" t="s">
        <v>416</v>
      </c>
    </row>
    <row r="85" spans="1:15" ht="12.5">
      <c r="A85" s="861" t="s">
        <v>344</v>
      </c>
      <c r="B85" s="874" t="s">
        <v>412</v>
      </c>
      <c r="C85" s="859">
        <v>97.5</v>
      </c>
      <c r="D85" s="1472">
        <f t="shared" si="6"/>
        <v>2.4159663865546186</v>
      </c>
      <c r="E85" s="859">
        <v>96.6</v>
      </c>
      <c r="F85" s="1472">
        <f t="shared" si="4"/>
        <v>-1.4285714285714344</v>
      </c>
      <c r="G85" s="1470" t="s">
        <v>416</v>
      </c>
      <c r="I85" s="861" t="s">
        <v>344</v>
      </c>
      <c r="J85" s="874" t="s">
        <v>412</v>
      </c>
      <c r="K85" s="882">
        <v>103.4</v>
      </c>
      <c r="L85" s="854">
        <f t="shared" si="7"/>
        <v>-3.2740879326473333</v>
      </c>
      <c r="M85" s="869">
        <v>101.3</v>
      </c>
      <c r="N85" s="854">
        <f t="shared" si="5"/>
        <v>-1.6504854368932065</v>
      </c>
      <c r="O85" s="883" t="s">
        <v>416</v>
      </c>
    </row>
    <row r="86" spans="1:15" ht="12.5">
      <c r="A86" s="862" t="s">
        <v>344</v>
      </c>
      <c r="B86" s="876" t="s">
        <v>413</v>
      </c>
      <c r="C86" s="859">
        <v>103.1</v>
      </c>
      <c r="D86" s="1472">
        <f t="shared" si="6"/>
        <v>1.3765978367748195</v>
      </c>
      <c r="E86" s="859">
        <v>96.7</v>
      </c>
      <c r="F86" s="1472">
        <f t="shared" si="4"/>
        <v>0.10351966873706887</v>
      </c>
      <c r="G86" s="1108" t="s">
        <v>416</v>
      </c>
      <c r="I86" s="862" t="s">
        <v>344</v>
      </c>
      <c r="J86" s="876" t="s">
        <v>413</v>
      </c>
      <c r="K86" s="882">
        <v>104.1</v>
      </c>
      <c r="L86" s="854">
        <f t="shared" si="7"/>
        <v>-2.1616541353383565</v>
      </c>
      <c r="M86" s="869">
        <v>101</v>
      </c>
      <c r="N86" s="854">
        <f t="shared" si="5"/>
        <v>-0.29615004935833872</v>
      </c>
      <c r="O86" s="884" t="s">
        <v>416</v>
      </c>
    </row>
    <row r="87" spans="1:15" ht="12.5">
      <c r="A87" s="851" t="s">
        <v>705</v>
      </c>
      <c r="B87" s="852" t="s">
        <v>400</v>
      </c>
      <c r="C87" s="1473">
        <v>91.3</v>
      </c>
      <c r="D87" s="1474">
        <f t="shared" si="6"/>
        <v>5.9164733178654227</v>
      </c>
      <c r="E87" s="1475">
        <v>99.1</v>
      </c>
      <c r="F87" s="1474">
        <f t="shared" si="4"/>
        <v>2.4819027921406325</v>
      </c>
      <c r="G87" s="1476" t="s">
        <v>416</v>
      </c>
      <c r="I87" s="857" t="s">
        <v>705</v>
      </c>
      <c r="J87" s="858" t="s">
        <v>400</v>
      </c>
      <c r="K87" s="880">
        <v>94.4</v>
      </c>
      <c r="L87" s="865">
        <f t="shared" si="7"/>
        <v>2.1645021645021645</v>
      </c>
      <c r="M87" s="865">
        <v>99.9</v>
      </c>
      <c r="N87" s="867">
        <f t="shared" si="5"/>
        <v>-1.0891089108910834</v>
      </c>
      <c r="O87" s="881" t="s">
        <v>416</v>
      </c>
    </row>
    <row r="88" spans="1:15" ht="12.5">
      <c r="A88" s="861">
        <v>2025</v>
      </c>
      <c r="B88" s="858" t="s">
        <v>401</v>
      </c>
      <c r="C88" s="1477">
        <v>94.1</v>
      </c>
      <c r="D88" s="1472">
        <f t="shared" si="6"/>
        <v>-3.5860655737704925</v>
      </c>
      <c r="E88" s="1478">
        <v>97.3</v>
      </c>
      <c r="F88" s="1472">
        <f t="shared" si="4"/>
        <v>-1.8163471241170508</v>
      </c>
      <c r="G88" s="1051" t="s">
        <v>416</v>
      </c>
      <c r="I88" s="861">
        <v>2025</v>
      </c>
      <c r="J88" s="858" t="s">
        <v>401</v>
      </c>
      <c r="K88" s="882">
        <v>97.3</v>
      </c>
      <c r="L88" s="854">
        <f t="shared" si="7"/>
        <v>0.10288065843620814</v>
      </c>
      <c r="M88" s="854">
        <v>102.2</v>
      </c>
      <c r="N88" s="860">
        <f t="shared" si="5"/>
        <v>2.3023023023022993</v>
      </c>
      <c r="O88" s="883" t="s">
        <v>416</v>
      </c>
    </row>
    <row r="89" spans="1:15" ht="12.5">
      <c r="A89" s="861"/>
      <c r="B89" s="858" t="s">
        <v>402</v>
      </c>
      <c r="C89" s="1477">
        <v>104.9</v>
      </c>
      <c r="D89" s="1472">
        <f t="shared" si="6"/>
        <v>-6.672597864768683</v>
      </c>
      <c r="E89" s="1478">
        <v>91.8</v>
      </c>
      <c r="F89" s="1472">
        <f t="shared" si="4"/>
        <v>-5.6526207605344299</v>
      </c>
      <c r="G89" s="1051" t="s">
        <v>416</v>
      </c>
      <c r="I89" s="861"/>
      <c r="J89" s="858" t="s">
        <v>402</v>
      </c>
      <c r="K89" s="882">
        <v>111.1</v>
      </c>
      <c r="L89" s="854">
        <f t="shared" si="7"/>
        <v>0.99999999999999478</v>
      </c>
      <c r="M89" s="854">
        <v>102.4</v>
      </c>
      <c r="N89" s="860">
        <f t="shared" si="5"/>
        <v>0.19569471624266421</v>
      </c>
      <c r="O89" s="883" t="s">
        <v>416</v>
      </c>
    </row>
    <row r="90" spans="1:15" ht="12.5">
      <c r="A90" s="861"/>
      <c r="B90" s="858" t="s">
        <v>404</v>
      </c>
      <c r="C90" s="1477">
        <v>92.5</v>
      </c>
      <c r="D90" s="1472">
        <f t="shared" si="6"/>
        <v>1.5367727771679536</v>
      </c>
      <c r="E90" s="1478">
        <v>93.6</v>
      </c>
      <c r="F90" s="1472">
        <f t="shared" si="4"/>
        <v>1.960784313725487</v>
      </c>
      <c r="G90" s="1051" t="s">
        <v>416</v>
      </c>
      <c r="I90" s="861"/>
      <c r="J90" s="858" t="s">
        <v>404</v>
      </c>
      <c r="K90" s="882">
        <v>101</v>
      </c>
      <c r="L90" s="854">
        <f t="shared" si="7"/>
        <v>0.49751243781094528</v>
      </c>
      <c r="M90" s="854">
        <v>101.3</v>
      </c>
      <c r="N90" s="860">
        <f t="shared" si="5"/>
        <v>-1.0742187500000084</v>
      </c>
      <c r="O90" s="883" t="s">
        <v>416</v>
      </c>
    </row>
    <row r="91" spans="1:15" ht="12.5">
      <c r="A91" s="875" t="s">
        <v>344</v>
      </c>
      <c r="B91" s="858" t="s">
        <v>405</v>
      </c>
      <c r="C91" s="1477">
        <v>90.3</v>
      </c>
      <c r="D91" s="1472">
        <f t="shared" si="6"/>
        <v>1.0067114093959635</v>
      </c>
      <c r="E91" s="1478">
        <v>98.8</v>
      </c>
      <c r="F91" s="1472">
        <f t="shared" si="4"/>
        <v>5.5555555555555589</v>
      </c>
      <c r="G91" s="1470" t="s">
        <v>685</v>
      </c>
      <c r="I91" s="875" t="s">
        <v>344</v>
      </c>
      <c r="J91" s="858" t="s">
        <v>405</v>
      </c>
      <c r="K91" s="882">
        <v>95</v>
      </c>
      <c r="L91" s="854">
        <f t="shared" si="7"/>
        <v>-2.3638232271325768</v>
      </c>
      <c r="M91" s="854">
        <v>101.2</v>
      </c>
      <c r="N91" s="860">
        <f t="shared" si="5"/>
        <v>-9.8716683119441581E-2</v>
      </c>
      <c r="O91" s="883" t="s">
        <v>416</v>
      </c>
    </row>
    <row r="92" spans="1:15" ht="12.5">
      <c r="A92" s="861" t="s">
        <v>344</v>
      </c>
      <c r="B92" s="858" t="s">
        <v>406</v>
      </c>
      <c r="C92" s="1477">
        <v>104.9</v>
      </c>
      <c r="D92" s="1472">
        <f t="shared" si="6"/>
        <v>10.189075630252104</v>
      </c>
      <c r="E92" s="1478">
        <v>103.4</v>
      </c>
      <c r="F92" s="1472">
        <f t="shared" si="4"/>
        <v>4.6558704453441377</v>
      </c>
      <c r="G92" s="1470" t="s">
        <v>685</v>
      </c>
      <c r="I92" s="861" t="s">
        <v>344</v>
      </c>
      <c r="J92" s="858" t="s">
        <v>406</v>
      </c>
      <c r="K92" s="882">
        <v>103.7</v>
      </c>
      <c r="L92" s="854">
        <f t="shared" si="7"/>
        <v>4.4310171198388781</v>
      </c>
      <c r="M92" s="854">
        <v>103.3</v>
      </c>
      <c r="N92" s="860">
        <f t="shared" si="5"/>
        <v>2.0750988142292432</v>
      </c>
      <c r="O92" s="883" t="s">
        <v>416</v>
      </c>
    </row>
    <row r="93" spans="1:15" ht="12.5">
      <c r="A93" s="861"/>
      <c r="B93" s="858" t="s">
        <v>407</v>
      </c>
      <c r="C93" s="1477">
        <v>102.8</v>
      </c>
      <c r="D93" s="1472">
        <f t="shared" si="6"/>
        <v>1.984126984126984</v>
      </c>
      <c r="E93" s="1478">
        <v>102.1</v>
      </c>
      <c r="F93" s="1472">
        <f t="shared" si="4"/>
        <v>-1.2572533849129703</v>
      </c>
      <c r="G93" s="1051" t="s">
        <v>416</v>
      </c>
      <c r="I93" s="861"/>
      <c r="J93" s="858" t="s">
        <v>407</v>
      </c>
      <c r="K93" s="882">
        <v>107.4</v>
      </c>
      <c r="L93" s="854">
        <f t="shared" si="7"/>
        <v>-0.37105751391464886</v>
      </c>
      <c r="M93" s="854">
        <v>102.1</v>
      </c>
      <c r="N93" s="860">
        <f t="shared" si="5"/>
        <v>-1.1616650532429844</v>
      </c>
      <c r="O93" s="883" t="s">
        <v>416</v>
      </c>
    </row>
    <row r="94" spans="1:15" ht="12.5">
      <c r="A94" s="861"/>
      <c r="B94" s="858" t="s">
        <v>408</v>
      </c>
      <c r="C94" s="1477">
        <v>83.7</v>
      </c>
      <c r="D94" s="1472">
        <f t="shared" si="6"/>
        <v>-4.5610034207525656</v>
      </c>
      <c r="E94" s="1478">
        <v>93.7</v>
      </c>
      <c r="F94" s="1472">
        <f t="shared" si="4"/>
        <v>-8.2272282076395609</v>
      </c>
      <c r="G94" s="1051" t="s">
        <v>416</v>
      </c>
      <c r="I94" s="861"/>
      <c r="J94" s="858" t="s">
        <v>408</v>
      </c>
      <c r="K94" s="882">
        <v>89.9</v>
      </c>
      <c r="L94" s="854">
        <f t="shared" si="7"/>
        <v>-1.6411378555798686</v>
      </c>
      <c r="M94" s="854">
        <v>100.6</v>
      </c>
      <c r="N94" s="860">
        <f t="shared" si="5"/>
        <v>-1.4691478942213516</v>
      </c>
      <c r="O94" s="883" t="s">
        <v>416</v>
      </c>
    </row>
    <row r="95" spans="1:15" ht="12.5">
      <c r="A95" s="875" t="s">
        <v>344</v>
      </c>
      <c r="B95" s="858" t="s">
        <v>409</v>
      </c>
      <c r="C95" s="1106"/>
      <c r="D95" s="1105"/>
      <c r="F95" s="1105"/>
      <c r="G95" s="1051"/>
      <c r="I95" s="875" t="s">
        <v>344</v>
      </c>
      <c r="J95" s="858" t="s">
        <v>409</v>
      </c>
      <c r="K95" s="882">
        <v>107.1</v>
      </c>
      <c r="L95" s="854">
        <f t="shared" si="7"/>
        <v>3.3783783783783785</v>
      </c>
      <c r="M95" s="854">
        <v>102.8</v>
      </c>
      <c r="N95" s="860">
        <f t="shared" si="5"/>
        <v>2.1868787276341979</v>
      </c>
      <c r="O95" s="883" t="s">
        <v>416</v>
      </c>
    </row>
    <row r="96" spans="1:15" ht="12.5">
      <c r="A96" s="861" t="s">
        <v>344</v>
      </c>
      <c r="B96" s="858" t="s">
        <v>411</v>
      </c>
      <c r="C96" s="1106"/>
      <c r="D96" s="1105"/>
      <c r="F96" s="1105"/>
      <c r="G96" s="1051"/>
      <c r="I96" s="861" t="s">
        <v>344</v>
      </c>
      <c r="J96" s="858" t="s">
        <v>411</v>
      </c>
      <c r="K96" s="1106"/>
      <c r="L96" s="1105"/>
      <c r="M96" s="1105"/>
      <c r="N96" s="883"/>
      <c r="O96" s="883"/>
    </row>
    <row r="97" spans="1:15" ht="12.5">
      <c r="A97" s="861" t="s">
        <v>344</v>
      </c>
      <c r="B97" s="858" t="s">
        <v>412</v>
      </c>
      <c r="C97" s="1106"/>
      <c r="D97" s="1105"/>
      <c r="F97" s="1105"/>
      <c r="G97" s="1051"/>
      <c r="I97" s="861" t="s">
        <v>344</v>
      </c>
      <c r="J97" s="858" t="s">
        <v>412</v>
      </c>
      <c r="K97" s="1106"/>
      <c r="L97" s="1105"/>
      <c r="M97" s="1105"/>
      <c r="N97" s="883"/>
      <c r="O97" s="883"/>
    </row>
    <row r="98" spans="1:15" ht="12.5">
      <c r="A98" s="862" t="s">
        <v>344</v>
      </c>
      <c r="B98" s="863" t="s">
        <v>413</v>
      </c>
      <c r="C98" s="1109"/>
      <c r="D98" s="1107"/>
      <c r="E98" s="1110"/>
      <c r="F98" s="1107"/>
      <c r="G98" s="1108"/>
      <c r="I98" s="862" t="s">
        <v>344</v>
      </c>
      <c r="J98" s="863" t="s">
        <v>413</v>
      </c>
      <c r="K98" s="1109"/>
      <c r="L98" s="1107"/>
      <c r="M98" s="1107"/>
      <c r="N98" s="884"/>
      <c r="O98" s="884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0A4B8-EFBC-4E84-858C-435C3B2D4A3C}">
  <sheetPr>
    <tabColor theme="9" tint="0.59999389629810485"/>
  </sheetPr>
  <dimension ref="A1:R451"/>
  <sheetViews>
    <sheetView workbookViewId="0">
      <pane xSplit="2" ySplit="4" topLeftCell="C418" activePane="bottomRight" state="frozen"/>
      <selection pane="topRight" activeCell="C1" sqref="C1"/>
      <selection pane="bottomLeft" activeCell="A5" sqref="A5"/>
      <selection pane="bottomRight" activeCell="G347" sqref="G347"/>
    </sheetView>
  </sheetViews>
  <sheetFormatPr defaultColWidth="9" defaultRowHeight="13"/>
  <cols>
    <col min="1" max="1" width="8.36328125" customWidth="1"/>
    <col min="2" max="2" width="7.08984375" customWidth="1"/>
    <col min="3" max="5" width="11.90625" customWidth="1"/>
    <col min="6" max="6" width="28.08984375" customWidth="1"/>
    <col min="7" max="7" width="13.90625" customWidth="1"/>
    <col min="8" max="8" width="4.90625" customWidth="1"/>
    <col min="9" max="9" width="8.36328125" customWidth="1"/>
    <col min="10" max="10" width="7.08984375" customWidth="1"/>
    <col min="11" max="13" width="9.6328125" hidden="1" customWidth="1"/>
    <col min="14" max="16" width="9.6328125" customWidth="1"/>
    <col min="17" max="17" width="19.08984375" customWidth="1"/>
    <col min="18" max="18" width="13.90625" customWidth="1"/>
  </cols>
  <sheetData>
    <row r="1" spans="1:18" ht="13.5" thickBot="1">
      <c r="A1" s="325" t="s">
        <v>600</v>
      </c>
      <c r="B1" s="301"/>
      <c r="C1" s="301"/>
      <c r="D1" s="301"/>
      <c r="E1" s="301"/>
      <c r="F1" s="300"/>
      <c r="G1" s="301"/>
      <c r="H1" s="301"/>
      <c r="I1" s="325" t="s">
        <v>601</v>
      </c>
      <c r="J1" s="301"/>
      <c r="R1" s="301"/>
    </row>
    <row r="2" spans="1:18">
      <c r="A2" s="320" t="s">
        <v>345</v>
      </c>
      <c r="B2" s="326"/>
      <c r="C2" s="1430" t="s">
        <v>688</v>
      </c>
      <c r="D2" s="1430"/>
      <c r="E2" s="1431"/>
      <c r="F2" s="1432" t="s">
        <v>602</v>
      </c>
      <c r="G2" s="321"/>
      <c r="H2" s="301"/>
      <c r="I2" s="320" t="s">
        <v>345</v>
      </c>
      <c r="J2" s="326"/>
      <c r="K2" s="1440" t="s">
        <v>581</v>
      </c>
      <c r="L2" s="1440"/>
      <c r="M2" s="1440"/>
      <c r="N2" s="1451" t="s">
        <v>665</v>
      </c>
      <c r="O2" s="1430"/>
      <c r="P2" s="1452"/>
      <c r="Q2" s="1441" t="s">
        <v>602</v>
      </c>
      <c r="R2" s="685"/>
    </row>
    <row r="3" spans="1:18">
      <c r="A3" s="302" t="s">
        <v>603</v>
      </c>
      <c r="B3" s="327"/>
      <c r="C3" s="1434" t="s">
        <v>604</v>
      </c>
      <c r="D3" s="1436" t="s">
        <v>602</v>
      </c>
      <c r="E3" s="1438" t="s">
        <v>605</v>
      </c>
      <c r="F3" s="1433"/>
      <c r="G3" s="328" t="s">
        <v>606</v>
      </c>
      <c r="H3" s="301"/>
      <c r="I3" s="302" t="s">
        <v>603</v>
      </c>
      <c r="J3" s="327"/>
      <c r="K3" s="1428" t="s">
        <v>604</v>
      </c>
      <c r="L3" s="1447" t="s">
        <v>602</v>
      </c>
      <c r="M3" s="1449" t="s">
        <v>605</v>
      </c>
      <c r="N3" s="1443" t="s">
        <v>604</v>
      </c>
      <c r="O3" s="1436" t="s">
        <v>602</v>
      </c>
      <c r="P3" s="1445" t="s">
        <v>605</v>
      </c>
      <c r="Q3" s="1442"/>
      <c r="R3" s="686" t="s">
        <v>606</v>
      </c>
    </row>
    <row r="4" spans="1:18" ht="13.5" thickBot="1">
      <c r="A4" s="329" t="s">
        <v>13</v>
      </c>
      <c r="B4" s="330"/>
      <c r="C4" s="1435"/>
      <c r="D4" s="1437"/>
      <c r="E4" s="1439"/>
      <c r="F4" s="331" t="s">
        <v>607</v>
      </c>
      <c r="G4" s="317"/>
      <c r="H4" s="301"/>
      <c r="I4" s="329" t="s">
        <v>13</v>
      </c>
      <c r="J4" s="330"/>
      <c r="K4" s="1429"/>
      <c r="L4" s="1448"/>
      <c r="M4" s="1450"/>
      <c r="N4" s="1444"/>
      <c r="O4" s="1437"/>
      <c r="P4" s="1446"/>
      <c r="Q4" s="952" t="s">
        <v>607</v>
      </c>
      <c r="R4" s="687"/>
    </row>
    <row r="5" spans="1:18">
      <c r="A5" s="402" t="s">
        <v>359</v>
      </c>
      <c r="B5" s="403" t="s">
        <v>347</v>
      </c>
      <c r="C5" s="953"/>
      <c r="D5" s="737"/>
      <c r="E5" s="738"/>
      <c r="F5" s="739"/>
      <c r="G5" s="332"/>
      <c r="H5" s="301"/>
      <c r="I5" s="306" t="s">
        <v>359</v>
      </c>
      <c r="J5" s="316" t="s">
        <v>347</v>
      </c>
      <c r="K5" s="954">
        <v>91.3</v>
      </c>
      <c r="L5" s="955">
        <v>97.4</v>
      </c>
      <c r="M5" s="956">
        <v>101.5</v>
      </c>
      <c r="N5" s="788">
        <v>100.9</v>
      </c>
      <c r="O5" s="741">
        <v>112.4</v>
      </c>
      <c r="P5" s="957">
        <v>106.8</v>
      </c>
      <c r="Q5" s="477"/>
      <c r="R5" s="688"/>
    </row>
    <row r="6" spans="1:18">
      <c r="A6" s="402">
        <v>1990</v>
      </c>
      <c r="B6" s="403" t="s">
        <v>348</v>
      </c>
      <c r="C6" s="953"/>
      <c r="D6" s="737"/>
      <c r="E6" s="738"/>
      <c r="F6" s="739"/>
      <c r="G6" s="332"/>
      <c r="H6" s="301"/>
      <c r="I6" s="306">
        <v>1990</v>
      </c>
      <c r="J6" s="316" t="s">
        <v>348</v>
      </c>
      <c r="K6" s="954">
        <v>91.8</v>
      </c>
      <c r="L6" s="955">
        <v>97.8</v>
      </c>
      <c r="M6" s="956">
        <v>101.8</v>
      </c>
      <c r="N6" s="788">
        <v>101.6</v>
      </c>
      <c r="O6" s="741">
        <v>112.7</v>
      </c>
      <c r="P6" s="957">
        <v>107</v>
      </c>
      <c r="Q6" s="477"/>
      <c r="R6" s="688"/>
    </row>
    <row r="7" spans="1:18">
      <c r="A7" s="402"/>
      <c r="B7" s="403" t="s">
        <v>349</v>
      </c>
      <c r="C7" s="953"/>
      <c r="D7" s="737"/>
      <c r="E7" s="738"/>
      <c r="F7" s="739"/>
      <c r="G7" s="332"/>
      <c r="H7" s="301"/>
      <c r="I7" s="306"/>
      <c r="J7" s="316" t="s">
        <v>349</v>
      </c>
      <c r="K7" s="954">
        <v>91</v>
      </c>
      <c r="L7" s="955">
        <v>97.6</v>
      </c>
      <c r="M7" s="956">
        <v>101.9</v>
      </c>
      <c r="N7" s="788">
        <v>100.7</v>
      </c>
      <c r="O7" s="741">
        <v>112.7</v>
      </c>
      <c r="P7" s="957">
        <v>107.1</v>
      </c>
      <c r="Q7" s="477"/>
      <c r="R7" s="688"/>
    </row>
    <row r="8" spans="1:18">
      <c r="A8" s="402"/>
      <c r="B8" s="403" t="s">
        <v>350</v>
      </c>
      <c r="C8" s="953"/>
      <c r="D8" s="737"/>
      <c r="E8" s="738"/>
      <c r="F8" s="739"/>
      <c r="G8" s="332"/>
      <c r="H8" s="301"/>
      <c r="I8" s="306"/>
      <c r="J8" s="316" t="s">
        <v>350</v>
      </c>
      <c r="K8" s="954">
        <v>91.7</v>
      </c>
      <c r="L8" s="955">
        <v>98.3</v>
      </c>
      <c r="M8" s="956">
        <v>101.9</v>
      </c>
      <c r="N8" s="788">
        <v>101.4</v>
      </c>
      <c r="O8" s="741">
        <v>113.4</v>
      </c>
      <c r="P8" s="957">
        <v>107.1</v>
      </c>
      <c r="Q8" s="477"/>
      <c r="R8" s="688"/>
    </row>
    <row r="9" spans="1:18">
      <c r="A9" s="402"/>
      <c r="B9" s="403" t="s">
        <v>351</v>
      </c>
      <c r="C9" s="953"/>
      <c r="D9" s="737"/>
      <c r="E9" s="738"/>
      <c r="F9" s="739"/>
      <c r="G9" s="332"/>
      <c r="H9" s="301"/>
      <c r="I9" s="306"/>
      <c r="J9" s="316" t="s">
        <v>351</v>
      </c>
      <c r="K9" s="954">
        <v>93.1</v>
      </c>
      <c r="L9" s="955">
        <v>99.7</v>
      </c>
      <c r="M9" s="956">
        <v>102</v>
      </c>
      <c r="N9" s="788">
        <v>102.8</v>
      </c>
      <c r="O9" s="741">
        <v>115.1</v>
      </c>
      <c r="P9" s="957">
        <v>107.2</v>
      </c>
      <c r="Q9" s="477"/>
      <c r="R9" s="688"/>
    </row>
    <row r="10" spans="1:18">
      <c r="A10" s="402"/>
      <c r="B10" s="403" t="s">
        <v>352</v>
      </c>
      <c r="C10" s="953"/>
      <c r="D10" s="737"/>
      <c r="E10" s="738"/>
      <c r="F10" s="739"/>
      <c r="G10" s="332"/>
      <c r="H10" s="301"/>
      <c r="I10" s="306"/>
      <c r="J10" s="316" t="s">
        <v>352</v>
      </c>
      <c r="K10" s="954">
        <v>92.2</v>
      </c>
      <c r="L10" s="955">
        <v>100.5</v>
      </c>
      <c r="M10" s="956">
        <v>102</v>
      </c>
      <c r="N10" s="788">
        <v>101.9</v>
      </c>
      <c r="O10" s="741">
        <v>115.8</v>
      </c>
      <c r="P10" s="957">
        <v>107.2</v>
      </c>
      <c r="Q10" s="477"/>
      <c r="R10" s="688"/>
    </row>
    <row r="11" spans="1:18">
      <c r="A11" s="402"/>
      <c r="B11" s="403" t="s">
        <v>353</v>
      </c>
      <c r="C11" s="953"/>
      <c r="D11" s="737"/>
      <c r="E11" s="738"/>
      <c r="F11" s="739"/>
      <c r="G11" s="332"/>
      <c r="H11" s="301"/>
      <c r="I11" s="306"/>
      <c r="J11" s="316" t="s">
        <v>353</v>
      </c>
      <c r="K11" s="954">
        <v>91.3</v>
      </c>
      <c r="L11" s="955">
        <v>100.8</v>
      </c>
      <c r="M11" s="956">
        <v>101.6</v>
      </c>
      <c r="N11" s="788">
        <v>101</v>
      </c>
      <c r="O11" s="741">
        <v>116.2</v>
      </c>
      <c r="P11" s="957">
        <v>106.8</v>
      </c>
      <c r="Q11" s="477"/>
      <c r="R11" s="688"/>
    </row>
    <row r="12" spans="1:18">
      <c r="A12" s="402"/>
      <c r="B12" s="403" t="s">
        <v>354</v>
      </c>
      <c r="C12" s="953"/>
      <c r="D12" s="737"/>
      <c r="E12" s="738"/>
      <c r="F12" s="739"/>
      <c r="G12" s="332"/>
      <c r="H12" s="301"/>
      <c r="I12" s="306"/>
      <c r="J12" s="316" t="s">
        <v>354</v>
      </c>
      <c r="K12" s="954">
        <v>90.3</v>
      </c>
      <c r="L12" s="955">
        <v>100.5</v>
      </c>
      <c r="M12" s="956">
        <v>102.2</v>
      </c>
      <c r="N12" s="788">
        <v>99.9</v>
      </c>
      <c r="O12" s="741">
        <v>115.9</v>
      </c>
      <c r="P12" s="957">
        <v>107.4</v>
      </c>
      <c r="Q12" s="477"/>
      <c r="R12" s="688"/>
    </row>
    <row r="13" spans="1:18">
      <c r="A13" s="402"/>
      <c r="B13" s="403" t="s">
        <v>355</v>
      </c>
      <c r="C13" s="953"/>
      <c r="D13" s="737"/>
      <c r="E13" s="738"/>
      <c r="F13" s="739"/>
      <c r="G13" s="332"/>
      <c r="H13" s="301"/>
      <c r="I13" s="306"/>
      <c r="J13" s="316" t="s">
        <v>355</v>
      </c>
      <c r="K13" s="954">
        <v>88.9</v>
      </c>
      <c r="L13" s="955">
        <v>100.2</v>
      </c>
      <c r="M13" s="956">
        <v>102.4</v>
      </c>
      <c r="N13" s="788">
        <v>98.5</v>
      </c>
      <c r="O13" s="741">
        <v>115.6</v>
      </c>
      <c r="P13" s="957">
        <v>107.6</v>
      </c>
      <c r="Q13" s="477"/>
      <c r="R13" s="688"/>
    </row>
    <row r="14" spans="1:18">
      <c r="A14" s="402"/>
      <c r="B14" s="403" t="s">
        <v>356</v>
      </c>
      <c r="C14" s="953"/>
      <c r="D14" s="737"/>
      <c r="E14" s="738"/>
      <c r="F14" s="739"/>
      <c r="G14" s="332"/>
      <c r="H14" s="301"/>
      <c r="I14" s="306"/>
      <c r="J14" s="316" t="s">
        <v>356</v>
      </c>
      <c r="K14" s="954">
        <v>89.3</v>
      </c>
      <c r="L14" s="955">
        <v>101.6</v>
      </c>
      <c r="M14" s="956">
        <v>102.9</v>
      </c>
      <c r="N14" s="788">
        <v>98.9</v>
      </c>
      <c r="O14" s="741">
        <v>117.2</v>
      </c>
      <c r="P14" s="957">
        <v>108.2</v>
      </c>
      <c r="Q14" s="477"/>
      <c r="R14" s="688"/>
    </row>
    <row r="15" spans="1:18">
      <c r="A15" s="402"/>
      <c r="B15" s="403" t="s">
        <v>357</v>
      </c>
      <c r="C15" s="953"/>
      <c r="D15" s="737"/>
      <c r="E15" s="738"/>
      <c r="F15" s="739"/>
      <c r="G15" s="332"/>
      <c r="H15" s="301"/>
      <c r="I15" s="306"/>
      <c r="J15" s="316" t="s">
        <v>357</v>
      </c>
      <c r="K15" s="954">
        <v>88.6</v>
      </c>
      <c r="L15" s="955">
        <v>101</v>
      </c>
      <c r="M15" s="956">
        <v>103</v>
      </c>
      <c r="N15" s="788">
        <v>98.2</v>
      </c>
      <c r="O15" s="741">
        <v>116.5</v>
      </c>
      <c r="P15" s="957">
        <v>108.3</v>
      </c>
      <c r="Q15" s="477"/>
      <c r="R15" s="688"/>
    </row>
    <row r="16" spans="1:18">
      <c r="A16" s="404"/>
      <c r="B16" s="405" t="s">
        <v>358</v>
      </c>
      <c r="C16" s="958"/>
      <c r="D16" s="742"/>
      <c r="E16" s="743"/>
      <c r="F16" s="744"/>
      <c r="G16" s="333"/>
      <c r="H16" s="301"/>
      <c r="I16" s="307"/>
      <c r="J16" s="339" t="s">
        <v>358</v>
      </c>
      <c r="K16" s="959">
        <v>88.5</v>
      </c>
      <c r="L16" s="960">
        <v>100.8</v>
      </c>
      <c r="M16" s="961">
        <v>104</v>
      </c>
      <c r="N16" s="788">
        <v>98.2</v>
      </c>
      <c r="O16" s="741">
        <v>116.2</v>
      </c>
      <c r="P16" s="957">
        <v>109.4</v>
      </c>
      <c r="Q16" s="477"/>
      <c r="R16" s="689"/>
    </row>
    <row r="17" spans="1:18">
      <c r="A17" s="406" t="s">
        <v>360</v>
      </c>
      <c r="B17" s="407" t="s">
        <v>347</v>
      </c>
      <c r="C17" s="962"/>
      <c r="D17" s="746"/>
      <c r="E17" s="747"/>
      <c r="F17" s="748"/>
      <c r="G17" s="334"/>
      <c r="H17" s="301"/>
      <c r="I17" s="314" t="s">
        <v>360</v>
      </c>
      <c r="J17" s="315" t="s">
        <v>347</v>
      </c>
      <c r="K17" s="954">
        <v>87.9</v>
      </c>
      <c r="L17" s="955">
        <v>100.7</v>
      </c>
      <c r="M17" s="956">
        <v>103.8</v>
      </c>
      <c r="N17" s="792">
        <v>97.6</v>
      </c>
      <c r="O17" s="753">
        <v>116.2</v>
      </c>
      <c r="P17" s="963">
        <v>109.1</v>
      </c>
      <c r="Q17" s="690"/>
      <c r="R17" s="691"/>
    </row>
    <row r="18" spans="1:18">
      <c r="A18" s="402">
        <v>1991</v>
      </c>
      <c r="B18" s="403" t="s">
        <v>348</v>
      </c>
      <c r="C18" s="953"/>
      <c r="D18" s="737"/>
      <c r="E18" s="738"/>
      <c r="F18" s="739"/>
      <c r="G18" s="332"/>
      <c r="H18" s="301"/>
      <c r="I18" s="306">
        <v>1991</v>
      </c>
      <c r="J18" s="316" t="s">
        <v>348</v>
      </c>
      <c r="K18" s="954">
        <v>86.9</v>
      </c>
      <c r="L18" s="955">
        <v>100.3</v>
      </c>
      <c r="M18" s="956">
        <v>103.9</v>
      </c>
      <c r="N18" s="788">
        <v>96.5</v>
      </c>
      <c r="O18" s="741">
        <v>115.8</v>
      </c>
      <c r="P18" s="957">
        <v>109.3</v>
      </c>
      <c r="Q18" s="477"/>
      <c r="R18" s="688" t="s">
        <v>608</v>
      </c>
    </row>
    <row r="19" spans="1:18">
      <c r="A19" s="335"/>
      <c r="B19" s="336" t="s">
        <v>349</v>
      </c>
      <c r="C19" s="964"/>
      <c r="D19" s="749"/>
      <c r="E19" s="750"/>
      <c r="F19" s="751"/>
      <c r="G19" s="337" t="s">
        <v>608</v>
      </c>
      <c r="H19" s="301"/>
      <c r="I19" s="306"/>
      <c r="J19" s="316" t="s">
        <v>349</v>
      </c>
      <c r="K19" s="954">
        <v>86.1</v>
      </c>
      <c r="L19" s="955">
        <v>99.4</v>
      </c>
      <c r="M19" s="956">
        <v>104.1</v>
      </c>
      <c r="N19" s="788">
        <v>95.7</v>
      </c>
      <c r="O19" s="741">
        <v>114.7</v>
      </c>
      <c r="P19" s="957">
        <v>109.2</v>
      </c>
      <c r="Q19" s="477"/>
      <c r="R19" s="688"/>
    </row>
    <row r="20" spans="1:18">
      <c r="A20" s="402"/>
      <c r="B20" s="403" t="s">
        <v>350</v>
      </c>
      <c r="C20" s="953"/>
      <c r="D20" s="737"/>
      <c r="E20" s="738"/>
      <c r="F20" s="739"/>
      <c r="G20" s="332"/>
      <c r="H20" s="301"/>
      <c r="I20" s="306"/>
      <c r="J20" s="316" t="s">
        <v>350</v>
      </c>
      <c r="K20" s="954">
        <v>85.4</v>
      </c>
      <c r="L20" s="955">
        <v>98.6</v>
      </c>
      <c r="M20" s="956">
        <v>104.4</v>
      </c>
      <c r="N20" s="788">
        <v>95.1</v>
      </c>
      <c r="O20" s="741">
        <v>113.9</v>
      </c>
      <c r="P20" s="957">
        <v>109.6</v>
      </c>
      <c r="Q20" s="477"/>
      <c r="R20" s="688"/>
    </row>
    <row r="21" spans="1:18">
      <c r="A21" s="402"/>
      <c r="B21" s="403" t="s">
        <v>351</v>
      </c>
      <c r="C21" s="953"/>
      <c r="D21" s="737"/>
      <c r="E21" s="738"/>
      <c r="F21" s="739"/>
      <c r="G21" s="332"/>
      <c r="H21" s="301"/>
      <c r="I21" s="306"/>
      <c r="J21" s="316" t="s">
        <v>351</v>
      </c>
      <c r="K21" s="954">
        <v>84.7</v>
      </c>
      <c r="L21" s="955">
        <v>99.7</v>
      </c>
      <c r="M21" s="956">
        <v>105</v>
      </c>
      <c r="N21" s="788">
        <v>94.3</v>
      </c>
      <c r="O21" s="741">
        <v>115.2</v>
      </c>
      <c r="P21" s="957">
        <v>110.3</v>
      </c>
      <c r="Q21" s="477"/>
      <c r="R21" s="688"/>
    </row>
    <row r="22" spans="1:18">
      <c r="A22" s="402"/>
      <c r="B22" s="403" t="s">
        <v>352</v>
      </c>
      <c r="C22" s="953"/>
      <c r="D22" s="737"/>
      <c r="E22" s="738"/>
      <c r="F22" s="739"/>
      <c r="G22" s="332"/>
      <c r="H22" s="301"/>
      <c r="I22" s="306"/>
      <c r="J22" s="316" t="s">
        <v>352</v>
      </c>
      <c r="K22" s="954">
        <v>83.4</v>
      </c>
      <c r="L22" s="955">
        <v>98</v>
      </c>
      <c r="M22" s="956">
        <v>105.4</v>
      </c>
      <c r="N22" s="788">
        <v>92.9</v>
      </c>
      <c r="O22" s="741">
        <v>113</v>
      </c>
      <c r="P22" s="957">
        <v>110.6</v>
      </c>
      <c r="Q22" s="477"/>
      <c r="R22" s="688"/>
    </row>
    <row r="23" spans="1:18">
      <c r="A23" s="402"/>
      <c r="B23" s="403" t="s">
        <v>353</v>
      </c>
      <c r="C23" s="953"/>
      <c r="D23" s="737"/>
      <c r="E23" s="738"/>
      <c r="F23" s="739"/>
      <c r="G23" s="332"/>
      <c r="H23" s="301"/>
      <c r="I23" s="306"/>
      <c r="J23" s="316" t="s">
        <v>353</v>
      </c>
      <c r="K23" s="954">
        <v>83</v>
      </c>
      <c r="L23" s="955">
        <v>99.1</v>
      </c>
      <c r="M23" s="956">
        <v>104.8</v>
      </c>
      <c r="N23" s="788">
        <v>92.5</v>
      </c>
      <c r="O23" s="741">
        <v>114.4</v>
      </c>
      <c r="P23" s="957">
        <v>110</v>
      </c>
      <c r="Q23" s="477"/>
      <c r="R23" s="688"/>
    </row>
    <row r="24" spans="1:18">
      <c r="A24" s="402"/>
      <c r="B24" s="403" t="s">
        <v>354</v>
      </c>
      <c r="C24" s="953"/>
      <c r="D24" s="737"/>
      <c r="E24" s="738"/>
      <c r="F24" s="739"/>
      <c r="G24" s="332"/>
      <c r="H24" s="301"/>
      <c r="I24" s="306"/>
      <c r="J24" s="316" t="s">
        <v>354</v>
      </c>
      <c r="K24" s="954">
        <v>82.2</v>
      </c>
      <c r="L24" s="955">
        <v>97.8</v>
      </c>
      <c r="M24" s="956">
        <v>103.9</v>
      </c>
      <c r="N24" s="788">
        <v>91.6</v>
      </c>
      <c r="O24" s="741">
        <v>113</v>
      </c>
      <c r="P24" s="957">
        <v>109.1</v>
      </c>
      <c r="Q24" s="477"/>
      <c r="R24" s="688"/>
    </row>
    <row r="25" spans="1:18">
      <c r="A25" s="402"/>
      <c r="B25" s="403" t="s">
        <v>355</v>
      </c>
      <c r="C25" s="953"/>
      <c r="D25" s="737"/>
      <c r="E25" s="738"/>
      <c r="F25" s="739"/>
      <c r="G25" s="332"/>
      <c r="H25" s="301"/>
      <c r="I25" s="306"/>
      <c r="J25" s="316" t="s">
        <v>355</v>
      </c>
      <c r="K25" s="954">
        <v>81.400000000000006</v>
      </c>
      <c r="L25" s="955">
        <v>96.9</v>
      </c>
      <c r="M25" s="956">
        <v>103.8</v>
      </c>
      <c r="N25" s="788">
        <v>90.7</v>
      </c>
      <c r="O25" s="741">
        <v>111.9</v>
      </c>
      <c r="P25" s="957">
        <v>109</v>
      </c>
      <c r="Q25" s="477"/>
      <c r="R25" s="688"/>
    </row>
    <row r="26" spans="1:18">
      <c r="A26" s="402"/>
      <c r="B26" s="403" t="s">
        <v>356</v>
      </c>
      <c r="C26" s="953"/>
      <c r="D26" s="737"/>
      <c r="E26" s="738"/>
      <c r="F26" s="739"/>
      <c r="G26" s="332"/>
      <c r="H26" s="301"/>
      <c r="I26" s="306"/>
      <c r="J26" s="316" t="s">
        <v>356</v>
      </c>
      <c r="K26" s="954">
        <v>81.400000000000006</v>
      </c>
      <c r="L26" s="955">
        <v>96.2</v>
      </c>
      <c r="M26" s="956">
        <v>103.5</v>
      </c>
      <c r="N26" s="788">
        <v>90.7</v>
      </c>
      <c r="O26" s="741">
        <v>111.2</v>
      </c>
      <c r="P26" s="957">
        <v>108.7</v>
      </c>
      <c r="Q26" s="477"/>
      <c r="R26" s="688"/>
    </row>
    <row r="27" spans="1:18">
      <c r="A27" s="402"/>
      <c r="B27" s="403" t="s">
        <v>357</v>
      </c>
      <c r="C27" s="953"/>
      <c r="D27" s="737"/>
      <c r="E27" s="738"/>
      <c r="F27" s="739"/>
      <c r="G27" s="332"/>
      <c r="H27" s="301"/>
      <c r="I27" s="306"/>
      <c r="J27" s="316" t="s">
        <v>357</v>
      </c>
      <c r="K27" s="954">
        <v>80.3</v>
      </c>
      <c r="L27" s="955">
        <v>96.5</v>
      </c>
      <c r="M27" s="956">
        <v>103.7</v>
      </c>
      <c r="N27" s="788">
        <v>89.6</v>
      </c>
      <c r="O27" s="741">
        <v>111.6</v>
      </c>
      <c r="P27" s="957">
        <v>108.9</v>
      </c>
      <c r="Q27" s="477"/>
      <c r="R27" s="688"/>
    </row>
    <row r="28" spans="1:18">
      <c r="A28" s="404"/>
      <c r="B28" s="405" t="s">
        <v>358</v>
      </c>
      <c r="C28" s="958"/>
      <c r="D28" s="742"/>
      <c r="E28" s="743"/>
      <c r="F28" s="744"/>
      <c r="G28" s="333"/>
      <c r="H28" s="301"/>
      <c r="I28" s="307"/>
      <c r="J28" s="339" t="s">
        <v>358</v>
      </c>
      <c r="K28" s="954">
        <v>79.2</v>
      </c>
      <c r="L28" s="955">
        <v>94.8</v>
      </c>
      <c r="M28" s="956">
        <v>103</v>
      </c>
      <c r="N28" s="790">
        <v>88.3</v>
      </c>
      <c r="O28" s="745">
        <v>109.5</v>
      </c>
      <c r="P28" s="965">
        <v>107.9</v>
      </c>
      <c r="Q28" s="692"/>
      <c r="R28" s="689"/>
    </row>
    <row r="29" spans="1:18">
      <c r="A29" s="402" t="s">
        <v>361</v>
      </c>
      <c r="B29" s="403" t="s">
        <v>347</v>
      </c>
      <c r="C29" s="953"/>
      <c r="D29" s="737"/>
      <c r="E29" s="738"/>
      <c r="F29" s="739"/>
      <c r="G29" s="332"/>
      <c r="H29" s="301"/>
      <c r="I29" s="306" t="s">
        <v>361</v>
      </c>
      <c r="J29" s="316" t="s">
        <v>347</v>
      </c>
      <c r="K29" s="966">
        <v>78.900000000000006</v>
      </c>
      <c r="L29" s="967">
        <v>93.7</v>
      </c>
      <c r="M29" s="968">
        <v>102.3</v>
      </c>
      <c r="N29" s="788">
        <v>88</v>
      </c>
      <c r="O29" s="741">
        <v>108.2</v>
      </c>
      <c r="P29" s="957">
        <v>107.3</v>
      </c>
      <c r="Q29" s="477"/>
      <c r="R29" s="688"/>
    </row>
    <row r="30" spans="1:18">
      <c r="A30" s="402">
        <v>1992</v>
      </c>
      <c r="B30" s="403" t="s">
        <v>348</v>
      </c>
      <c r="C30" s="953"/>
      <c r="D30" s="737"/>
      <c r="E30" s="738"/>
      <c r="F30" s="739"/>
      <c r="G30" s="332"/>
      <c r="H30" s="301"/>
      <c r="I30" s="306">
        <v>1992</v>
      </c>
      <c r="J30" s="316" t="s">
        <v>348</v>
      </c>
      <c r="K30" s="954">
        <v>78.400000000000006</v>
      </c>
      <c r="L30" s="955">
        <v>93.3</v>
      </c>
      <c r="M30" s="956">
        <v>102.2</v>
      </c>
      <c r="N30" s="788">
        <v>87.4</v>
      </c>
      <c r="O30" s="741">
        <v>108</v>
      </c>
      <c r="P30" s="957">
        <v>107.2</v>
      </c>
      <c r="Q30" s="477"/>
      <c r="R30" s="688"/>
    </row>
    <row r="31" spans="1:18">
      <c r="A31" s="402"/>
      <c r="B31" s="403" t="s">
        <v>349</v>
      </c>
      <c r="C31" s="953"/>
      <c r="D31" s="737"/>
      <c r="E31" s="738"/>
      <c r="F31" s="739"/>
      <c r="G31" s="332"/>
      <c r="H31" s="301"/>
      <c r="I31" s="306"/>
      <c r="J31" s="316" t="s">
        <v>349</v>
      </c>
      <c r="K31" s="954">
        <v>77.900000000000006</v>
      </c>
      <c r="L31" s="955">
        <v>91.5</v>
      </c>
      <c r="M31" s="956">
        <v>101.1</v>
      </c>
      <c r="N31" s="788">
        <v>86.9</v>
      </c>
      <c r="O31" s="741">
        <v>105.9</v>
      </c>
      <c r="P31" s="957">
        <v>105.9</v>
      </c>
      <c r="Q31" s="477"/>
      <c r="R31" s="688"/>
    </row>
    <row r="32" spans="1:18">
      <c r="A32" s="402"/>
      <c r="B32" s="403" t="s">
        <v>350</v>
      </c>
      <c r="C32" s="953"/>
      <c r="D32" s="737"/>
      <c r="E32" s="738"/>
      <c r="F32" s="739"/>
      <c r="G32" s="332"/>
      <c r="H32" s="301"/>
      <c r="I32" s="306"/>
      <c r="J32" s="316" t="s">
        <v>350</v>
      </c>
      <c r="K32" s="954">
        <v>76.400000000000006</v>
      </c>
      <c r="L32" s="955">
        <v>90.2</v>
      </c>
      <c r="M32" s="956">
        <v>100.6</v>
      </c>
      <c r="N32" s="788">
        <v>85.4</v>
      </c>
      <c r="O32" s="741">
        <v>104.4</v>
      </c>
      <c r="P32" s="957">
        <v>105.4</v>
      </c>
      <c r="Q32" s="477"/>
      <c r="R32" s="688"/>
    </row>
    <row r="33" spans="1:18">
      <c r="A33" s="402"/>
      <c r="B33" s="403" t="s">
        <v>351</v>
      </c>
      <c r="C33" s="953"/>
      <c r="D33" s="737"/>
      <c r="E33" s="738"/>
      <c r="F33" s="739"/>
      <c r="G33" s="332"/>
      <c r="H33" s="301"/>
      <c r="I33" s="306"/>
      <c r="J33" s="316" t="s">
        <v>351</v>
      </c>
      <c r="K33" s="954">
        <v>76</v>
      </c>
      <c r="L33" s="955">
        <v>88.5</v>
      </c>
      <c r="M33" s="956">
        <v>100.1</v>
      </c>
      <c r="N33" s="788">
        <v>85</v>
      </c>
      <c r="O33" s="741">
        <v>102.5</v>
      </c>
      <c r="P33" s="957">
        <v>104.9</v>
      </c>
      <c r="Q33" s="477"/>
      <c r="R33" s="688"/>
    </row>
    <row r="34" spans="1:18">
      <c r="A34" s="402"/>
      <c r="B34" s="403" t="s">
        <v>352</v>
      </c>
      <c r="C34" s="953"/>
      <c r="D34" s="737"/>
      <c r="E34" s="738"/>
      <c r="F34" s="739"/>
      <c r="G34" s="332"/>
      <c r="H34" s="301"/>
      <c r="I34" s="306"/>
      <c r="J34" s="316" t="s">
        <v>352</v>
      </c>
      <c r="K34" s="954">
        <v>75.7</v>
      </c>
      <c r="L34" s="955">
        <v>88.7</v>
      </c>
      <c r="M34" s="956">
        <v>99.6</v>
      </c>
      <c r="N34" s="788">
        <v>84.6</v>
      </c>
      <c r="O34" s="741">
        <v>102.7</v>
      </c>
      <c r="P34" s="957">
        <v>104.4</v>
      </c>
      <c r="Q34" s="477"/>
      <c r="R34" s="688"/>
    </row>
    <row r="35" spans="1:18">
      <c r="A35" s="402"/>
      <c r="B35" s="403" t="s">
        <v>353</v>
      </c>
      <c r="C35" s="953"/>
      <c r="D35" s="737"/>
      <c r="E35" s="738"/>
      <c r="F35" s="739"/>
      <c r="G35" s="332"/>
      <c r="H35" s="301"/>
      <c r="I35" s="306"/>
      <c r="J35" s="316" t="s">
        <v>353</v>
      </c>
      <c r="K35" s="954">
        <v>75.2</v>
      </c>
      <c r="L35" s="955">
        <v>87.8</v>
      </c>
      <c r="M35" s="956">
        <v>98.8</v>
      </c>
      <c r="N35" s="788">
        <v>84.1</v>
      </c>
      <c r="O35" s="741">
        <v>101.7</v>
      </c>
      <c r="P35" s="957">
        <v>103.5</v>
      </c>
      <c r="Q35" s="477"/>
      <c r="R35" s="688"/>
    </row>
    <row r="36" spans="1:18">
      <c r="A36" s="402"/>
      <c r="B36" s="403" t="s">
        <v>354</v>
      </c>
      <c r="C36" s="953"/>
      <c r="D36" s="737"/>
      <c r="E36" s="738"/>
      <c r="F36" s="739"/>
      <c r="G36" s="332"/>
      <c r="H36" s="301"/>
      <c r="I36" s="306"/>
      <c r="J36" s="316" t="s">
        <v>354</v>
      </c>
      <c r="K36" s="954">
        <v>74.900000000000006</v>
      </c>
      <c r="L36" s="955">
        <v>86</v>
      </c>
      <c r="M36" s="956">
        <v>98.3</v>
      </c>
      <c r="N36" s="788">
        <v>83.7</v>
      </c>
      <c r="O36" s="741">
        <v>99.5</v>
      </c>
      <c r="P36" s="957">
        <v>103.1</v>
      </c>
      <c r="Q36" s="477"/>
      <c r="R36" s="688"/>
    </row>
    <row r="37" spans="1:18">
      <c r="A37" s="402"/>
      <c r="B37" s="403" t="s">
        <v>355</v>
      </c>
      <c r="C37" s="953"/>
      <c r="D37" s="737"/>
      <c r="E37" s="738"/>
      <c r="F37" s="739"/>
      <c r="G37" s="332"/>
      <c r="H37" s="301"/>
      <c r="I37" s="306"/>
      <c r="J37" s="316" t="s">
        <v>355</v>
      </c>
      <c r="K37" s="954">
        <v>75.400000000000006</v>
      </c>
      <c r="L37" s="955">
        <v>87.4</v>
      </c>
      <c r="M37" s="956">
        <v>97.8</v>
      </c>
      <c r="N37" s="788">
        <v>84.2</v>
      </c>
      <c r="O37" s="741">
        <v>101.1</v>
      </c>
      <c r="P37" s="957">
        <v>102.5</v>
      </c>
      <c r="Q37" s="477"/>
      <c r="R37" s="688"/>
    </row>
    <row r="38" spans="1:18">
      <c r="A38" s="402"/>
      <c r="B38" s="403" t="s">
        <v>356</v>
      </c>
      <c r="C38" s="953"/>
      <c r="D38" s="737"/>
      <c r="E38" s="738"/>
      <c r="F38" s="739"/>
      <c r="G38" s="332"/>
      <c r="H38" s="301"/>
      <c r="I38" s="306"/>
      <c r="J38" s="316" t="s">
        <v>356</v>
      </c>
      <c r="K38" s="954">
        <v>73.900000000000006</v>
      </c>
      <c r="L38" s="955">
        <v>85.1</v>
      </c>
      <c r="M38" s="956">
        <v>96.9</v>
      </c>
      <c r="N38" s="788">
        <v>82.7</v>
      </c>
      <c r="O38" s="741">
        <v>98.6</v>
      </c>
      <c r="P38" s="957">
        <v>101.5</v>
      </c>
      <c r="Q38" s="477"/>
      <c r="R38" s="688"/>
    </row>
    <row r="39" spans="1:18">
      <c r="A39" s="402"/>
      <c r="B39" s="403" t="s">
        <v>357</v>
      </c>
      <c r="C39" s="953"/>
      <c r="D39" s="737"/>
      <c r="E39" s="738"/>
      <c r="F39" s="739"/>
      <c r="G39" s="332"/>
      <c r="H39" s="301"/>
      <c r="I39" s="306"/>
      <c r="J39" s="316" t="s">
        <v>357</v>
      </c>
      <c r="K39" s="954">
        <v>73.8</v>
      </c>
      <c r="L39" s="955">
        <v>83.5</v>
      </c>
      <c r="M39" s="956">
        <v>96.1</v>
      </c>
      <c r="N39" s="788">
        <v>82.4</v>
      </c>
      <c r="O39" s="741">
        <v>96.6</v>
      </c>
      <c r="P39" s="957">
        <v>100.7</v>
      </c>
      <c r="Q39" s="477"/>
      <c r="R39" s="688"/>
    </row>
    <row r="40" spans="1:18" ht="13.5" thickBot="1">
      <c r="A40" s="402"/>
      <c r="B40" s="403" t="s">
        <v>358</v>
      </c>
      <c r="C40" s="953"/>
      <c r="D40" s="737"/>
      <c r="E40" s="738"/>
      <c r="F40" s="739"/>
      <c r="G40" s="332"/>
      <c r="H40" s="301"/>
      <c r="I40" s="306"/>
      <c r="J40" s="316" t="s">
        <v>358</v>
      </c>
      <c r="K40" s="959">
        <v>74.400000000000006</v>
      </c>
      <c r="L40" s="960">
        <v>82.8</v>
      </c>
      <c r="M40" s="961">
        <v>95.1</v>
      </c>
      <c r="N40" s="788">
        <v>83.2</v>
      </c>
      <c r="O40" s="741">
        <v>95.9</v>
      </c>
      <c r="P40" s="957">
        <v>99.7</v>
      </c>
      <c r="Q40" s="477"/>
      <c r="R40" s="688"/>
    </row>
    <row r="41" spans="1:18">
      <c r="A41" s="693" t="s">
        <v>362</v>
      </c>
      <c r="B41" s="694" t="s">
        <v>347</v>
      </c>
      <c r="C41" s="969"/>
      <c r="D41" s="754"/>
      <c r="E41" s="755"/>
      <c r="F41" s="756"/>
      <c r="G41" s="338"/>
      <c r="H41" s="301"/>
      <c r="I41" s="314" t="s">
        <v>362</v>
      </c>
      <c r="J41" s="315" t="s">
        <v>347</v>
      </c>
      <c r="K41" s="954">
        <v>74.5</v>
      </c>
      <c r="L41" s="955">
        <v>83.7</v>
      </c>
      <c r="M41" s="956">
        <v>95.1</v>
      </c>
      <c r="N41" s="792">
        <v>83.2</v>
      </c>
      <c r="O41" s="753">
        <v>96.8</v>
      </c>
      <c r="P41" s="963">
        <v>99.6</v>
      </c>
      <c r="Q41" s="690"/>
      <c r="R41" s="691"/>
    </row>
    <row r="42" spans="1:18">
      <c r="A42" s="402">
        <v>1993</v>
      </c>
      <c r="B42" s="403" t="s">
        <v>348</v>
      </c>
      <c r="C42" s="953"/>
      <c r="D42" s="737"/>
      <c r="E42" s="738"/>
      <c r="F42" s="757"/>
      <c r="G42" s="332"/>
      <c r="H42" s="301"/>
      <c r="I42" s="306">
        <v>1993</v>
      </c>
      <c r="J42" s="316" t="s">
        <v>348</v>
      </c>
      <c r="K42" s="954">
        <v>75.599999999999994</v>
      </c>
      <c r="L42" s="955">
        <v>83.8</v>
      </c>
      <c r="M42" s="956">
        <v>94.5</v>
      </c>
      <c r="N42" s="788">
        <v>84.3</v>
      </c>
      <c r="O42" s="741">
        <v>96.9</v>
      </c>
      <c r="P42" s="957">
        <v>98.9</v>
      </c>
      <c r="Q42" s="477"/>
      <c r="R42" s="688"/>
    </row>
    <row r="43" spans="1:18">
      <c r="A43" s="402"/>
      <c r="B43" s="403" t="s">
        <v>349</v>
      </c>
      <c r="C43" s="953"/>
      <c r="D43" s="737"/>
      <c r="E43" s="738"/>
      <c r="F43" s="757"/>
      <c r="G43" s="332"/>
      <c r="H43" s="301"/>
      <c r="I43" s="306"/>
      <c r="J43" s="316" t="s">
        <v>349</v>
      </c>
      <c r="K43" s="954">
        <v>75.3</v>
      </c>
      <c r="L43" s="955">
        <v>83.2</v>
      </c>
      <c r="M43" s="956">
        <v>93.3</v>
      </c>
      <c r="N43" s="788">
        <v>84</v>
      </c>
      <c r="O43" s="741">
        <v>96.4</v>
      </c>
      <c r="P43" s="957">
        <v>97.7</v>
      </c>
      <c r="Q43" s="477"/>
      <c r="R43" s="688"/>
    </row>
    <row r="44" spans="1:18">
      <c r="A44" s="402"/>
      <c r="B44" s="403" t="s">
        <v>350</v>
      </c>
      <c r="C44" s="953"/>
      <c r="D44" s="737"/>
      <c r="E44" s="738"/>
      <c r="F44" s="757"/>
      <c r="G44" s="332"/>
      <c r="H44" s="301"/>
      <c r="I44" s="306"/>
      <c r="J44" s="316" t="s">
        <v>350</v>
      </c>
      <c r="K44" s="954">
        <v>76.3</v>
      </c>
      <c r="L44" s="955">
        <v>83</v>
      </c>
      <c r="M44" s="956">
        <v>92.8</v>
      </c>
      <c r="N44" s="788">
        <v>85</v>
      </c>
      <c r="O44" s="741">
        <v>96.1</v>
      </c>
      <c r="P44" s="957">
        <v>97.2</v>
      </c>
      <c r="Q44" s="477"/>
      <c r="R44" s="688"/>
    </row>
    <row r="45" spans="1:18">
      <c r="A45" s="402"/>
      <c r="B45" s="403" t="s">
        <v>351</v>
      </c>
      <c r="C45" s="953"/>
      <c r="D45" s="737"/>
      <c r="E45" s="738"/>
      <c r="F45" s="757"/>
      <c r="G45" s="332"/>
      <c r="H45" s="301"/>
      <c r="I45" s="306"/>
      <c r="J45" s="316" t="s">
        <v>351</v>
      </c>
      <c r="K45" s="954">
        <v>77.400000000000006</v>
      </c>
      <c r="L45" s="955">
        <v>82.1</v>
      </c>
      <c r="M45" s="956">
        <v>91.7</v>
      </c>
      <c r="N45" s="788">
        <v>86.1</v>
      </c>
      <c r="O45" s="741">
        <v>95</v>
      </c>
      <c r="P45" s="957">
        <v>96.1</v>
      </c>
      <c r="Q45" s="477"/>
      <c r="R45" s="688"/>
    </row>
    <row r="46" spans="1:18">
      <c r="A46" s="402"/>
      <c r="B46" s="403" t="s">
        <v>352</v>
      </c>
      <c r="C46" s="953"/>
      <c r="D46" s="737"/>
      <c r="E46" s="738"/>
      <c r="F46" s="757"/>
      <c r="G46" s="332"/>
      <c r="H46" s="301"/>
      <c r="I46" s="306"/>
      <c r="J46" s="316" t="s">
        <v>352</v>
      </c>
      <c r="K46" s="954">
        <v>77.5</v>
      </c>
      <c r="L46" s="955">
        <v>81</v>
      </c>
      <c r="M46" s="956">
        <v>90.9</v>
      </c>
      <c r="N46" s="788">
        <v>86.2</v>
      </c>
      <c r="O46" s="741">
        <v>93.7</v>
      </c>
      <c r="P46" s="957">
        <v>95.2</v>
      </c>
      <c r="Q46" s="477"/>
      <c r="R46" s="688"/>
    </row>
    <row r="47" spans="1:18">
      <c r="A47" s="402"/>
      <c r="B47" s="403" t="s">
        <v>353</v>
      </c>
      <c r="C47" s="953"/>
      <c r="D47" s="737" t="s">
        <v>337</v>
      </c>
      <c r="E47" s="738"/>
      <c r="F47" s="757"/>
      <c r="G47" s="332"/>
      <c r="H47" s="301"/>
      <c r="I47" s="306"/>
      <c r="J47" s="316" t="s">
        <v>353</v>
      </c>
      <c r="K47" s="954">
        <v>77.8</v>
      </c>
      <c r="L47" s="955">
        <v>81.099999999999994</v>
      </c>
      <c r="M47" s="956">
        <v>90.8</v>
      </c>
      <c r="N47" s="788">
        <v>86.6</v>
      </c>
      <c r="O47" s="741">
        <v>93.9</v>
      </c>
      <c r="P47" s="957">
        <v>95.2</v>
      </c>
      <c r="Q47" s="477"/>
      <c r="R47" s="688"/>
    </row>
    <row r="48" spans="1:18">
      <c r="A48" s="402"/>
      <c r="B48" s="403" t="s">
        <v>354</v>
      </c>
      <c r="C48" s="953"/>
      <c r="D48" s="737"/>
      <c r="E48" s="738"/>
      <c r="F48" s="757"/>
      <c r="G48" s="332"/>
      <c r="H48" s="301"/>
      <c r="I48" s="306"/>
      <c r="J48" s="316" t="s">
        <v>354</v>
      </c>
      <c r="K48" s="954">
        <v>77.599999999999994</v>
      </c>
      <c r="L48" s="955">
        <v>80.7</v>
      </c>
      <c r="M48" s="956">
        <v>90.3</v>
      </c>
      <c r="N48" s="788">
        <v>86.2</v>
      </c>
      <c r="O48" s="741">
        <v>93.4</v>
      </c>
      <c r="P48" s="957">
        <v>94.7</v>
      </c>
      <c r="Q48" s="477"/>
      <c r="R48" s="688"/>
    </row>
    <row r="49" spans="1:18">
      <c r="A49" s="402"/>
      <c r="B49" s="403" t="s">
        <v>355</v>
      </c>
      <c r="C49" s="953"/>
      <c r="D49" s="737"/>
      <c r="E49" s="738"/>
      <c r="F49" s="757"/>
      <c r="G49" s="332"/>
      <c r="H49" s="301"/>
      <c r="I49" s="306"/>
      <c r="J49" s="316" t="s">
        <v>355</v>
      </c>
      <c r="K49" s="954">
        <v>77.599999999999994</v>
      </c>
      <c r="L49" s="955">
        <v>80.7</v>
      </c>
      <c r="M49" s="956">
        <v>89.4</v>
      </c>
      <c r="N49" s="788">
        <v>86.2</v>
      </c>
      <c r="O49" s="741">
        <v>93.5</v>
      </c>
      <c r="P49" s="957">
        <v>93.7</v>
      </c>
      <c r="Q49" s="477"/>
      <c r="R49" s="688"/>
    </row>
    <row r="50" spans="1:18">
      <c r="A50" s="335"/>
      <c r="B50" s="336" t="s">
        <v>356</v>
      </c>
      <c r="C50" s="964"/>
      <c r="D50" s="749"/>
      <c r="E50" s="750"/>
      <c r="F50" s="758"/>
      <c r="G50" s="337" t="s">
        <v>609</v>
      </c>
      <c r="H50" s="301"/>
      <c r="I50" s="306"/>
      <c r="J50" s="316" t="s">
        <v>356</v>
      </c>
      <c r="K50" s="954">
        <v>76.8</v>
      </c>
      <c r="L50" s="955">
        <v>79.5</v>
      </c>
      <c r="M50" s="956">
        <v>89.1</v>
      </c>
      <c r="N50" s="788">
        <v>85.4</v>
      </c>
      <c r="O50" s="741">
        <v>92</v>
      </c>
      <c r="P50" s="957">
        <v>93.4</v>
      </c>
      <c r="Q50" s="477"/>
      <c r="R50" s="688" t="s">
        <v>609</v>
      </c>
    </row>
    <row r="51" spans="1:18">
      <c r="A51" s="402"/>
      <c r="B51" s="403" t="s">
        <v>357</v>
      </c>
      <c r="C51" s="953" t="s">
        <v>337</v>
      </c>
      <c r="D51" s="737"/>
      <c r="E51" s="738"/>
      <c r="F51" s="757"/>
      <c r="G51" s="332"/>
      <c r="H51" s="301"/>
      <c r="I51" s="306"/>
      <c r="J51" s="316" t="s">
        <v>357</v>
      </c>
      <c r="K51" s="954">
        <v>76.400000000000006</v>
      </c>
      <c r="L51" s="955">
        <v>79.2</v>
      </c>
      <c r="M51" s="956">
        <v>88.7</v>
      </c>
      <c r="N51" s="788">
        <v>84.9</v>
      </c>
      <c r="O51" s="741">
        <v>91.7</v>
      </c>
      <c r="P51" s="957">
        <v>93</v>
      </c>
      <c r="Q51" s="477"/>
      <c r="R51" s="688"/>
    </row>
    <row r="52" spans="1:18">
      <c r="A52" s="307"/>
      <c r="B52" s="339" t="s">
        <v>358</v>
      </c>
      <c r="C52" s="970">
        <v>96.59</v>
      </c>
      <c r="D52" s="759">
        <v>99.76</v>
      </c>
      <c r="E52" s="760">
        <v>81.03</v>
      </c>
      <c r="F52" s="761"/>
      <c r="G52" s="333"/>
      <c r="H52" s="301"/>
      <c r="I52" s="307"/>
      <c r="J52" s="339" t="s">
        <v>358</v>
      </c>
      <c r="K52" s="954">
        <v>76.099999999999994</v>
      </c>
      <c r="L52" s="955">
        <v>78.8</v>
      </c>
      <c r="M52" s="956">
        <v>87.5</v>
      </c>
      <c r="N52" s="790">
        <v>84.6</v>
      </c>
      <c r="O52" s="745">
        <v>91.3</v>
      </c>
      <c r="P52" s="965">
        <v>91.6</v>
      </c>
      <c r="Q52" s="692"/>
      <c r="R52" s="689"/>
    </row>
    <row r="53" spans="1:18">
      <c r="A53" s="306" t="s">
        <v>363</v>
      </c>
      <c r="B53" s="316" t="s">
        <v>347</v>
      </c>
      <c r="C53" s="971">
        <v>96.78</v>
      </c>
      <c r="D53" s="762">
        <v>102.45</v>
      </c>
      <c r="E53" s="763">
        <v>80.599999999999994</v>
      </c>
      <c r="F53" s="757"/>
      <c r="G53" s="332"/>
      <c r="H53" s="301"/>
      <c r="I53" s="306" t="s">
        <v>363</v>
      </c>
      <c r="J53" s="316" t="s">
        <v>347</v>
      </c>
      <c r="K53" s="966">
        <v>77.400000000000006</v>
      </c>
      <c r="L53" s="967">
        <v>79.400000000000006</v>
      </c>
      <c r="M53" s="968">
        <v>88</v>
      </c>
      <c r="N53" s="788">
        <v>86</v>
      </c>
      <c r="O53" s="741">
        <v>92</v>
      </c>
      <c r="P53" s="957">
        <v>92.2</v>
      </c>
      <c r="Q53" s="477"/>
      <c r="R53" s="688"/>
    </row>
    <row r="54" spans="1:18">
      <c r="A54" s="306">
        <v>1994</v>
      </c>
      <c r="B54" s="316" t="s">
        <v>348</v>
      </c>
      <c r="C54" s="971">
        <v>94.8</v>
      </c>
      <c r="D54" s="762">
        <v>99.74</v>
      </c>
      <c r="E54" s="763">
        <v>78.12</v>
      </c>
      <c r="F54" s="757"/>
      <c r="G54" s="332"/>
      <c r="H54" s="301"/>
      <c r="I54" s="306">
        <v>1994</v>
      </c>
      <c r="J54" s="316" t="s">
        <v>348</v>
      </c>
      <c r="K54" s="954">
        <v>78.2</v>
      </c>
      <c r="L54" s="955">
        <v>79.099999999999994</v>
      </c>
      <c r="M54" s="956">
        <v>87.1</v>
      </c>
      <c r="N54" s="788">
        <v>86.9</v>
      </c>
      <c r="O54" s="741">
        <v>91.7</v>
      </c>
      <c r="P54" s="957">
        <v>91.3</v>
      </c>
      <c r="Q54" s="477"/>
      <c r="R54" s="688"/>
    </row>
    <row r="55" spans="1:18">
      <c r="A55" s="306"/>
      <c r="B55" s="316" t="s">
        <v>349</v>
      </c>
      <c r="C55" s="971">
        <v>104.26</v>
      </c>
      <c r="D55" s="762">
        <v>102.01</v>
      </c>
      <c r="E55" s="763">
        <v>77.180000000000007</v>
      </c>
      <c r="F55" s="757"/>
      <c r="G55" s="332"/>
      <c r="H55" s="301"/>
      <c r="I55" s="306"/>
      <c r="J55" s="316" t="s">
        <v>349</v>
      </c>
      <c r="K55" s="954">
        <v>80.400000000000006</v>
      </c>
      <c r="L55" s="955">
        <v>80.2</v>
      </c>
      <c r="M55" s="956">
        <v>86.9</v>
      </c>
      <c r="N55" s="788">
        <v>89.3</v>
      </c>
      <c r="O55" s="741">
        <v>93</v>
      </c>
      <c r="P55" s="957">
        <v>91</v>
      </c>
      <c r="Q55" s="477"/>
      <c r="R55" s="688"/>
    </row>
    <row r="56" spans="1:18">
      <c r="A56" s="306"/>
      <c r="B56" s="316" t="s">
        <v>350</v>
      </c>
      <c r="C56" s="971">
        <v>100.12</v>
      </c>
      <c r="D56" s="762">
        <v>97.55</v>
      </c>
      <c r="E56" s="763">
        <v>73.069999999999993</v>
      </c>
      <c r="F56" s="757"/>
      <c r="G56" s="332"/>
      <c r="H56" s="301"/>
      <c r="I56" s="306"/>
      <c r="J56" s="316" t="s">
        <v>350</v>
      </c>
      <c r="K56" s="954">
        <v>81.3</v>
      </c>
      <c r="L56" s="955">
        <v>80.5</v>
      </c>
      <c r="M56" s="956">
        <v>86.8</v>
      </c>
      <c r="N56" s="788">
        <v>90.2</v>
      </c>
      <c r="O56" s="741">
        <v>93.3</v>
      </c>
      <c r="P56" s="957">
        <v>91</v>
      </c>
      <c r="Q56" s="477"/>
      <c r="R56" s="688"/>
    </row>
    <row r="57" spans="1:18">
      <c r="A57" s="306"/>
      <c r="B57" s="316" t="s">
        <v>351</v>
      </c>
      <c r="C57" s="971">
        <v>104.37</v>
      </c>
      <c r="D57" s="762">
        <v>98.32</v>
      </c>
      <c r="E57" s="763">
        <v>73.239999999999995</v>
      </c>
      <c r="F57" s="757"/>
      <c r="G57" s="332"/>
      <c r="H57" s="301"/>
      <c r="I57" s="306"/>
      <c r="J57" s="316" t="s">
        <v>351</v>
      </c>
      <c r="K57" s="954">
        <v>81.8</v>
      </c>
      <c r="L57" s="955">
        <v>80.400000000000006</v>
      </c>
      <c r="M57" s="956">
        <v>85.9</v>
      </c>
      <c r="N57" s="788">
        <v>90.8</v>
      </c>
      <c r="O57" s="741">
        <v>93.2</v>
      </c>
      <c r="P57" s="957">
        <v>90</v>
      </c>
      <c r="Q57" s="477"/>
      <c r="R57" s="688"/>
    </row>
    <row r="58" spans="1:18">
      <c r="A58" s="306"/>
      <c r="B58" s="316" t="s">
        <v>352</v>
      </c>
      <c r="C58" s="971">
        <v>104.31</v>
      </c>
      <c r="D58" s="762">
        <v>101.5</v>
      </c>
      <c r="E58" s="763">
        <v>72.52</v>
      </c>
      <c r="F58" s="757"/>
      <c r="G58" s="332"/>
      <c r="H58" s="301"/>
      <c r="I58" s="306"/>
      <c r="J58" s="316" t="s">
        <v>352</v>
      </c>
      <c r="K58" s="954">
        <v>83</v>
      </c>
      <c r="L58" s="955">
        <v>81.7</v>
      </c>
      <c r="M58" s="956">
        <v>85.7</v>
      </c>
      <c r="N58" s="788">
        <v>92.1</v>
      </c>
      <c r="O58" s="741">
        <v>94.6</v>
      </c>
      <c r="P58" s="957">
        <v>90</v>
      </c>
      <c r="Q58" s="477"/>
      <c r="R58" s="688"/>
    </row>
    <row r="59" spans="1:18">
      <c r="A59" s="306"/>
      <c r="B59" s="316" t="s">
        <v>353</v>
      </c>
      <c r="C59" s="971">
        <v>107.38</v>
      </c>
      <c r="D59" s="762">
        <v>101.09</v>
      </c>
      <c r="E59" s="763">
        <v>70.66</v>
      </c>
      <c r="F59" s="757"/>
      <c r="G59" s="332"/>
      <c r="H59" s="301"/>
      <c r="I59" s="306"/>
      <c r="J59" s="316" t="s">
        <v>353</v>
      </c>
      <c r="K59" s="954">
        <v>83.7</v>
      </c>
      <c r="L59" s="955">
        <v>82.3</v>
      </c>
      <c r="M59" s="956">
        <v>85.9</v>
      </c>
      <c r="N59" s="788">
        <v>92.8</v>
      </c>
      <c r="O59" s="741">
        <v>95.2</v>
      </c>
      <c r="P59" s="957">
        <v>90.1</v>
      </c>
      <c r="Q59" s="477"/>
      <c r="R59" s="688"/>
    </row>
    <row r="60" spans="1:18">
      <c r="A60" s="306"/>
      <c r="B60" s="316" t="s">
        <v>354</v>
      </c>
      <c r="C60" s="971">
        <v>115.25</v>
      </c>
      <c r="D60" s="762">
        <v>104.94</v>
      </c>
      <c r="E60" s="763">
        <v>71.09</v>
      </c>
      <c r="F60" s="757"/>
      <c r="G60" s="332"/>
      <c r="H60" s="301"/>
      <c r="I60" s="306"/>
      <c r="J60" s="316" t="s">
        <v>354</v>
      </c>
      <c r="K60" s="954">
        <v>84.4</v>
      </c>
      <c r="L60" s="955">
        <v>83</v>
      </c>
      <c r="M60" s="956">
        <v>86.1</v>
      </c>
      <c r="N60" s="788">
        <v>93.6</v>
      </c>
      <c r="O60" s="741">
        <v>96.1</v>
      </c>
      <c r="P60" s="957">
        <v>90.4</v>
      </c>
      <c r="Q60" s="477"/>
      <c r="R60" s="688"/>
    </row>
    <row r="61" spans="1:18">
      <c r="A61" s="306"/>
      <c r="B61" s="316" t="s">
        <v>355</v>
      </c>
      <c r="C61" s="312">
        <v>112.91</v>
      </c>
      <c r="D61" s="764">
        <v>103.47</v>
      </c>
      <c r="E61" s="297">
        <v>71.38</v>
      </c>
      <c r="F61" s="765"/>
      <c r="G61" s="332"/>
      <c r="H61" s="301"/>
      <c r="I61" s="306"/>
      <c r="J61" s="316" t="s">
        <v>355</v>
      </c>
      <c r="K61" s="954">
        <v>84.8</v>
      </c>
      <c r="L61" s="955">
        <v>82.7</v>
      </c>
      <c r="M61" s="956">
        <v>86.4</v>
      </c>
      <c r="N61" s="788">
        <v>94.1</v>
      </c>
      <c r="O61" s="741">
        <v>95.7</v>
      </c>
      <c r="P61" s="957">
        <v>90.7</v>
      </c>
      <c r="Q61" s="477"/>
      <c r="R61" s="688"/>
    </row>
    <row r="62" spans="1:18">
      <c r="A62" s="306"/>
      <c r="B62" s="316" t="s">
        <v>356</v>
      </c>
      <c r="C62" s="312">
        <v>112.5</v>
      </c>
      <c r="D62" s="764">
        <v>102.71</v>
      </c>
      <c r="E62" s="297">
        <v>71.09</v>
      </c>
      <c r="F62" s="765"/>
      <c r="G62" s="332"/>
      <c r="H62" s="301"/>
      <c r="I62" s="306"/>
      <c r="J62" s="316" t="s">
        <v>356</v>
      </c>
      <c r="K62" s="954">
        <v>85</v>
      </c>
      <c r="L62" s="955">
        <v>83.3</v>
      </c>
      <c r="M62" s="956">
        <v>86.3</v>
      </c>
      <c r="N62" s="788">
        <v>94.3</v>
      </c>
      <c r="O62" s="741">
        <v>96.4</v>
      </c>
      <c r="P62" s="957">
        <v>90.6</v>
      </c>
      <c r="Q62" s="477"/>
      <c r="R62" s="688"/>
    </row>
    <row r="63" spans="1:18">
      <c r="A63" s="306"/>
      <c r="B63" s="316" t="s">
        <v>357</v>
      </c>
      <c r="C63" s="312">
        <v>118.73</v>
      </c>
      <c r="D63" s="764">
        <v>106.27</v>
      </c>
      <c r="E63" s="297">
        <v>72.459999999999994</v>
      </c>
      <c r="F63" s="765"/>
      <c r="G63" s="332"/>
      <c r="H63" s="301"/>
      <c r="I63" s="306"/>
      <c r="J63" s="316" t="s">
        <v>357</v>
      </c>
      <c r="K63" s="954">
        <v>86.3</v>
      </c>
      <c r="L63" s="955">
        <v>84.1</v>
      </c>
      <c r="M63" s="956">
        <v>86.2</v>
      </c>
      <c r="N63" s="788">
        <v>95.6</v>
      </c>
      <c r="O63" s="741">
        <v>97.3</v>
      </c>
      <c r="P63" s="957">
        <v>90.5</v>
      </c>
      <c r="Q63" s="477"/>
      <c r="R63" s="688"/>
    </row>
    <row r="64" spans="1:18">
      <c r="A64" s="306"/>
      <c r="B64" s="316" t="s">
        <v>358</v>
      </c>
      <c r="C64" s="971">
        <v>110.76</v>
      </c>
      <c r="D64" s="766">
        <v>103.13</v>
      </c>
      <c r="E64" s="763">
        <v>72.97</v>
      </c>
      <c r="F64" s="757"/>
      <c r="G64" s="332"/>
      <c r="H64" s="301"/>
      <c r="I64" s="306"/>
      <c r="J64" s="316" t="s">
        <v>358</v>
      </c>
      <c r="K64" s="959">
        <v>87</v>
      </c>
      <c r="L64" s="960">
        <v>84.4</v>
      </c>
      <c r="M64" s="961">
        <v>86.7</v>
      </c>
      <c r="N64" s="788">
        <v>96.5</v>
      </c>
      <c r="O64" s="741">
        <v>97.7</v>
      </c>
      <c r="P64" s="957">
        <v>91</v>
      </c>
      <c r="Q64" s="477"/>
      <c r="R64" s="688"/>
    </row>
    <row r="65" spans="1:18">
      <c r="A65" s="314" t="s">
        <v>364</v>
      </c>
      <c r="B65" s="315" t="s">
        <v>347</v>
      </c>
      <c r="C65" s="972">
        <v>98.33</v>
      </c>
      <c r="D65" s="767">
        <v>93.8</v>
      </c>
      <c r="E65" s="768">
        <v>72.72</v>
      </c>
      <c r="F65" s="769"/>
      <c r="G65" s="334"/>
      <c r="H65" s="301"/>
      <c r="I65" s="314" t="s">
        <v>364</v>
      </c>
      <c r="J65" s="315" t="s">
        <v>347</v>
      </c>
      <c r="K65" s="954">
        <v>86</v>
      </c>
      <c r="L65" s="955">
        <v>82.7</v>
      </c>
      <c r="M65" s="956">
        <v>86.1</v>
      </c>
      <c r="N65" s="792">
        <v>95.4</v>
      </c>
      <c r="O65" s="753">
        <v>95.7</v>
      </c>
      <c r="P65" s="963">
        <v>90.5</v>
      </c>
      <c r="Q65" s="690"/>
      <c r="R65" s="691"/>
    </row>
    <row r="66" spans="1:18">
      <c r="A66" s="306">
        <v>1995</v>
      </c>
      <c r="B66" s="316" t="s">
        <v>348</v>
      </c>
      <c r="C66" s="971">
        <v>107.46</v>
      </c>
      <c r="D66" s="766">
        <v>95.08</v>
      </c>
      <c r="E66" s="763">
        <v>64.989999999999995</v>
      </c>
      <c r="F66" s="757"/>
      <c r="G66" s="332"/>
      <c r="H66" s="301"/>
      <c r="I66" s="306">
        <v>1995</v>
      </c>
      <c r="J66" s="316" t="s">
        <v>348</v>
      </c>
      <c r="K66" s="954">
        <v>87.5</v>
      </c>
      <c r="L66" s="955">
        <v>84.3</v>
      </c>
      <c r="M66" s="956">
        <v>86.5</v>
      </c>
      <c r="N66" s="788">
        <v>96.9</v>
      </c>
      <c r="O66" s="741">
        <v>97.6</v>
      </c>
      <c r="P66" s="957">
        <v>91</v>
      </c>
      <c r="Q66" s="477"/>
      <c r="R66" s="688"/>
    </row>
    <row r="67" spans="1:18">
      <c r="A67" s="306"/>
      <c r="B67" s="316" t="s">
        <v>349</v>
      </c>
      <c r="C67" s="971">
        <v>107.64</v>
      </c>
      <c r="D67" s="766">
        <v>100.35</v>
      </c>
      <c r="E67" s="763">
        <v>61.74</v>
      </c>
      <c r="F67" s="757"/>
      <c r="G67" s="332"/>
      <c r="H67" s="301"/>
      <c r="I67" s="306"/>
      <c r="J67" s="316" t="s">
        <v>349</v>
      </c>
      <c r="K67" s="954">
        <v>86.1</v>
      </c>
      <c r="L67" s="955">
        <v>84.6</v>
      </c>
      <c r="M67" s="956">
        <v>87</v>
      </c>
      <c r="N67" s="788">
        <v>95.4</v>
      </c>
      <c r="O67" s="741">
        <v>97.9</v>
      </c>
      <c r="P67" s="957">
        <v>91.3</v>
      </c>
      <c r="Q67" s="477"/>
      <c r="R67" s="688"/>
    </row>
    <row r="68" spans="1:18">
      <c r="A68" s="306"/>
      <c r="B68" s="316" t="s">
        <v>350</v>
      </c>
      <c r="C68" s="971">
        <v>107.16</v>
      </c>
      <c r="D68" s="766">
        <v>105.67</v>
      </c>
      <c r="E68" s="763">
        <v>63.06</v>
      </c>
      <c r="F68" s="757"/>
      <c r="G68" s="332"/>
      <c r="H68" s="301"/>
      <c r="I68" s="306"/>
      <c r="J68" s="316" t="s">
        <v>350</v>
      </c>
      <c r="K68" s="954">
        <v>85.5</v>
      </c>
      <c r="L68" s="955">
        <v>85.1</v>
      </c>
      <c r="M68" s="956">
        <v>86.5</v>
      </c>
      <c r="N68" s="788">
        <v>94.8</v>
      </c>
      <c r="O68" s="741">
        <v>98.4</v>
      </c>
      <c r="P68" s="957">
        <v>90.8</v>
      </c>
      <c r="Q68" s="477"/>
      <c r="R68" s="688"/>
    </row>
    <row r="69" spans="1:18">
      <c r="A69" s="306"/>
      <c r="B69" s="316" t="s">
        <v>351</v>
      </c>
      <c r="C69" s="971">
        <v>118.46</v>
      </c>
      <c r="D69" s="766">
        <v>110.15</v>
      </c>
      <c r="E69" s="763">
        <v>64.489999999999995</v>
      </c>
      <c r="F69" s="757"/>
      <c r="G69" s="332"/>
      <c r="H69" s="301"/>
      <c r="I69" s="306"/>
      <c r="J69" s="316" t="s">
        <v>351</v>
      </c>
      <c r="K69" s="954">
        <v>85</v>
      </c>
      <c r="L69" s="955">
        <v>84.6</v>
      </c>
      <c r="M69" s="956">
        <v>86.7</v>
      </c>
      <c r="N69" s="788">
        <v>94.1</v>
      </c>
      <c r="O69" s="741">
        <v>97.8</v>
      </c>
      <c r="P69" s="957">
        <v>91</v>
      </c>
      <c r="Q69" s="477"/>
      <c r="R69" s="688"/>
    </row>
    <row r="70" spans="1:18">
      <c r="A70" s="306"/>
      <c r="B70" s="316" t="s">
        <v>352</v>
      </c>
      <c r="C70" s="971">
        <v>117</v>
      </c>
      <c r="D70" s="766">
        <v>109.97</v>
      </c>
      <c r="E70" s="763">
        <v>66.23</v>
      </c>
      <c r="F70" s="757"/>
      <c r="G70" s="332"/>
      <c r="H70" s="301"/>
      <c r="I70" s="306"/>
      <c r="J70" s="316" t="s">
        <v>352</v>
      </c>
      <c r="K70" s="954">
        <v>84.4</v>
      </c>
      <c r="L70" s="955">
        <v>84.7</v>
      </c>
      <c r="M70" s="956">
        <v>86.7</v>
      </c>
      <c r="N70" s="788">
        <v>93.5</v>
      </c>
      <c r="O70" s="741">
        <v>98.1</v>
      </c>
      <c r="P70" s="957">
        <v>91</v>
      </c>
      <c r="Q70" s="477"/>
      <c r="R70" s="688"/>
    </row>
    <row r="71" spans="1:18">
      <c r="A71" s="306"/>
      <c r="B71" s="316" t="s">
        <v>353</v>
      </c>
      <c r="C71" s="971">
        <v>114.27</v>
      </c>
      <c r="D71" s="766">
        <v>108.31</v>
      </c>
      <c r="E71" s="763">
        <v>67.48</v>
      </c>
      <c r="F71" s="757"/>
      <c r="G71" s="332"/>
      <c r="H71" s="301"/>
      <c r="I71" s="306"/>
      <c r="J71" s="316" t="s">
        <v>353</v>
      </c>
      <c r="K71" s="954">
        <v>83.7</v>
      </c>
      <c r="L71" s="955">
        <v>83.3</v>
      </c>
      <c r="M71" s="956">
        <v>86.6</v>
      </c>
      <c r="N71" s="788">
        <v>92.7</v>
      </c>
      <c r="O71" s="741">
        <v>96.4</v>
      </c>
      <c r="P71" s="957">
        <v>91</v>
      </c>
      <c r="Q71" s="477"/>
      <c r="R71" s="688"/>
    </row>
    <row r="72" spans="1:18">
      <c r="A72" s="306"/>
      <c r="B72" s="316" t="s">
        <v>354</v>
      </c>
      <c r="C72" s="971">
        <v>118.13</v>
      </c>
      <c r="D72" s="766">
        <v>112.39</v>
      </c>
      <c r="E72" s="763">
        <v>67.67</v>
      </c>
      <c r="F72" s="757"/>
      <c r="G72" s="332"/>
      <c r="H72" s="301"/>
      <c r="I72" s="306"/>
      <c r="J72" s="316" t="s">
        <v>354</v>
      </c>
      <c r="K72" s="954">
        <v>84.8</v>
      </c>
      <c r="L72" s="955">
        <v>84.5</v>
      </c>
      <c r="M72" s="956">
        <v>86.8</v>
      </c>
      <c r="N72" s="788">
        <v>94</v>
      </c>
      <c r="O72" s="741">
        <v>97.9</v>
      </c>
      <c r="P72" s="957">
        <v>91.2</v>
      </c>
      <c r="Q72" s="477"/>
      <c r="R72" s="688"/>
    </row>
    <row r="73" spans="1:18">
      <c r="A73" s="306"/>
      <c r="B73" s="316" t="s">
        <v>355</v>
      </c>
      <c r="C73" s="971">
        <v>115.18</v>
      </c>
      <c r="D73" s="766">
        <v>111.16</v>
      </c>
      <c r="E73" s="763">
        <v>66.58</v>
      </c>
      <c r="F73" s="757"/>
      <c r="G73" s="332"/>
      <c r="H73" s="301"/>
      <c r="I73" s="306"/>
      <c r="J73" s="316" t="s">
        <v>355</v>
      </c>
      <c r="K73" s="954">
        <v>85.4</v>
      </c>
      <c r="L73" s="955">
        <v>84.4</v>
      </c>
      <c r="M73" s="956">
        <v>87.5</v>
      </c>
      <c r="N73" s="788">
        <v>94.6</v>
      </c>
      <c r="O73" s="741">
        <v>97.9</v>
      </c>
      <c r="P73" s="957">
        <v>91.8</v>
      </c>
      <c r="Q73" s="477"/>
      <c r="R73" s="688"/>
    </row>
    <row r="74" spans="1:18">
      <c r="A74" s="306"/>
      <c r="B74" s="316" t="s">
        <v>356</v>
      </c>
      <c r="C74" s="971">
        <v>117.51</v>
      </c>
      <c r="D74" s="766">
        <v>113.27</v>
      </c>
      <c r="E74" s="763">
        <v>66.349999999999994</v>
      </c>
      <c r="F74" s="757"/>
      <c r="G74" s="332"/>
      <c r="H74" s="301"/>
      <c r="I74" s="306"/>
      <c r="J74" s="316" t="s">
        <v>356</v>
      </c>
      <c r="K74" s="954">
        <v>86.1</v>
      </c>
      <c r="L74" s="955">
        <v>84.7</v>
      </c>
      <c r="M74" s="956">
        <v>87.5</v>
      </c>
      <c r="N74" s="788">
        <v>95.4</v>
      </c>
      <c r="O74" s="741">
        <v>98.1</v>
      </c>
      <c r="P74" s="957">
        <v>91.8</v>
      </c>
      <c r="Q74" s="477"/>
      <c r="R74" s="688"/>
    </row>
    <row r="75" spans="1:18">
      <c r="A75" s="306"/>
      <c r="B75" s="316" t="s">
        <v>357</v>
      </c>
      <c r="C75" s="971">
        <v>119.09</v>
      </c>
      <c r="D75" s="766">
        <v>114.89</v>
      </c>
      <c r="E75" s="763">
        <v>68.63</v>
      </c>
      <c r="F75" s="757"/>
      <c r="G75" s="332"/>
      <c r="H75" s="301"/>
      <c r="I75" s="306"/>
      <c r="J75" s="316" t="s">
        <v>357</v>
      </c>
      <c r="K75" s="954">
        <v>88.4</v>
      </c>
      <c r="L75" s="955">
        <v>85.4</v>
      </c>
      <c r="M75" s="956">
        <v>87.7</v>
      </c>
      <c r="N75" s="788">
        <v>97.9</v>
      </c>
      <c r="O75" s="741">
        <v>98.8</v>
      </c>
      <c r="P75" s="957">
        <v>92.1</v>
      </c>
      <c r="Q75" s="477"/>
      <c r="R75" s="688"/>
    </row>
    <row r="76" spans="1:18">
      <c r="A76" s="307"/>
      <c r="B76" s="339" t="s">
        <v>358</v>
      </c>
      <c r="C76" s="970">
        <v>121.71</v>
      </c>
      <c r="D76" s="770">
        <v>116.52</v>
      </c>
      <c r="E76" s="760">
        <v>68.39</v>
      </c>
      <c r="F76" s="761"/>
      <c r="G76" s="333"/>
      <c r="H76" s="301"/>
      <c r="I76" s="307"/>
      <c r="J76" s="339" t="s">
        <v>358</v>
      </c>
      <c r="K76" s="954">
        <v>89.2</v>
      </c>
      <c r="L76" s="955">
        <v>86.3</v>
      </c>
      <c r="M76" s="956">
        <v>88.5</v>
      </c>
      <c r="N76" s="790">
        <v>98.7</v>
      </c>
      <c r="O76" s="745">
        <v>99.8</v>
      </c>
      <c r="P76" s="965">
        <v>92.9</v>
      </c>
      <c r="Q76" s="692"/>
      <c r="R76" s="689"/>
    </row>
    <row r="77" spans="1:18">
      <c r="A77" s="306" t="s">
        <v>365</v>
      </c>
      <c r="B77" s="316" t="s">
        <v>347</v>
      </c>
      <c r="C77" s="971">
        <v>122.1</v>
      </c>
      <c r="D77" s="766">
        <v>117.51</v>
      </c>
      <c r="E77" s="763">
        <v>70.92</v>
      </c>
      <c r="F77" s="757"/>
      <c r="G77" s="332"/>
      <c r="H77" s="301"/>
      <c r="I77" s="306" t="s">
        <v>365</v>
      </c>
      <c r="J77" s="316" t="s">
        <v>347</v>
      </c>
      <c r="K77" s="966">
        <v>89.1</v>
      </c>
      <c r="L77" s="967">
        <v>85.7</v>
      </c>
      <c r="M77" s="968">
        <v>88.2</v>
      </c>
      <c r="N77" s="788">
        <v>98.6</v>
      </c>
      <c r="O77" s="741">
        <v>99</v>
      </c>
      <c r="P77" s="957">
        <v>92.7</v>
      </c>
      <c r="Q77" s="477"/>
      <c r="R77" s="688"/>
    </row>
    <row r="78" spans="1:18">
      <c r="A78" s="306">
        <v>1996</v>
      </c>
      <c r="B78" s="316" t="s">
        <v>348</v>
      </c>
      <c r="C78" s="971">
        <v>127.23</v>
      </c>
      <c r="D78" s="766">
        <v>121.78</v>
      </c>
      <c r="E78" s="763">
        <v>74.819999999999993</v>
      </c>
      <c r="F78" s="757"/>
      <c r="G78" s="332"/>
      <c r="H78" s="301"/>
      <c r="I78" s="306">
        <v>1996</v>
      </c>
      <c r="J78" s="316" t="s">
        <v>348</v>
      </c>
      <c r="K78" s="954">
        <v>90</v>
      </c>
      <c r="L78" s="955">
        <v>86.7</v>
      </c>
      <c r="M78" s="956">
        <v>89.4</v>
      </c>
      <c r="N78" s="788">
        <v>99.6</v>
      </c>
      <c r="O78" s="741">
        <v>100.1</v>
      </c>
      <c r="P78" s="957">
        <v>93.9</v>
      </c>
      <c r="Q78" s="477"/>
      <c r="R78" s="688"/>
    </row>
    <row r="79" spans="1:18">
      <c r="A79" s="306"/>
      <c r="B79" s="316" t="s">
        <v>349</v>
      </c>
      <c r="C79" s="971">
        <v>124.15</v>
      </c>
      <c r="D79" s="766">
        <v>121.67</v>
      </c>
      <c r="E79" s="763">
        <v>74.23</v>
      </c>
      <c r="F79" s="757"/>
      <c r="G79" s="332"/>
      <c r="H79" s="301"/>
      <c r="I79" s="306"/>
      <c r="J79" s="316" t="s">
        <v>349</v>
      </c>
      <c r="K79" s="954">
        <v>90.1</v>
      </c>
      <c r="L79" s="955">
        <v>86.6</v>
      </c>
      <c r="M79" s="956">
        <v>89.5</v>
      </c>
      <c r="N79" s="788">
        <v>99.6</v>
      </c>
      <c r="O79" s="741">
        <v>99.9</v>
      </c>
      <c r="P79" s="957">
        <v>94</v>
      </c>
      <c r="Q79" s="477"/>
      <c r="R79" s="688"/>
    </row>
    <row r="80" spans="1:18">
      <c r="A80" s="306"/>
      <c r="B80" s="316" t="s">
        <v>350</v>
      </c>
      <c r="C80" s="971">
        <v>125.3</v>
      </c>
      <c r="D80" s="766">
        <v>120.66</v>
      </c>
      <c r="E80" s="763">
        <v>76.39</v>
      </c>
      <c r="F80" s="757"/>
      <c r="G80" s="332"/>
      <c r="H80" s="301"/>
      <c r="I80" s="306"/>
      <c r="J80" s="316" t="s">
        <v>350</v>
      </c>
      <c r="K80" s="954">
        <v>91.2</v>
      </c>
      <c r="L80" s="955">
        <v>87.4</v>
      </c>
      <c r="M80" s="956">
        <v>89.7</v>
      </c>
      <c r="N80" s="788">
        <v>100.8</v>
      </c>
      <c r="O80" s="741">
        <v>100.9</v>
      </c>
      <c r="P80" s="957">
        <v>94.2</v>
      </c>
      <c r="Q80" s="477"/>
      <c r="R80" s="688"/>
    </row>
    <row r="81" spans="1:18">
      <c r="A81" s="306"/>
      <c r="B81" s="316" t="s">
        <v>351</v>
      </c>
      <c r="C81" s="312">
        <v>133.04</v>
      </c>
      <c r="D81" s="762">
        <v>122.64</v>
      </c>
      <c r="E81" s="297">
        <v>77.64</v>
      </c>
      <c r="F81" s="765"/>
      <c r="G81" s="332"/>
      <c r="H81" s="301"/>
      <c r="I81" s="306"/>
      <c r="J81" s="316" t="s">
        <v>351</v>
      </c>
      <c r="K81" s="954">
        <v>92</v>
      </c>
      <c r="L81" s="955">
        <v>88</v>
      </c>
      <c r="M81" s="956">
        <v>90.2</v>
      </c>
      <c r="N81" s="788">
        <v>101.6</v>
      </c>
      <c r="O81" s="741">
        <v>102</v>
      </c>
      <c r="P81" s="957">
        <v>94.6</v>
      </c>
      <c r="Q81" s="477"/>
      <c r="R81" s="688"/>
    </row>
    <row r="82" spans="1:18">
      <c r="A82" s="306"/>
      <c r="B82" s="316" t="s">
        <v>352</v>
      </c>
      <c r="C82" s="312">
        <v>130.80000000000001</v>
      </c>
      <c r="D82" s="762">
        <v>122.46</v>
      </c>
      <c r="E82" s="297">
        <v>77.81</v>
      </c>
      <c r="F82" s="765"/>
      <c r="G82" s="332"/>
      <c r="H82" s="301"/>
      <c r="I82" s="306"/>
      <c r="J82" s="316" t="s">
        <v>352</v>
      </c>
      <c r="K82" s="954">
        <v>91.6</v>
      </c>
      <c r="L82" s="955">
        <v>87.8</v>
      </c>
      <c r="M82" s="956">
        <v>89.9</v>
      </c>
      <c r="N82" s="788">
        <v>101.2</v>
      </c>
      <c r="O82" s="741">
        <v>101.8</v>
      </c>
      <c r="P82" s="957">
        <v>94.4</v>
      </c>
      <c r="Q82" s="477"/>
      <c r="R82" s="688"/>
    </row>
    <row r="83" spans="1:18">
      <c r="A83" s="306"/>
      <c r="B83" s="316" t="s">
        <v>353</v>
      </c>
      <c r="C83" s="312">
        <v>137.07</v>
      </c>
      <c r="D83" s="762">
        <v>125.31</v>
      </c>
      <c r="E83" s="297">
        <v>80.78</v>
      </c>
      <c r="F83" s="765"/>
      <c r="G83" s="332"/>
      <c r="H83" s="301"/>
      <c r="I83" s="306"/>
      <c r="J83" s="316" t="s">
        <v>353</v>
      </c>
      <c r="K83" s="954">
        <v>92.8</v>
      </c>
      <c r="L83" s="955">
        <v>88.8</v>
      </c>
      <c r="M83" s="956">
        <v>90.8</v>
      </c>
      <c r="N83" s="788">
        <v>102.5</v>
      </c>
      <c r="O83" s="741">
        <v>102.8</v>
      </c>
      <c r="P83" s="957">
        <v>95.4</v>
      </c>
      <c r="Q83" s="477"/>
      <c r="R83" s="688"/>
    </row>
    <row r="84" spans="1:18">
      <c r="A84" s="306"/>
      <c r="B84" s="316" t="s">
        <v>354</v>
      </c>
      <c r="C84" s="312">
        <v>129.71</v>
      </c>
      <c r="D84" s="762">
        <v>123.23</v>
      </c>
      <c r="E84" s="297">
        <v>82.04</v>
      </c>
      <c r="F84" s="765"/>
      <c r="G84" s="332"/>
      <c r="H84" s="301"/>
      <c r="I84" s="306"/>
      <c r="J84" s="316" t="s">
        <v>354</v>
      </c>
      <c r="K84" s="954">
        <v>93</v>
      </c>
      <c r="L84" s="955">
        <v>88.7</v>
      </c>
      <c r="M84" s="956">
        <v>91.1</v>
      </c>
      <c r="N84" s="788">
        <v>102.8</v>
      </c>
      <c r="O84" s="741">
        <v>102.7</v>
      </c>
      <c r="P84" s="957">
        <v>95.7</v>
      </c>
      <c r="Q84" s="477"/>
      <c r="R84" s="688"/>
    </row>
    <row r="85" spans="1:18">
      <c r="A85" s="306"/>
      <c r="B85" s="316" t="s">
        <v>355</v>
      </c>
      <c r="C85" s="312">
        <v>132.1</v>
      </c>
      <c r="D85" s="762">
        <v>125.69</v>
      </c>
      <c r="E85" s="297">
        <v>81.09</v>
      </c>
      <c r="F85" s="765"/>
      <c r="G85" s="332"/>
      <c r="H85" s="301"/>
      <c r="I85" s="306"/>
      <c r="J85" s="316" t="s">
        <v>355</v>
      </c>
      <c r="K85" s="954">
        <v>93.1</v>
      </c>
      <c r="L85" s="955">
        <v>89.4</v>
      </c>
      <c r="M85" s="956">
        <v>90.9</v>
      </c>
      <c r="N85" s="788">
        <v>103</v>
      </c>
      <c r="O85" s="741">
        <v>103.3</v>
      </c>
      <c r="P85" s="957">
        <v>95.5</v>
      </c>
      <c r="Q85" s="477"/>
      <c r="R85" s="688"/>
    </row>
    <row r="86" spans="1:18">
      <c r="A86" s="306"/>
      <c r="B86" s="316" t="s">
        <v>356</v>
      </c>
      <c r="C86" s="312">
        <v>135.19</v>
      </c>
      <c r="D86" s="762">
        <v>130.01</v>
      </c>
      <c r="E86" s="297">
        <v>83.74</v>
      </c>
      <c r="F86" s="765"/>
      <c r="G86" s="332"/>
      <c r="H86" s="301"/>
      <c r="I86" s="306"/>
      <c r="J86" s="316" t="s">
        <v>356</v>
      </c>
      <c r="K86" s="954">
        <v>95.1</v>
      </c>
      <c r="L86" s="955">
        <v>90.4</v>
      </c>
      <c r="M86" s="956">
        <v>92</v>
      </c>
      <c r="N86" s="788">
        <v>105.1</v>
      </c>
      <c r="O86" s="741">
        <v>104.5</v>
      </c>
      <c r="P86" s="957">
        <v>96.7</v>
      </c>
      <c r="Q86" s="477"/>
      <c r="R86" s="688"/>
    </row>
    <row r="87" spans="1:18">
      <c r="A87" s="306"/>
      <c r="B87" s="316" t="s">
        <v>357</v>
      </c>
      <c r="C87" s="312">
        <v>137.35</v>
      </c>
      <c r="D87" s="762">
        <v>131.1</v>
      </c>
      <c r="E87" s="297">
        <v>82.36</v>
      </c>
      <c r="F87" s="765"/>
      <c r="G87" s="332"/>
      <c r="H87" s="301"/>
      <c r="I87" s="306"/>
      <c r="J87" s="316" t="s">
        <v>357</v>
      </c>
      <c r="K87" s="954">
        <v>94.7</v>
      </c>
      <c r="L87" s="955">
        <v>91.5</v>
      </c>
      <c r="M87" s="956">
        <v>92.7</v>
      </c>
      <c r="N87" s="788">
        <v>104.6</v>
      </c>
      <c r="O87" s="741">
        <v>105.8</v>
      </c>
      <c r="P87" s="957">
        <v>97.5</v>
      </c>
      <c r="Q87" s="477"/>
      <c r="R87" s="688"/>
    </row>
    <row r="88" spans="1:18">
      <c r="A88" s="306"/>
      <c r="B88" s="316" t="s">
        <v>358</v>
      </c>
      <c r="C88" s="312">
        <v>132.5</v>
      </c>
      <c r="D88" s="762">
        <v>131.83000000000001</v>
      </c>
      <c r="E88" s="297">
        <v>83.73</v>
      </c>
      <c r="F88" s="765"/>
      <c r="G88" s="332"/>
      <c r="H88" s="301"/>
      <c r="I88" s="306"/>
      <c r="J88" s="316" t="s">
        <v>358</v>
      </c>
      <c r="K88" s="959">
        <v>93.7</v>
      </c>
      <c r="L88" s="960">
        <v>91.7</v>
      </c>
      <c r="M88" s="961">
        <v>92.2</v>
      </c>
      <c r="N88" s="788">
        <v>103.6</v>
      </c>
      <c r="O88" s="741">
        <v>105.8</v>
      </c>
      <c r="P88" s="957">
        <v>96.9</v>
      </c>
      <c r="Q88" s="477"/>
      <c r="R88" s="688"/>
    </row>
    <row r="89" spans="1:18">
      <c r="A89" s="314" t="s">
        <v>366</v>
      </c>
      <c r="B89" s="315" t="s">
        <v>347</v>
      </c>
      <c r="C89" s="973">
        <v>134.6</v>
      </c>
      <c r="D89" s="771">
        <v>134.38</v>
      </c>
      <c r="E89" s="296">
        <v>85.01</v>
      </c>
      <c r="F89" s="772"/>
      <c r="G89" s="334"/>
      <c r="H89" s="301"/>
      <c r="I89" s="314" t="s">
        <v>366</v>
      </c>
      <c r="J89" s="315" t="s">
        <v>347</v>
      </c>
      <c r="K89" s="954">
        <v>94</v>
      </c>
      <c r="L89" s="955">
        <v>93.3</v>
      </c>
      <c r="M89" s="956">
        <v>93.3</v>
      </c>
      <c r="N89" s="792">
        <v>103.9</v>
      </c>
      <c r="O89" s="753">
        <v>107.3</v>
      </c>
      <c r="P89" s="963">
        <v>97.8</v>
      </c>
      <c r="Q89" s="690"/>
      <c r="R89" s="691"/>
    </row>
    <row r="90" spans="1:18">
      <c r="A90" s="306">
        <v>1997</v>
      </c>
      <c r="B90" s="316" t="s">
        <v>348</v>
      </c>
      <c r="C90" s="312">
        <v>134.63999999999999</v>
      </c>
      <c r="D90" s="762">
        <v>132.83000000000001</v>
      </c>
      <c r="E90" s="297">
        <v>83.5</v>
      </c>
      <c r="F90" s="765"/>
      <c r="G90" s="332"/>
      <c r="H90" s="301"/>
      <c r="I90" s="306">
        <v>1997</v>
      </c>
      <c r="J90" s="316" t="s">
        <v>348</v>
      </c>
      <c r="K90" s="954">
        <v>93.9</v>
      </c>
      <c r="L90" s="955">
        <v>93.3</v>
      </c>
      <c r="M90" s="956">
        <v>93.4</v>
      </c>
      <c r="N90" s="788">
        <v>103.7</v>
      </c>
      <c r="O90" s="741">
        <v>107.5</v>
      </c>
      <c r="P90" s="957">
        <v>98</v>
      </c>
      <c r="Q90" s="477"/>
      <c r="R90" s="688"/>
    </row>
    <row r="91" spans="1:18">
      <c r="A91" s="306"/>
      <c r="B91" s="316" t="s">
        <v>349</v>
      </c>
      <c r="C91" s="312">
        <v>136.32</v>
      </c>
      <c r="D91" s="762">
        <v>130.09</v>
      </c>
      <c r="E91" s="297">
        <v>83.17</v>
      </c>
      <c r="F91" s="765"/>
      <c r="G91" s="332"/>
      <c r="H91" s="301"/>
      <c r="I91" s="306"/>
      <c r="J91" s="316" t="s">
        <v>349</v>
      </c>
      <c r="K91" s="954">
        <v>92.5</v>
      </c>
      <c r="L91" s="955">
        <v>94.4</v>
      </c>
      <c r="M91" s="956">
        <v>94.5</v>
      </c>
      <c r="N91" s="788">
        <v>102.2</v>
      </c>
      <c r="O91" s="741">
        <v>108.7</v>
      </c>
      <c r="P91" s="957">
        <v>99.2</v>
      </c>
      <c r="Q91" s="477"/>
      <c r="R91" s="688"/>
    </row>
    <row r="92" spans="1:18">
      <c r="A92" s="306"/>
      <c r="B92" s="316" t="s">
        <v>350</v>
      </c>
      <c r="C92" s="312">
        <v>127.39</v>
      </c>
      <c r="D92" s="762">
        <v>131.57</v>
      </c>
      <c r="E92" s="297">
        <v>85.04</v>
      </c>
      <c r="F92" s="773"/>
      <c r="G92" s="337" t="s">
        <v>608</v>
      </c>
      <c r="H92" s="301"/>
      <c r="I92" s="306"/>
      <c r="J92" s="316" t="s">
        <v>350</v>
      </c>
      <c r="K92" s="954">
        <v>91.8</v>
      </c>
      <c r="L92" s="955">
        <v>92.6</v>
      </c>
      <c r="M92" s="956">
        <v>95.2</v>
      </c>
      <c r="N92" s="788">
        <v>101.5</v>
      </c>
      <c r="O92" s="741">
        <v>106.8</v>
      </c>
      <c r="P92" s="957">
        <v>100.1</v>
      </c>
      <c r="Q92" s="477"/>
      <c r="R92" s="688"/>
    </row>
    <row r="93" spans="1:18">
      <c r="A93" s="306"/>
      <c r="B93" s="316" t="s">
        <v>351</v>
      </c>
      <c r="C93" s="312">
        <v>129.46</v>
      </c>
      <c r="D93" s="762">
        <v>135.41999999999999</v>
      </c>
      <c r="E93" s="297">
        <v>86.17</v>
      </c>
      <c r="F93" s="765"/>
      <c r="G93" s="332"/>
      <c r="H93" s="301"/>
      <c r="I93" s="306"/>
      <c r="J93" s="316" t="s">
        <v>351</v>
      </c>
      <c r="K93" s="954">
        <v>93.2</v>
      </c>
      <c r="L93" s="955">
        <v>94.2</v>
      </c>
      <c r="M93" s="956">
        <v>95.9</v>
      </c>
      <c r="N93" s="788">
        <v>103</v>
      </c>
      <c r="O93" s="741">
        <v>108.3</v>
      </c>
      <c r="P93" s="957">
        <v>100.7</v>
      </c>
      <c r="Q93" s="477"/>
      <c r="R93" s="688" t="s">
        <v>608</v>
      </c>
    </row>
    <row r="94" spans="1:18">
      <c r="A94" s="306"/>
      <c r="B94" s="316" t="s">
        <v>352</v>
      </c>
      <c r="C94" s="312">
        <v>127.27</v>
      </c>
      <c r="D94" s="762">
        <v>132.55000000000001</v>
      </c>
      <c r="E94" s="297">
        <v>87.82</v>
      </c>
      <c r="F94" s="765"/>
      <c r="G94" s="332"/>
      <c r="H94" s="301"/>
      <c r="I94" s="306"/>
      <c r="J94" s="316" t="s">
        <v>352</v>
      </c>
      <c r="K94" s="954">
        <v>92</v>
      </c>
      <c r="L94" s="955">
        <v>94</v>
      </c>
      <c r="M94" s="956">
        <v>96.4</v>
      </c>
      <c r="N94" s="788">
        <v>101.7</v>
      </c>
      <c r="O94" s="741">
        <v>108.6</v>
      </c>
      <c r="P94" s="957">
        <v>101.5</v>
      </c>
      <c r="Q94" s="477"/>
      <c r="R94" s="688"/>
    </row>
    <row r="95" spans="1:18">
      <c r="A95" s="306"/>
      <c r="B95" s="316" t="s">
        <v>353</v>
      </c>
      <c r="C95" s="312">
        <v>122.83</v>
      </c>
      <c r="D95" s="762">
        <v>132.21</v>
      </c>
      <c r="E95" s="297">
        <v>89.93</v>
      </c>
      <c r="F95" s="765"/>
      <c r="G95" s="332"/>
      <c r="H95" s="301"/>
      <c r="I95" s="306"/>
      <c r="J95" s="316" t="s">
        <v>353</v>
      </c>
      <c r="K95" s="954">
        <v>91.8</v>
      </c>
      <c r="L95" s="955">
        <v>93.9</v>
      </c>
      <c r="M95" s="956">
        <v>96.6</v>
      </c>
      <c r="N95" s="788">
        <v>101.7</v>
      </c>
      <c r="O95" s="741">
        <v>108.5</v>
      </c>
      <c r="P95" s="957">
        <v>101.5</v>
      </c>
      <c r="Q95" s="477"/>
      <c r="R95" s="688"/>
    </row>
    <row r="96" spans="1:18">
      <c r="A96" s="306"/>
      <c r="B96" s="316" t="s">
        <v>354</v>
      </c>
      <c r="C96" s="312">
        <v>121.34</v>
      </c>
      <c r="D96" s="762">
        <v>132.97999999999999</v>
      </c>
      <c r="E96" s="297">
        <v>90.06</v>
      </c>
      <c r="F96" s="765"/>
      <c r="G96" s="332"/>
      <c r="H96" s="301"/>
      <c r="I96" s="306"/>
      <c r="J96" s="316" t="s">
        <v>354</v>
      </c>
      <c r="K96" s="954">
        <v>91.2</v>
      </c>
      <c r="L96" s="955">
        <v>93.6</v>
      </c>
      <c r="M96" s="956">
        <v>96.7</v>
      </c>
      <c r="N96" s="788">
        <v>101</v>
      </c>
      <c r="O96" s="741">
        <v>107.9</v>
      </c>
      <c r="P96" s="957">
        <v>101.4</v>
      </c>
      <c r="Q96" s="477"/>
      <c r="R96" s="688"/>
    </row>
    <row r="97" spans="1:18">
      <c r="A97" s="306"/>
      <c r="B97" s="316" t="s">
        <v>355</v>
      </c>
      <c r="C97" s="312">
        <v>124.66</v>
      </c>
      <c r="D97" s="762">
        <v>135.5</v>
      </c>
      <c r="E97" s="297">
        <v>91.93</v>
      </c>
      <c r="F97" s="765"/>
      <c r="G97" s="332"/>
      <c r="H97" s="301"/>
      <c r="I97" s="306"/>
      <c r="J97" s="316" t="s">
        <v>355</v>
      </c>
      <c r="K97" s="954">
        <v>90.5</v>
      </c>
      <c r="L97" s="955">
        <v>92.7</v>
      </c>
      <c r="M97" s="956">
        <v>97.4</v>
      </c>
      <c r="N97" s="788">
        <v>100.3</v>
      </c>
      <c r="O97" s="741">
        <v>107</v>
      </c>
      <c r="P97" s="957">
        <v>102</v>
      </c>
      <c r="Q97" s="477"/>
      <c r="R97" s="688"/>
    </row>
    <row r="98" spans="1:18">
      <c r="A98" s="306"/>
      <c r="B98" s="316" t="s">
        <v>356</v>
      </c>
      <c r="C98" s="312">
        <v>118.95</v>
      </c>
      <c r="D98" s="762">
        <v>129.08000000000001</v>
      </c>
      <c r="E98" s="297">
        <v>92.25</v>
      </c>
      <c r="F98" s="765"/>
      <c r="G98" s="332"/>
      <c r="H98" s="301"/>
      <c r="I98" s="306"/>
      <c r="J98" s="316" t="s">
        <v>356</v>
      </c>
      <c r="K98" s="954">
        <v>89.1</v>
      </c>
      <c r="L98" s="955">
        <v>92.6</v>
      </c>
      <c r="M98" s="956">
        <v>97.2</v>
      </c>
      <c r="N98" s="788">
        <v>98.8</v>
      </c>
      <c r="O98" s="741">
        <v>106.6</v>
      </c>
      <c r="P98" s="957">
        <v>101.9</v>
      </c>
      <c r="Q98" s="477"/>
      <c r="R98" s="688"/>
    </row>
    <row r="99" spans="1:18">
      <c r="A99" s="306"/>
      <c r="B99" s="316" t="s">
        <v>357</v>
      </c>
      <c r="C99" s="312">
        <v>114.59</v>
      </c>
      <c r="D99" s="762">
        <v>128.49</v>
      </c>
      <c r="E99" s="297">
        <v>91.7</v>
      </c>
      <c r="F99" s="765"/>
      <c r="G99" s="332"/>
      <c r="H99" s="301"/>
      <c r="I99" s="306"/>
      <c r="J99" s="316" t="s">
        <v>357</v>
      </c>
      <c r="K99" s="954">
        <v>86.6</v>
      </c>
      <c r="L99" s="955">
        <v>90.6</v>
      </c>
      <c r="M99" s="956">
        <v>96.9</v>
      </c>
      <c r="N99" s="788">
        <v>96.1</v>
      </c>
      <c r="O99" s="741">
        <v>104.7</v>
      </c>
      <c r="P99" s="957">
        <v>101.6</v>
      </c>
      <c r="Q99" s="477"/>
      <c r="R99" s="688"/>
    </row>
    <row r="100" spans="1:18">
      <c r="A100" s="307"/>
      <c r="B100" s="339" t="s">
        <v>358</v>
      </c>
      <c r="C100" s="323">
        <v>113.68</v>
      </c>
      <c r="D100" s="759">
        <v>126.46</v>
      </c>
      <c r="E100" s="298">
        <v>90.38</v>
      </c>
      <c r="F100" s="774"/>
      <c r="G100" s="333"/>
      <c r="H100" s="301"/>
      <c r="I100" s="307"/>
      <c r="J100" s="339" t="s">
        <v>358</v>
      </c>
      <c r="K100" s="954">
        <v>85.5</v>
      </c>
      <c r="L100" s="955">
        <v>90.4</v>
      </c>
      <c r="M100" s="956">
        <v>96.9</v>
      </c>
      <c r="N100" s="790">
        <v>94.7</v>
      </c>
      <c r="O100" s="745">
        <v>104.3</v>
      </c>
      <c r="P100" s="965">
        <v>101.5</v>
      </c>
      <c r="Q100" s="692"/>
      <c r="R100" s="689"/>
    </row>
    <row r="101" spans="1:18">
      <c r="A101" s="306" t="s">
        <v>10</v>
      </c>
      <c r="B101" s="316" t="s">
        <v>347</v>
      </c>
      <c r="C101" s="312">
        <v>110.06</v>
      </c>
      <c r="D101" s="762">
        <v>126.75</v>
      </c>
      <c r="E101" s="297">
        <v>91.48</v>
      </c>
      <c r="F101" s="765"/>
      <c r="G101" s="332"/>
      <c r="H101" s="301"/>
      <c r="I101" s="314" t="s">
        <v>10</v>
      </c>
      <c r="J101" s="315" t="s">
        <v>347</v>
      </c>
      <c r="K101" s="966">
        <v>85.1</v>
      </c>
      <c r="L101" s="967">
        <v>90</v>
      </c>
      <c r="M101" s="968">
        <v>96</v>
      </c>
      <c r="N101" s="792">
        <v>94.3</v>
      </c>
      <c r="O101" s="753">
        <v>103.7</v>
      </c>
      <c r="P101" s="963">
        <v>100.4</v>
      </c>
      <c r="Q101" s="690"/>
      <c r="R101" s="691"/>
    </row>
    <row r="102" spans="1:18">
      <c r="A102" s="306">
        <v>1998</v>
      </c>
      <c r="B102" s="316" t="s">
        <v>348</v>
      </c>
      <c r="C102" s="312">
        <v>105.31</v>
      </c>
      <c r="D102" s="762">
        <v>123.12</v>
      </c>
      <c r="E102" s="297">
        <v>92.12</v>
      </c>
      <c r="F102" s="765"/>
      <c r="G102" s="332"/>
      <c r="H102" s="301"/>
      <c r="I102" s="306">
        <v>1998</v>
      </c>
      <c r="J102" s="316" t="s">
        <v>348</v>
      </c>
      <c r="K102" s="954">
        <v>84.5</v>
      </c>
      <c r="L102" s="955">
        <v>88.2</v>
      </c>
      <c r="M102" s="956">
        <v>95</v>
      </c>
      <c r="N102" s="788">
        <v>93.6</v>
      </c>
      <c r="O102" s="741">
        <v>101.9</v>
      </c>
      <c r="P102" s="957">
        <v>99.4</v>
      </c>
      <c r="Q102" s="477"/>
      <c r="R102" s="688"/>
    </row>
    <row r="103" spans="1:18">
      <c r="A103" s="306"/>
      <c r="B103" s="316" t="s">
        <v>349</v>
      </c>
      <c r="C103" s="312">
        <v>107.84</v>
      </c>
      <c r="D103" s="762">
        <v>120.3</v>
      </c>
      <c r="E103" s="297">
        <v>92.66</v>
      </c>
      <c r="F103" s="765"/>
      <c r="G103" s="332"/>
      <c r="H103" s="301"/>
      <c r="I103" s="306"/>
      <c r="J103" s="316" t="s">
        <v>349</v>
      </c>
      <c r="K103" s="954">
        <v>83.2</v>
      </c>
      <c r="L103" s="955">
        <v>85.8</v>
      </c>
      <c r="M103" s="956">
        <v>93.7</v>
      </c>
      <c r="N103" s="788">
        <v>92.3</v>
      </c>
      <c r="O103" s="741">
        <v>99</v>
      </c>
      <c r="P103" s="957">
        <v>98</v>
      </c>
      <c r="Q103" s="477"/>
      <c r="R103" s="688"/>
    </row>
    <row r="104" spans="1:18">
      <c r="A104" s="306"/>
      <c r="B104" s="316" t="s">
        <v>350</v>
      </c>
      <c r="C104" s="312">
        <v>101.94</v>
      </c>
      <c r="D104" s="762">
        <v>122.21</v>
      </c>
      <c r="E104" s="297">
        <v>93.53</v>
      </c>
      <c r="F104" s="765"/>
      <c r="G104" s="332"/>
      <c r="H104" s="301"/>
      <c r="I104" s="306"/>
      <c r="J104" s="316" t="s">
        <v>350</v>
      </c>
      <c r="K104" s="954">
        <v>82</v>
      </c>
      <c r="L104" s="955">
        <v>86.4</v>
      </c>
      <c r="M104" s="956">
        <v>92.9</v>
      </c>
      <c r="N104" s="788">
        <v>91</v>
      </c>
      <c r="O104" s="741">
        <v>99.7</v>
      </c>
      <c r="P104" s="957">
        <v>97.3</v>
      </c>
      <c r="Q104" s="477"/>
      <c r="R104" s="688"/>
    </row>
    <row r="105" spans="1:18">
      <c r="A105" s="306"/>
      <c r="B105" s="316" t="s">
        <v>351</v>
      </c>
      <c r="C105" s="312">
        <v>102.33</v>
      </c>
      <c r="D105" s="762">
        <v>119.81</v>
      </c>
      <c r="E105" s="297">
        <v>91.51</v>
      </c>
      <c r="F105" s="765"/>
      <c r="G105" s="332"/>
      <c r="H105" s="301"/>
      <c r="I105" s="306"/>
      <c r="J105" s="316" t="s">
        <v>351</v>
      </c>
      <c r="K105" s="954">
        <v>82.6</v>
      </c>
      <c r="L105" s="955">
        <v>85.5</v>
      </c>
      <c r="M105" s="956">
        <v>92.3</v>
      </c>
      <c r="N105" s="788">
        <v>91.6</v>
      </c>
      <c r="O105" s="741">
        <v>98.7</v>
      </c>
      <c r="P105" s="957">
        <v>96.7</v>
      </c>
      <c r="Q105" s="477"/>
      <c r="R105" s="688"/>
    </row>
    <row r="106" spans="1:18">
      <c r="A106" s="306"/>
      <c r="B106" s="316" t="s">
        <v>352</v>
      </c>
      <c r="C106" s="312">
        <v>104.16</v>
      </c>
      <c r="D106" s="762">
        <v>119.83</v>
      </c>
      <c r="E106" s="297">
        <v>90.86</v>
      </c>
      <c r="F106" s="765"/>
      <c r="G106" s="332"/>
      <c r="H106" s="301"/>
      <c r="I106" s="306"/>
      <c r="J106" s="316" t="s">
        <v>352</v>
      </c>
      <c r="K106" s="954">
        <v>81.5</v>
      </c>
      <c r="L106" s="955">
        <v>84.9</v>
      </c>
      <c r="M106" s="956">
        <v>92.1</v>
      </c>
      <c r="N106" s="788">
        <v>90.4</v>
      </c>
      <c r="O106" s="741">
        <v>98</v>
      </c>
      <c r="P106" s="957">
        <v>96.4</v>
      </c>
      <c r="Q106" s="477"/>
      <c r="R106" s="688"/>
    </row>
    <row r="107" spans="1:18">
      <c r="A107" s="306"/>
      <c r="B107" s="316" t="s">
        <v>353</v>
      </c>
      <c r="C107" s="312">
        <v>101.41</v>
      </c>
      <c r="D107" s="762">
        <v>115.52</v>
      </c>
      <c r="E107" s="297">
        <v>89.82</v>
      </c>
      <c r="F107" s="765"/>
      <c r="G107" s="332"/>
      <c r="H107" s="301"/>
      <c r="I107" s="306"/>
      <c r="J107" s="316" t="s">
        <v>353</v>
      </c>
      <c r="K107" s="954">
        <v>81.3</v>
      </c>
      <c r="L107" s="955">
        <v>85.2</v>
      </c>
      <c r="M107" s="956">
        <v>91.6</v>
      </c>
      <c r="N107" s="788">
        <v>90.2</v>
      </c>
      <c r="O107" s="741">
        <v>98.4</v>
      </c>
      <c r="P107" s="957">
        <v>95.8</v>
      </c>
      <c r="Q107" s="477"/>
      <c r="R107" s="688"/>
    </row>
    <row r="108" spans="1:18">
      <c r="A108" s="306"/>
      <c r="B108" s="316" t="s">
        <v>354</v>
      </c>
      <c r="C108" s="312">
        <v>99.7</v>
      </c>
      <c r="D108" s="762">
        <v>115.21</v>
      </c>
      <c r="E108" s="297">
        <v>90.23</v>
      </c>
      <c r="F108" s="765"/>
      <c r="G108" s="332"/>
      <c r="H108" s="301"/>
      <c r="I108" s="306"/>
      <c r="J108" s="316" t="s">
        <v>354</v>
      </c>
      <c r="K108" s="954">
        <v>81.2</v>
      </c>
      <c r="L108" s="955">
        <v>83.9</v>
      </c>
      <c r="M108" s="956">
        <v>91.1</v>
      </c>
      <c r="N108" s="788">
        <v>90.1</v>
      </c>
      <c r="O108" s="741">
        <v>97.2</v>
      </c>
      <c r="P108" s="957">
        <v>95.3</v>
      </c>
      <c r="Q108" s="477"/>
      <c r="R108" s="688"/>
    </row>
    <row r="109" spans="1:18">
      <c r="A109" s="306"/>
      <c r="B109" s="316" t="s">
        <v>355</v>
      </c>
      <c r="C109" s="312">
        <v>100.75</v>
      </c>
      <c r="D109" s="762">
        <v>113.81</v>
      </c>
      <c r="E109" s="297">
        <v>90.34</v>
      </c>
      <c r="F109" s="765"/>
      <c r="G109" s="332"/>
      <c r="H109" s="301"/>
      <c r="I109" s="306"/>
      <c r="J109" s="316" t="s">
        <v>355</v>
      </c>
      <c r="K109" s="954">
        <v>81.099999999999994</v>
      </c>
      <c r="L109" s="955">
        <v>84.7</v>
      </c>
      <c r="M109" s="956">
        <v>90.7</v>
      </c>
      <c r="N109" s="788">
        <v>90.1</v>
      </c>
      <c r="O109" s="741">
        <v>98.1</v>
      </c>
      <c r="P109" s="957">
        <v>95</v>
      </c>
      <c r="Q109" s="477"/>
      <c r="R109" s="688"/>
    </row>
    <row r="110" spans="1:18">
      <c r="A110" s="306"/>
      <c r="B110" s="316" t="s">
        <v>356</v>
      </c>
      <c r="C110" s="312">
        <v>97.98</v>
      </c>
      <c r="D110" s="762">
        <v>114.21</v>
      </c>
      <c r="E110" s="297">
        <v>89.86</v>
      </c>
      <c r="F110" s="765"/>
      <c r="G110" s="332"/>
      <c r="H110" s="301"/>
      <c r="I110" s="306"/>
      <c r="J110" s="316" t="s">
        <v>356</v>
      </c>
      <c r="K110" s="954">
        <v>79.599999999999994</v>
      </c>
      <c r="L110" s="955">
        <v>84.1</v>
      </c>
      <c r="M110" s="956">
        <v>90.3</v>
      </c>
      <c r="N110" s="788">
        <v>88.5</v>
      </c>
      <c r="O110" s="741">
        <v>97.1</v>
      </c>
      <c r="P110" s="957">
        <v>94.4</v>
      </c>
      <c r="Q110" s="477"/>
      <c r="R110" s="688"/>
    </row>
    <row r="111" spans="1:18">
      <c r="A111" s="306"/>
      <c r="B111" s="316" t="s">
        <v>357</v>
      </c>
      <c r="C111" s="312">
        <v>95.95</v>
      </c>
      <c r="D111" s="762">
        <v>111.3</v>
      </c>
      <c r="E111" s="297">
        <v>88.93</v>
      </c>
      <c r="F111" s="765"/>
      <c r="G111" s="332"/>
      <c r="H111" s="301"/>
      <c r="I111" s="306"/>
      <c r="J111" s="316" t="s">
        <v>357</v>
      </c>
      <c r="K111" s="954">
        <v>81.099999999999994</v>
      </c>
      <c r="L111" s="955">
        <v>84</v>
      </c>
      <c r="M111" s="956">
        <v>89.6</v>
      </c>
      <c r="N111" s="788">
        <v>90.1</v>
      </c>
      <c r="O111" s="741">
        <v>97.2</v>
      </c>
      <c r="P111" s="957">
        <v>93.8</v>
      </c>
      <c r="Q111" s="477"/>
      <c r="R111" s="688"/>
    </row>
    <row r="112" spans="1:18">
      <c r="A112" s="306"/>
      <c r="B112" s="316" t="s">
        <v>358</v>
      </c>
      <c r="C112" s="312">
        <v>98.45</v>
      </c>
      <c r="D112" s="762">
        <v>110.77</v>
      </c>
      <c r="E112" s="297">
        <v>86.94</v>
      </c>
      <c r="F112" s="765"/>
      <c r="G112" s="332"/>
      <c r="H112" s="301"/>
      <c r="I112" s="307"/>
      <c r="J112" s="339" t="s">
        <v>358</v>
      </c>
      <c r="K112" s="959">
        <v>80.8</v>
      </c>
      <c r="L112" s="960">
        <v>83.7</v>
      </c>
      <c r="M112" s="961">
        <v>89.1</v>
      </c>
      <c r="N112" s="790">
        <v>89.8</v>
      </c>
      <c r="O112" s="745">
        <v>96.7</v>
      </c>
      <c r="P112" s="965">
        <v>93.3</v>
      </c>
      <c r="Q112" s="692"/>
      <c r="R112" s="689"/>
    </row>
    <row r="113" spans="1:18">
      <c r="A113" s="314" t="s">
        <v>11</v>
      </c>
      <c r="B113" s="315" t="s">
        <v>347</v>
      </c>
      <c r="C113" s="973">
        <v>99.06</v>
      </c>
      <c r="D113" s="771">
        <v>114.08</v>
      </c>
      <c r="E113" s="296">
        <v>86.28</v>
      </c>
      <c r="F113" s="772"/>
      <c r="G113" s="334"/>
      <c r="H113" s="301"/>
      <c r="I113" s="306" t="s">
        <v>11</v>
      </c>
      <c r="J113" s="316" t="s">
        <v>347</v>
      </c>
      <c r="K113" s="954">
        <v>80.8</v>
      </c>
      <c r="L113" s="955">
        <v>84.5</v>
      </c>
      <c r="M113" s="956">
        <v>89.2</v>
      </c>
      <c r="N113" s="788">
        <v>89.9</v>
      </c>
      <c r="O113" s="741">
        <v>97.7</v>
      </c>
      <c r="P113" s="957">
        <v>93.3</v>
      </c>
      <c r="Q113" s="477"/>
      <c r="R113" s="688" t="s">
        <v>609</v>
      </c>
    </row>
    <row r="114" spans="1:18">
      <c r="A114" s="306">
        <v>1999</v>
      </c>
      <c r="B114" s="316" t="s">
        <v>348</v>
      </c>
      <c r="C114" s="312">
        <v>98.34</v>
      </c>
      <c r="D114" s="762">
        <v>110.6</v>
      </c>
      <c r="E114" s="297">
        <v>86.08</v>
      </c>
      <c r="F114" s="765"/>
      <c r="G114" s="332"/>
      <c r="H114" s="301"/>
      <c r="I114" s="306">
        <v>1999</v>
      </c>
      <c r="J114" s="316" t="s">
        <v>348</v>
      </c>
      <c r="K114" s="954">
        <v>81.5</v>
      </c>
      <c r="L114" s="955">
        <v>84.1</v>
      </c>
      <c r="M114" s="956">
        <v>88.4</v>
      </c>
      <c r="N114" s="788">
        <v>90.6</v>
      </c>
      <c r="O114" s="741">
        <v>97.3</v>
      </c>
      <c r="P114" s="957">
        <v>92.5</v>
      </c>
      <c r="Q114" s="477"/>
      <c r="R114" s="688"/>
    </row>
    <row r="115" spans="1:18">
      <c r="A115" s="306"/>
      <c r="B115" s="316" t="s">
        <v>349</v>
      </c>
      <c r="C115" s="312">
        <v>101.75</v>
      </c>
      <c r="D115" s="762">
        <v>113.22</v>
      </c>
      <c r="E115" s="297">
        <v>86.78</v>
      </c>
      <c r="F115" s="765"/>
      <c r="G115" s="332"/>
      <c r="H115" s="301"/>
      <c r="I115" s="306"/>
      <c r="J115" s="316" t="s">
        <v>349</v>
      </c>
      <c r="K115" s="954">
        <v>83.8</v>
      </c>
      <c r="L115" s="955">
        <v>85.4</v>
      </c>
      <c r="M115" s="956">
        <v>87.9</v>
      </c>
      <c r="N115" s="788">
        <v>93</v>
      </c>
      <c r="O115" s="741">
        <v>98.8</v>
      </c>
      <c r="P115" s="957">
        <v>92.1</v>
      </c>
      <c r="Q115" s="477"/>
      <c r="R115" s="688"/>
    </row>
    <row r="116" spans="1:18">
      <c r="A116" s="306"/>
      <c r="B116" s="316" t="s">
        <v>350</v>
      </c>
      <c r="C116" s="312">
        <v>102.32</v>
      </c>
      <c r="D116" s="762">
        <v>110.42</v>
      </c>
      <c r="E116" s="297">
        <v>88.23</v>
      </c>
      <c r="F116" s="765"/>
      <c r="G116" s="332"/>
      <c r="H116" s="301"/>
      <c r="I116" s="306"/>
      <c r="J116" s="316" t="s">
        <v>350</v>
      </c>
      <c r="K116" s="954">
        <v>85.4</v>
      </c>
      <c r="L116" s="955">
        <v>84.9</v>
      </c>
      <c r="M116" s="956">
        <v>87.7</v>
      </c>
      <c r="N116" s="788">
        <v>94.8</v>
      </c>
      <c r="O116" s="741">
        <v>98.1</v>
      </c>
      <c r="P116" s="957">
        <v>91.7</v>
      </c>
      <c r="Q116" s="477"/>
      <c r="R116" s="688"/>
    </row>
    <row r="117" spans="1:18">
      <c r="A117" s="306"/>
      <c r="B117" s="316" t="s">
        <v>351</v>
      </c>
      <c r="C117" s="312">
        <v>99.89</v>
      </c>
      <c r="D117" s="762">
        <v>110.69</v>
      </c>
      <c r="E117" s="297">
        <v>90.55</v>
      </c>
      <c r="F117" s="773"/>
      <c r="G117" s="337" t="s">
        <v>609</v>
      </c>
      <c r="H117" s="301"/>
      <c r="I117" s="306"/>
      <c r="J117" s="316" t="s">
        <v>351</v>
      </c>
      <c r="K117" s="954">
        <v>85</v>
      </c>
      <c r="L117" s="955">
        <v>85.3</v>
      </c>
      <c r="M117" s="956">
        <v>87.4</v>
      </c>
      <c r="N117" s="788">
        <v>94.3</v>
      </c>
      <c r="O117" s="741">
        <v>98.7</v>
      </c>
      <c r="P117" s="957">
        <v>91.5</v>
      </c>
      <c r="Q117" s="477"/>
      <c r="R117" s="688"/>
    </row>
    <row r="118" spans="1:18">
      <c r="A118" s="306"/>
      <c r="B118" s="316" t="s">
        <v>352</v>
      </c>
      <c r="C118" s="312">
        <v>103.93</v>
      </c>
      <c r="D118" s="762">
        <v>111.76</v>
      </c>
      <c r="E118" s="297">
        <v>88.63</v>
      </c>
      <c r="F118" s="765"/>
      <c r="G118" s="332"/>
      <c r="H118" s="301"/>
      <c r="I118" s="306"/>
      <c r="J118" s="316" t="s">
        <v>352</v>
      </c>
      <c r="K118" s="954">
        <v>86.5</v>
      </c>
      <c r="L118" s="955">
        <v>85.6</v>
      </c>
      <c r="M118" s="956">
        <v>87.1</v>
      </c>
      <c r="N118" s="788">
        <v>95.9</v>
      </c>
      <c r="O118" s="741">
        <v>98.7</v>
      </c>
      <c r="P118" s="957">
        <v>91.2</v>
      </c>
      <c r="Q118" s="477"/>
      <c r="R118" s="688"/>
    </row>
    <row r="119" spans="1:18">
      <c r="A119" s="306"/>
      <c r="B119" s="316" t="s">
        <v>353</v>
      </c>
      <c r="C119" s="312">
        <v>106.26</v>
      </c>
      <c r="D119" s="762">
        <v>112.45</v>
      </c>
      <c r="E119" s="297">
        <v>89.91</v>
      </c>
      <c r="F119" s="765"/>
      <c r="G119" s="332"/>
      <c r="H119" s="301"/>
      <c r="I119" s="306"/>
      <c r="J119" s="316" t="s">
        <v>353</v>
      </c>
      <c r="K119" s="954">
        <v>87.5</v>
      </c>
      <c r="L119" s="955">
        <v>86.3</v>
      </c>
      <c r="M119" s="956">
        <v>87.2</v>
      </c>
      <c r="N119" s="788">
        <v>97.1</v>
      </c>
      <c r="O119" s="741">
        <v>99.6</v>
      </c>
      <c r="P119" s="957">
        <v>91.2</v>
      </c>
      <c r="Q119" s="477"/>
      <c r="R119" s="688"/>
    </row>
    <row r="120" spans="1:18">
      <c r="A120" s="306"/>
      <c r="B120" s="316" t="s">
        <v>354</v>
      </c>
      <c r="C120" s="312">
        <v>106.96</v>
      </c>
      <c r="D120" s="762">
        <v>113.31</v>
      </c>
      <c r="E120" s="297">
        <v>90.6</v>
      </c>
      <c r="F120" s="765"/>
      <c r="G120" s="332"/>
      <c r="H120" s="301"/>
      <c r="I120" s="306"/>
      <c r="J120" s="316" t="s">
        <v>354</v>
      </c>
      <c r="K120" s="954">
        <v>87.4</v>
      </c>
      <c r="L120" s="955">
        <v>87.4</v>
      </c>
      <c r="M120" s="956">
        <v>87.4</v>
      </c>
      <c r="N120" s="788">
        <v>97</v>
      </c>
      <c r="O120" s="741">
        <v>101.1</v>
      </c>
      <c r="P120" s="957">
        <v>91.5</v>
      </c>
      <c r="Q120" s="477"/>
      <c r="R120" s="688"/>
    </row>
    <row r="121" spans="1:18">
      <c r="A121" s="306"/>
      <c r="B121" s="316" t="s">
        <v>355</v>
      </c>
      <c r="C121" s="312">
        <v>113.32</v>
      </c>
      <c r="D121" s="762">
        <v>116.81</v>
      </c>
      <c r="E121" s="297">
        <v>90.86</v>
      </c>
      <c r="F121" s="765"/>
      <c r="G121" s="332"/>
      <c r="H121" s="301"/>
      <c r="I121" s="306"/>
      <c r="J121" s="316" t="s">
        <v>355</v>
      </c>
      <c r="K121" s="954">
        <v>88.2</v>
      </c>
      <c r="L121" s="955">
        <v>88.2</v>
      </c>
      <c r="M121" s="956">
        <v>87.7</v>
      </c>
      <c r="N121" s="788">
        <v>97.9</v>
      </c>
      <c r="O121" s="741">
        <v>101.9</v>
      </c>
      <c r="P121" s="957">
        <v>91.8</v>
      </c>
      <c r="Q121" s="477"/>
      <c r="R121" s="688"/>
    </row>
    <row r="122" spans="1:18">
      <c r="A122" s="306"/>
      <c r="B122" s="316" t="s">
        <v>356</v>
      </c>
      <c r="C122" s="312">
        <v>109.73</v>
      </c>
      <c r="D122" s="762">
        <v>112.75</v>
      </c>
      <c r="E122" s="297">
        <v>89.77</v>
      </c>
      <c r="F122" s="765"/>
      <c r="G122" s="332"/>
      <c r="H122" s="301"/>
      <c r="I122" s="306"/>
      <c r="J122" s="316" t="s">
        <v>356</v>
      </c>
      <c r="K122" s="954">
        <v>89.1</v>
      </c>
      <c r="L122" s="955">
        <v>88.4</v>
      </c>
      <c r="M122" s="956">
        <v>87.3</v>
      </c>
      <c r="N122" s="788">
        <v>98.9</v>
      </c>
      <c r="O122" s="741">
        <v>102.2</v>
      </c>
      <c r="P122" s="957">
        <v>91.4</v>
      </c>
      <c r="Q122" s="477"/>
      <c r="R122" s="688"/>
    </row>
    <row r="123" spans="1:18">
      <c r="A123" s="306"/>
      <c r="B123" s="316" t="s">
        <v>357</v>
      </c>
      <c r="C123" s="312">
        <v>114.13</v>
      </c>
      <c r="D123" s="762">
        <v>112.9</v>
      </c>
      <c r="E123" s="297">
        <v>87.84</v>
      </c>
      <c r="F123" s="765"/>
      <c r="G123" s="332"/>
      <c r="H123" s="301"/>
      <c r="I123" s="306"/>
      <c r="J123" s="316" t="s">
        <v>357</v>
      </c>
      <c r="K123" s="954">
        <v>89.3</v>
      </c>
      <c r="L123" s="955">
        <v>89.2</v>
      </c>
      <c r="M123" s="956">
        <v>87.9</v>
      </c>
      <c r="N123" s="788">
        <v>99.1</v>
      </c>
      <c r="O123" s="741">
        <v>102.9</v>
      </c>
      <c r="P123" s="957">
        <v>92</v>
      </c>
      <c r="Q123" s="477"/>
      <c r="R123" s="688"/>
    </row>
    <row r="124" spans="1:18">
      <c r="A124" s="307"/>
      <c r="B124" s="339" t="s">
        <v>358</v>
      </c>
      <c r="C124" s="323">
        <v>111.88</v>
      </c>
      <c r="D124" s="759">
        <v>113.5</v>
      </c>
      <c r="E124" s="298">
        <v>90.91</v>
      </c>
      <c r="F124" s="774"/>
      <c r="G124" s="333"/>
      <c r="H124" s="301"/>
      <c r="I124" s="306"/>
      <c r="J124" s="316" t="s">
        <v>358</v>
      </c>
      <c r="K124" s="954">
        <v>90.2</v>
      </c>
      <c r="L124" s="955">
        <v>89.3</v>
      </c>
      <c r="M124" s="956">
        <v>87.9</v>
      </c>
      <c r="N124" s="788">
        <v>100</v>
      </c>
      <c r="O124" s="741">
        <v>102.9</v>
      </c>
      <c r="P124" s="957">
        <v>92</v>
      </c>
      <c r="Q124" s="477"/>
      <c r="R124" s="688"/>
    </row>
    <row r="125" spans="1:18">
      <c r="A125" s="306" t="s">
        <v>367</v>
      </c>
      <c r="B125" s="316" t="s">
        <v>347</v>
      </c>
      <c r="C125" s="312">
        <v>118.72</v>
      </c>
      <c r="D125" s="762">
        <v>114.45</v>
      </c>
      <c r="E125" s="297">
        <v>88.66</v>
      </c>
      <c r="F125" s="765"/>
      <c r="G125" s="332"/>
      <c r="H125" s="301"/>
      <c r="I125" s="314" t="s">
        <v>367</v>
      </c>
      <c r="J125" s="315" t="s">
        <v>347</v>
      </c>
      <c r="K125" s="966">
        <v>91.7</v>
      </c>
      <c r="L125" s="967">
        <v>89.9</v>
      </c>
      <c r="M125" s="968">
        <v>87.9</v>
      </c>
      <c r="N125" s="792">
        <v>101.7</v>
      </c>
      <c r="O125" s="753">
        <v>103.6</v>
      </c>
      <c r="P125" s="963">
        <v>92</v>
      </c>
      <c r="Q125" s="690"/>
      <c r="R125" s="691"/>
    </row>
    <row r="126" spans="1:18">
      <c r="A126" s="306">
        <v>2000</v>
      </c>
      <c r="B126" s="316" t="s">
        <v>348</v>
      </c>
      <c r="C126" s="312">
        <v>118.52</v>
      </c>
      <c r="D126" s="762">
        <v>119.47</v>
      </c>
      <c r="E126" s="297">
        <v>94.42</v>
      </c>
      <c r="F126" s="765"/>
      <c r="G126" s="332"/>
      <c r="H126" s="301"/>
      <c r="I126" s="306">
        <v>2000</v>
      </c>
      <c r="J126" s="316" t="s">
        <v>348</v>
      </c>
      <c r="K126" s="954">
        <v>91.8</v>
      </c>
      <c r="L126" s="955">
        <v>90.7</v>
      </c>
      <c r="M126" s="956">
        <v>88.3</v>
      </c>
      <c r="N126" s="788">
        <v>101.8</v>
      </c>
      <c r="O126" s="741">
        <v>104.6</v>
      </c>
      <c r="P126" s="957">
        <v>92.4</v>
      </c>
      <c r="Q126" s="477"/>
      <c r="R126" s="688"/>
    </row>
    <row r="127" spans="1:18">
      <c r="A127" s="306"/>
      <c r="B127" s="316" t="s">
        <v>349</v>
      </c>
      <c r="C127" s="312">
        <v>117.5</v>
      </c>
      <c r="D127" s="762">
        <v>118.51</v>
      </c>
      <c r="E127" s="297">
        <v>93.35</v>
      </c>
      <c r="F127" s="765"/>
      <c r="G127" s="332"/>
      <c r="H127" s="301"/>
      <c r="I127" s="306"/>
      <c r="J127" s="316" t="s">
        <v>349</v>
      </c>
      <c r="K127" s="954">
        <v>91.1</v>
      </c>
      <c r="L127" s="955">
        <v>91.5</v>
      </c>
      <c r="M127" s="956">
        <v>89.2</v>
      </c>
      <c r="N127" s="788">
        <v>101.1</v>
      </c>
      <c r="O127" s="741">
        <v>105.6</v>
      </c>
      <c r="P127" s="957">
        <v>93.4</v>
      </c>
      <c r="Q127" s="477"/>
      <c r="R127" s="688"/>
    </row>
    <row r="128" spans="1:18">
      <c r="A128" s="306"/>
      <c r="B128" s="316" t="s">
        <v>350</v>
      </c>
      <c r="C128" s="312">
        <v>122.88</v>
      </c>
      <c r="D128" s="762">
        <v>120.09</v>
      </c>
      <c r="E128" s="297">
        <v>91.23</v>
      </c>
      <c r="F128" s="765"/>
      <c r="G128" s="332"/>
      <c r="H128" s="301"/>
      <c r="I128" s="306"/>
      <c r="J128" s="316" t="s">
        <v>350</v>
      </c>
      <c r="K128" s="954">
        <v>92.3</v>
      </c>
      <c r="L128" s="955">
        <v>92.3</v>
      </c>
      <c r="M128" s="956">
        <v>88.9</v>
      </c>
      <c r="N128" s="788">
        <v>102.3</v>
      </c>
      <c r="O128" s="741">
        <v>106.5</v>
      </c>
      <c r="P128" s="957">
        <v>93.1</v>
      </c>
      <c r="Q128" s="477"/>
      <c r="R128" s="688"/>
    </row>
    <row r="129" spans="1:18">
      <c r="A129" s="306"/>
      <c r="B129" s="316" t="s">
        <v>351</v>
      </c>
      <c r="C129" s="312">
        <v>122.75</v>
      </c>
      <c r="D129" s="762">
        <v>117.02</v>
      </c>
      <c r="E129" s="297">
        <v>91.95</v>
      </c>
      <c r="F129" s="765"/>
      <c r="G129" s="332"/>
      <c r="H129" s="301"/>
      <c r="I129" s="306"/>
      <c r="J129" s="316" t="s">
        <v>351</v>
      </c>
      <c r="K129" s="954">
        <v>92.2</v>
      </c>
      <c r="L129" s="955">
        <v>92.3</v>
      </c>
      <c r="M129" s="956">
        <v>89</v>
      </c>
      <c r="N129" s="788">
        <v>102.3</v>
      </c>
      <c r="O129" s="741">
        <v>106.6</v>
      </c>
      <c r="P129" s="957">
        <v>93.1</v>
      </c>
      <c r="Q129" s="477"/>
      <c r="R129" s="688"/>
    </row>
    <row r="130" spans="1:18">
      <c r="A130" s="306"/>
      <c r="B130" s="316" t="s">
        <v>352</v>
      </c>
      <c r="C130" s="312">
        <v>121.65</v>
      </c>
      <c r="D130" s="762">
        <v>119.4</v>
      </c>
      <c r="E130" s="297">
        <v>91.92</v>
      </c>
      <c r="F130" s="765"/>
      <c r="G130" s="332"/>
      <c r="H130" s="301"/>
      <c r="I130" s="306"/>
      <c r="J130" s="316" t="s">
        <v>352</v>
      </c>
      <c r="K130" s="954">
        <v>92.9</v>
      </c>
      <c r="L130" s="955">
        <v>93.7</v>
      </c>
      <c r="M130" s="956">
        <v>88.8</v>
      </c>
      <c r="N130" s="788">
        <v>103</v>
      </c>
      <c r="O130" s="741">
        <v>107.8</v>
      </c>
      <c r="P130" s="957">
        <v>92.9</v>
      </c>
      <c r="Q130" s="477"/>
      <c r="R130" s="688"/>
    </row>
    <row r="131" spans="1:18">
      <c r="A131" s="306"/>
      <c r="B131" s="316" t="s">
        <v>353</v>
      </c>
      <c r="C131" s="312">
        <v>124.21</v>
      </c>
      <c r="D131" s="762">
        <v>117.86</v>
      </c>
      <c r="E131" s="297">
        <v>90.43</v>
      </c>
      <c r="F131" s="773"/>
      <c r="G131" s="337" t="s">
        <v>608</v>
      </c>
      <c r="H131" s="301"/>
      <c r="I131" s="306"/>
      <c r="J131" s="316" t="s">
        <v>353</v>
      </c>
      <c r="K131" s="954">
        <v>93.1</v>
      </c>
      <c r="L131" s="955">
        <v>93.1</v>
      </c>
      <c r="M131" s="956">
        <v>88.8</v>
      </c>
      <c r="N131" s="788">
        <v>103.3</v>
      </c>
      <c r="O131" s="741">
        <v>107.6</v>
      </c>
      <c r="P131" s="957">
        <v>93</v>
      </c>
      <c r="Q131" s="477"/>
      <c r="R131" s="688"/>
    </row>
    <row r="132" spans="1:18">
      <c r="A132" s="306"/>
      <c r="B132" s="316" t="s">
        <v>354</v>
      </c>
      <c r="C132" s="312">
        <v>123.64</v>
      </c>
      <c r="D132" s="762">
        <v>119.78</v>
      </c>
      <c r="E132" s="297">
        <v>92.34</v>
      </c>
      <c r="F132" s="765"/>
      <c r="G132" s="332"/>
      <c r="H132" s="301"/>
      <c r="I132" s="306"/>
      <c r="J132" s="316" t="s">
        <v>354</v>
      </c>
      <c r="K132" s="954">
        <v>93.7</v>
      </c>
      <c r="L132" s="955">
        <v>94.6</v>
      </c>
      <c r="M132" s="956">
        <v>89.1</v>
      </c>
      <c r="N132" s="788">
        <v>103.9</v>
      </c>
      <c r="O132" s="741">
        <v>109</v>
      </c>
      <c r="P132" s="957">
        <v>93.2</v>
      </c>
      <c r="Q132" s="477"/>
      <c r="R132" s="688"/>
    </row>
    <row r="133" spans="1:18">
      <c r="A133" s="306"/>
      <c r="B133" s="316" t="s">
        <v>355</v>
      </c>
      <c r="C133" s="312">
        <v>122.17</v>
      </c>
      <c r="D133" s="762">
        <v>119.93</v>
      </c>
      <c r="E133" s="297">
        <v>92.44</v>
      </c>
      <c r="F133" s="765"/>
      <c r="G133" s="332"/>
      <c r="H133" s="301"/>
      <c r="I133" s="306"/>
      <c r="J133" s="316" t="s">
        <v>355</v>
      </c>
      <c r="K133" s="954">
        <v>94</v>
      </c>
      <c r="L133" s="955">
        <v>93.7</v>
      </c>
      <c r="M133" s="956">
        <v>88.7</v>
      </c>
      <c r="N133" s="788">
        <v>104.2</v>
      </c>
      <c r="O133" s="741">
        <v>107.9</v>
      </c>
      <c r="P133" s="957">
        <v>92.8</v>
      </c>
      <c r="Q133" s="477"/>
      <c r="R133" s="688"/>
    </row>
    <row r="134" spans="1:18">
      <c r="A134" s="306"/>
      <c r="B134" s="316" t="s">
        <v>356</v>
      </c>
      <c r="C134" s="312">
        <v>124.76</v>
      </c>
      <c r="D134" s="762">
        <v>119.68</v>
      </c>
      <c r="E134" s="297">
        <v>93.51</v>
      </c>
      <c r="F134" s="765"/>
      <c r="G134" s="332"/>
      <c r="H134" s="301"/>
      <c r="I134" s="306"/>
      <c r="J134" s="316" t="s">
        <v>356</v>
      </c>
      <c r="K134" s="954">
        <v>93.9</v>
      </c>
      <c r="L134" s="955">
        <v>94.9</v>
      </c>
      <c r="M134" s="956">
        <v>89.6</v>
      </c>
      <c r="N134" s="788">
        <v>104.2</v>
      </c>
      <c r="O134" s="741">
        <v>109.6</v>
      </c>
      <c r="P134" s="957">
        <v>93.8</v>
      </c>
      <c r="Q134" s="477"/>
      <c r="R134" s="688"/>
    </row>
    <row r="135" spans="1:18">
      <c r="A135" s="306"/>
      <c r="B135" s="316" t="s">
        <v>357</v>
      </c>
      <c r="C135" s="312">
        <v>121.85</v>
      </c>
      <c r="D135" s="762">
        <v>120.02</v>
      </c>
      <c r="E135" s="297">
        <v>95.13</v>
      </c>
      <c r="F135" s="765"/>
      <c r="G135" s="332"/>
      <c r="H135" s="301"/>
      <c r="I135" s="306"/>
      <c r="J135" s="316" t="s">
        <v>357</v>
      </c>
      <c r="K135" s="954">
        <v>94</v>
      </c>
      <c r="L135" s="955">
        <v>95.2</v>
      </c>
      <c r="M135" s="956">
        <v>89.9</v>
      </c>
      <c r="N135" s="788">
        <v>104.2</v>
      </c>
      <c r="O135" s="741">
        <v>109.8</v>
      </c>
      <c r="P135" s="957">
        <v>94.1</v>
      </c>
      <c r="Q135" s="477"/>
      <c r="R135" s="688" t="s">
        <v>608</v>
      </c>
    </row>
    <row r="136" spans="1:18">
      <c r="A136" s="306"/>
      <c r="B136" s="316" t="s">
        <v>358</v>
      </c>
      <c r="C136" s="312">
        <v>126.94</v>
      </c>
      <c r="D136" s="762">
        <v>120</v>
      </c>
      <c r="E136" s="297">
        <v>94.91</v>
      </c>
      <c r="F136" s="765"/>
      <c r="G136" s="332"/>
      <c r="H136" s="301"/>
      <c r="I136" s="307"/>
      <c r="J136" s="339" t="s">
        <v>358</v>
      </c>
      <c r="K136" s="959">
        <v>94.3</v>
      </c>
      <c r="L136" s="960">
        <v>96.1</v>
      </c>
      <c r="M136" s="961">
        <v>90.3</v>
      </c>
      <c r="N136" s="790">
        <v>104.6</v>
      </c>
      <c r="O136" s="745">
        <v>110.8</v>
      </c>
      <c r="P136" s="965">
        <v>94.4</v>
      </c>
      <c r="Q136" s="692"/>
      <c r="R136" s="689"/>
    </row>
    <row r="137" spans="1:18">
      <c r="A137" s="340" t="s">
        <v>368</v>
      </c>
      <c r="B137" s="315" t="s">
        <v>347</v>
      </c>
      <c r="C137" s="973">
        <v>119.76</v>
      </c>
      <c r="D137" s="771">
        <v>119.5</v>
      </c>
      <c r="E137" s="296">
        <v>96.8</v>
      </c>
      <c r="F137" s="772"/>
      <c r="G137" s="334"/>
      <c r="H137" s="301"/>
      <c r="I137" s="342" t="s">
        <v>368</v>
      </c>
      <c r="J137" s="316" t="s">
        <v>347</v>
      </c>
      <c r="K137" s="954">
        <v>91.4</v>
      </c>
      <c r="L137" s="955">
        <v>93.7</v>
      </c>
      <c r="M137" s="956">
        <v>90.1</v>
      </c>
      <c r="N137" s="788">
        <v>101.5</v>
      </c>
      <c r="O137" s="741">
        <v>108.2</v>
      </c>
      <c r="P137" s="957">
        <v>94.2</v>
      </c>
      <c r="Q137" s="477"/>
      <c r="R137" s="688"/>
    </row>
    <row r="138" spans="1:18">
      <c r="A138" s="306">
        <v>2001</v>
      </c>
      <c r="B138" s="316" t="s">
        <v>348</v>
      </c>
      <c r="C138" s="312">
        <v>119.62</v>
      </c>
      <c r="D138" s="762">
        <v>117.31</v>
      </c>
      <c r="E138" s="297">
        <v>95.32</v>
      </c>
      <c r="F138" s="765"/>
      <c r="G138" s="332"/>
      <c r="H138" s="301"/>
      <c r="I138" s="306">
        <v>2001</v>
      </c>
      <c r="J138" s="316" t="s">
        <v>348</v>
      </c>
      <c r="K138" s="954">
        <v>91</v>
      </c>
      <c r="L138" s="955">
        <v>93.5</v>
      </c>
      <c r="M138" s="956">
        <v>90.6</v>
      </c>
      <c r="N138" s="788">
        <v>101</v>
      </c>
      <c r="O138" s="741">
        <v>108</v>
      </c>
      <c r="P138" s="957">
        <v>94.8</v>
      </c>
      <c r="Q138" s="477"/>
      <c r="R138" s="688"/>
    </row>
    <row r="139" spans="1:18">
      <c r="A139" s="306"/>
      <c r="B139" s="316" t="s">
        <v>349</v>
      </c>
      <c r="C139" s="312">
        <v>117.09</v>
      </c>
      <c r="D139" s="762">
        <v>114.63</v>
      </c>
      <c r="E139" s="297">
        <v>92.79</v>
      </c>
      <c r="F139" s="765"/>
      <c r="G139" s="332"/>
      <c r="H139" s="301"/>
      <c r="I139" s="306"/>
      <c r="J139" s="316" t="s">
        <v>349</v>
      </c>
      <c r="K139" s="954">
        <v>89.7</v>
      </c>
      <c r="L139" s="955">
        <v>92.3</v>
      </c>
      <c r="M139" s="956">
        <v>90.1</v>
      </c>
      <c r="N139" s="788">
        <v>99.7</v>
      </c>
      <c r="O139" s="741">
        <v>106.5</v>
      </c>
      <c r="P139" s="957">
        <v>94.2</v>
      </c>
      <c r="Q139" s="477"/>
      <c r="R139" s="688"/>
    </row>
    <row r="140" spans="1:18">
      <c r="A140" s="306"/>
      <c r="B140" s="316" t="s">
        <v>350</v>
      </c>
      <c r="C140" s="312">
        <v>117.45</v>
      </c>
      <c r="D140" s="762">
        <v>114.78</v>
      </c>
      <c r="E140" s="297">
        <v>91.67</v>
      </c>
      <c r="F140" s="765"/>
      <c r="G140" s="332"/>
      <c r="H140" s="301"/>
      <c r="I140" s="306"/>
      <c r="J140" s="316" t="s">
        <v>350</v>
      </c>
      <c r="K140" s="954">
        <v>88.7</v>
      </c>
      <c r="L140" s="955">
        <v>91.3</v>
      </c>
      <c r="M140" s="956">
        <v>89.9</v>
      </c>
      <c r="N140" s="788">
        <v>98.5</v>
      </c>
      <c r="O140" s="741">
        <v>105.5</v>
      </c>
      <c r="P140" s="957">
        <v>94</v>
      </c>
      <c r="Q140" s="477"/>
      <c r="R140" s="688"/>
    </row>
    <row r="141" spans="1:18">
      <c r="A141" s="306"/>
      <c r="B141" s="316" t="s">
        <v>351</v>
      </c>
      <c r="C141" s="312">
        <v>114.5</v>
      </c>
      <c r="D141" s="762">
        <v>113.93</v>
      </c>
      <c r="E141" s="297">
        <v>91.3</v>
      </c>
      <c r="F141" s="765"/>
      <c r="G141" s="332"/>
      <c r="H141" s="301"/>
      <c r="I141" s="306"/>
      <c r="J141" s="316" t="s">
        <v>351</v>
      </c>
      <c r="K141" s="954">
        <v>88.8</v>
      </c>
      <c r="L141" s="955">
        <v>90.1</v>
      </c>
      <c r="M141" s="956">
        <v>90</v>
      </c>
      <c r="N141" s="788">
        <v>98.7</v>
      </c>
      <c r="O141" s="741">
        <v>104.1</v>
      </c>
      <c r="P141" s="957">
        <v>94.1</v>
      </c>
      <c r="Q141" s="477"/>
      <c r="R141" s="688"/>
    </row>
    <row r="142" spans="1:18">
      <c r="A142" s="306"/>
      <c r="B142" s="316" t="s">
        <v>352</v>
      </c>
      <c r="C142" s="312">
        <v>115.28</v>
      </c>
      <c r="D142" s="762">
        <v>113.03</v>
      </c>
      <c r="E142" s="297">
        <v>90.86</v>
      </c>
      <c r="F142" s="765"/>
      <c r="G142" s="332"/>
      <c r="H142" s="301"/>
      <c r="I142" s="306"/>
      <c r="J142" s="316" t="s">
        <v>352</v>
      </c>
      <c r="K142" s="954">
        <v>87.6</v>
      </c>
      <c r="L142" s="955">
        <v>89.6</v>
      </c>
      <c r="M142" s="956">
        <v>89.6</v>
      </c>
      <c r="N142" s="788">
        <v>97.3</v>
      </c>
      <c r="O142" s="741">
        <v>103.7</v>
      </c>
      <c r="P142" s="957">
        <v>93.6</v>
      </c>
      <c r="Q142" s="477"/>
      <c r="R142" s="688"/>
    </row>
    <row r="143" spans="1:18">
      <c r="A143" s="306"/>
      <c r="B143" s="316" t="s">
        <v>353</v>
      </c>
      <c r="C143" s="312">
        <v>113.95</v>
      </c>
      <c r="D143" s="762">
        <v>112.39</v>
      </c>
      <c r="E143" s="297">
        <v>90.41</v>
      </c>
      <c r="F143" s="765"/>
      <c r="G143" s="332"/>
      <c r="H143" s="301"/>
      <c r="I143" s="306"/>
      <c r="J143" s="316" t="s">
        <v>353</v>
      </c>
      <c r="K143" s="954">
        <v>86.3</v>
      </c>
      <c r="L143" s="955">
        <v>88.3</v>
      </c>
      <c r="M143" s="956">
        <v>89.5</v>
      </c>
      <c r="N143" s="788">
        <v>96</v>
      </c>
      <c r="O143" s="741">
        <v>102.3</v>
      </c>
      <c r="P143" s="957">
        <v>93.5</v>
      </c>
      <c r="Q143" s="477"/>
      <c r="R143" s="688"/>
    </row>
    <row r="144" spans="1:18">
      <c r="A144" s="306"/>
      <c r="B144" s="316" t="s">
        <v>354</v>
      </c>
      <c r="C144" s="312">
        <v>107.45</v>
      </c>
      <c r="D144" s="762">
        <v>108.31</v>
      </c>
      <c r="E144" s="297">
        <v>87.87</v>
      </c>
      <c r="F144" s="765"/>
      <c r="G144" s="332"/>
      <c r="H144" s="301"/>
      <c r="I144" s="306"/>
      <c r="J144" s="316" t="s">
        <v>354</v>
      </c>
      <c r="K144" s="954">
        <v>85.5</v>
      </c>
      <c r="L144" s="955">
        <v>87</v>
      </c>
      <c r="M144" s="956">
        <v>89.6</v>
      </c>
      <c r="N144" s="788">
        <v>95</v>
      </c>
      <c r="O144" s="741">
        <v>100.5</v>
      </c>
      <c r="P144" s="957">
        <v>93.6</v>
      </c>
      <c r="Q144" s="477"/>
      <c r="R144" s="688"/>
    </row>
    <row r="145" spans="1:18">
      <c r="A145" s="306"/>
      <c r="B145" s="316" t="s">
        <v>355</v>
      </c>
      <c r="C145" s="312">
        <v>109.08</v>
      </c>
      <c r="D145" s="762">
        <v>108.21</v>
      </c>
      <c r="E145" s="297">
        <v>87.52</v>
      </c>
      <c r="F145" s="765"/>
      <c r="G145" s="332"/>
      <c r="H145" s="301"/>
      <c r="I145" s="306"/>
      <c r="J145" s="316" t="s">
        <v>355</v>
      </c>
      <c r="K145" s="954">
        <v>83.2</v>
      </c>
      <c r="L145" s="955">
        <v>85.7</v>
      </c>
      <c r="M145" s="956">
        <v>89.2</v>
      </c>
      <c r="N145" s="788">
        <v>92.6</v>
      </c>
      <c r="O145" s="741">
        <v>99.1</v>
      </c>
      <c r="P145" s="957">
        <v>93.2</v>
      </c>
      <c r="Q145" s="477"/>
      <c r="R145" s="688"/>
    </row>
    <row r="146" spans="1:18">
      <c r="A146" s="306"/>
      <c r="B146" s="316" t="s">
        <v>356</v>
      </c>
      <c r="C146" s="312">
        <v>105.1</v>
      </c>
      <c r="D146" s="762">
        <v>107.39</v>
      </c>
      <c r="E146" s="297">
        <v>86.97</v>
      </c>
      <c r="F146" s="765"/>
      <c r="G146" s="332"/>
      <c r="H146" s="301"/>
      <c r="I146" s="306"/>
      <c r="J146" s="316" t="s">
        <v>356</v>
      </c>
      <c r="K146" s="954">
        <v>82.3</v>
      </c>
      <c r="L146" s="955">
        <v>85.2</v>
      </c>
      <c r="M146" s="956">
        <v>89.1</v>
      </c>
      <c r="N146" s="788">
        <v>91.6</v>
      </c>
      <c r="O146" s="741">
        <v>98.6</v>
      </c>
      <c r="P146" s="957">
        <v>93.2</v>
      </c>
      <c r="Q146" s="477"/>
      <c r="R146" s="688"/>
    </row>
    <row r="147" spans="1:18">
      <c r="A147" s="306"/>
      <c r="B147" s="316" t="s">
        <v>357</v>
      </c>
      <c r="C147" s="312">
        <v>105.19</v>
      </c>
      <c r="D147" s="762">
        <v>108.09</v>
      </c>
      <c r="E147" s="297">
        <v>85.21</v>
      </c>
      <c r="F147" s="765"/>
      <c r="G147" s="332"/>
      <c r="H147" s="301"/>
      <c r="I147" s="306"/>
      <c r="J147" s="316" t="s">
        <v>357</v>
      </c>
      <c r="K147" s="954">
        <v>82.9</v>
      </c>
      <c r="L147" s="955">
        <v>84.4</v>
      </c>
      <c r="M147" s="956">
        <v>88.5</v>
      </c>
      <c r="N147" s="788">
        <v>92.2</v>
      </c>
      <c r="O147" s="741">
        <v>97.6</v>
      </c>
      <c r="P147" s="957">
        <v>92.4</v>
      </c>
      <c r="Q147" s="477"/>
      <c r="R147" s="688"/>
    </row>
    <row r="148" spans="1:18">
      <c r="A148" s="307"/>
      <c r="B148" s="339" t="s">
        <v>358</v>
      </c>
      <c r="C148" s="323">
        <v>109.44</v>
      </c>
      <c r="D148" s="759">
        <v>106.61</v>
      </c>
      <c r="E148" s="298">
        <v>83.74</v>
      </c>
      <c r="F148" s="775"/>
      <c r="G148" s="341" t="s">
        <v>609</v>
      </c>
      <c r="H148" s="301"/>
      <c r="I148" s="307"/>
      <c r="J148" s="316" t="s">
        <v>358</v>
      </c>
      <c r="K148" s="954">
        <v>82.7</v>
      </c>
      <c r="L148" s="955">
        <v>83.8</v>
      </c>
      <c r="M148" s="956">
        <v>87.3</v>
      </c>
      <c r="N148" s="788">
        <v>92</v>
      </c>
      <c r="O148" s="741">
        <v>97.3</v>
      </c>
      <c r="P148" s="957">
        <v>91.2</v>
      </c>
      <c r="Q148" s="477"/>
      <c r="R148" s="688"/>
    </row>
    <row r="149" spans="1:18">
      <c r="A149" s="342" t="s">
        <v>369</v>
      </c>
      <c r="B149" s="316" t="s">
        <v>347</v>
      </c>
      <c r="C149" s="312">
        <v>108</v>
      </c>
      <c r="D149" s="762">
        <v>106.54</v>
      </c>
      <c r="E149" s="297">
        <v>83.67</v>
      </c>
      <c r="F149" s="765"/>
      <c r="G149" s="332"/>
      <c r="H149" s="301"/>
      <c r="I149" s="342" t="s">
        <v>369</v>
      </c>
      <c r="J149" s="315" t="s">
        <v>347</v>
      </c>
      <c r="K149" s="966">
        <v>84.1</v>
      </c>
      <c r="L149" s="967">
        <v>84.2</v>
      </c>
      <c r="M149" s="968">
        <v>87.9</v>
      </c>
      <c r="N149" s="792">
        <v>93.6</v>
      </c>
      <c r="O149" s="753">
        <v>97.4</v>
      </c>
      <c r="P149" s="963">
        <v>91.8</v>
      </c>
      <c r="Q149" s="690"/>
      <c r="R149" s="691" t="s">
        <v>609</v>
      </c>
    </row>
    <row r="150" spans="1:18">
      <c r="A150" s="306">
        <v>2002</v>
      </c>
      <c r="B150" s="316" t="s">
        <v>348</v>
      </c>
      <c r="C150" s="312">
        <v>109.62</v>
      </c>
      <c r="D150" s="762">
        <v>106.9</v>
      </c>
      <c r="E150" s="297">
        <v>83.96</v>
      </c>
      <c r="F150" s="765"/>
      <c r="G150" s="332"/>
      <c r="H150" s="301"/>
      <c r="I150" s="306">
        <v>2002</v>
      </c>
      <c r="J150" s="316" t="s">
        <v>348</v>
      </c>
      <c r="K150" s="954">
        <v>84.7</v>
      </c>
      <c r="L150" s="955">
        <v>85</v>
      </c>
      <c r="M150" s="956">
        <v>87.5</v>
      </c>
      <c r="N150" s="788">
        <v>94.1</v>
      </c>
      <c r="O150" s="741">
        <v>98.5</v>
      </c>
      <c r="P150" s="957">
        <v>91.4</v>
      </c>
      <c r="Q150" s="477"/>
      <c r="R150" s="688"/>
    </row>
    <row r="151" spans="1:18">
      <c r="A151" s="306"/>
      <c r="B151" s="316" t="s">
        <v>349</v>
      </c>
      <c r="C151" s="312">
        <v>109.93</v>
      </c>
      <c r="D151" s="762">
        <v>107.45</v>
      </c>
      <c r="E151" s="297">
        <v>85.16</v>
      </c>
      <c r="F151" s="765"/>
      <c r="G151" s="332"/>
      <c r="H151" s="301"/>
      <c r="I151" s="306"/>
      <c r="J151" s="316" t="s">
        <v>349</v>
      </c>
      <c r="K151" s="954">
        <v>86.8</v>
      </c>
      <c r="L151" s="955">
        <v>85.6</v>
      </c>
      <c r="M151" s="956">
        <v>87.2</v>
      </c>
      <c r="N151" s="788">
        <v>96.5</v>
      </c>
      <c r="O151" s="741">
        <v>99.1</v>
      </c>
      <c r="P151" s="957">
        <v>91.1</v>
      </c>
      <c r="Q151" s="477"/>
      <c r="R151" s="688"/>
    </row>
    <row r="152" spans="1:18">
      <c r="A152" s="306"/>
      <c r="B152" s="316" t="s">
        <v>350</v>
      </c>
      <c r="C152" s="312">
        <v>113.3</v>
      </c>
      <c r="D152" s="762">
        <v>108.41</v>
      </c>
      <c r="E152" s="297">
        <v>85.19</v>
      </c>
      <c r="F152" s="765"/>
      <c r="G152" s="332"/>
      <c r="H152" s="301"/>
      <c r="I152" s="306"/>
      <c r="J152" s="316" t="s">
        <v>350</v>
      </c>
      <c r="K152" s="954">
        <v>88.3</v>
      </c>
      <c r="L152" s="955">
        <v>86.1</v>
      </c>
      <c r="M152" s="956">
        <v>87.1</v>
      </c>
      <c r="N152" s="788">
        <v>98.1</v>
      </c>
      <c r="O152" s="741">
        <v>99.7</v>
      </c>
      <c r="P152" s="957">
        <v>91</v>
      </c>
      <c r="Q152" s="477"/>
      <c r="R152" s="688"/>
    </row>
    <row r="153" spans="1:18">
      <c r="A153" s="306"/>
      <c r="B153" s="316" t="s">
        <v>351</v>
      </c>
      <c r="C153" s="312">
        <v>116.66</v>
      </c>
      <c r="D153" s="762">
        <v>108.73</v>
      </c>
      <c r="E153" s="297">
        <v>83.38</v>
      </c>
      <c r="F153" s="765"/>
      <c r="G153" s="332"/>
      <c r="H153" s="301"/>
      <c r="I153" s="306"/>
      <c r="J153" s="316" t="s">
        <v>351</v>
      </c>
      <c r="K153" s="954">
        <v>90.4</v>
      </c>
      <c r="L153" s="955">
        <v>88.6</v>
      </c>
      <c r="M153" s="956">
        <v>86.6</v>
      </c>
      <c r="N153" s="788">
        <v>100.3</v>
      </c>
      <c r="O153" s="741">
        <v>102.3</v>
      </c>
      <c r="P153" s="957">
        <v>90.4</v>
      </c>
      <c r="Q153" s="477"/>
      <c r="R153" s="688"/>
    </row>
    <row r="154" spans="1:18">
      <c r="A154" s="306"/>
      <c r="B154" s="316" t="s">
        <v>352</v>
      </c>
      <c r="C154" s="312">
        <v>117.92</v>
      </c>
      <c r="D154" s="762">
        <v>109.36</v>
      </c>
      <c r="E154" s="297">
        <v>85.53</v>
      </c>
      <c r="F154" s="765"/>
      <c r="G154" s="332"/>
      <c r="H154" s="301"/>
      <c r="I154" s="306"/>
      <c r="J154" s="316" t="s">
        <v>352</v>
      </c>
      <c r="K154" s="954">
        <v>89.8</v>
      </c>
      <c r="L154" s="955">
        <v>87.7</v>
      </c>
      <c r="M154" s="956">
        <v>86.5</v>
      </c>
      <c r="N154" s="788">
        <v>99.7</v>
      </c>
      <c r="O154" s="741">
        <v>101.7</v>
      </c>
      <c r="P154" s="957">
        <v>90.4</v>
      </c>
      <c r="Q154" s="477"/>
      <c r="R154" s="688"/>
    </row>
    <row r="155" spans="1:18">
      <c r="A155" s="306"/>
      <c r="B155" s="316" t="s">
        <v>353</v>
      </c>
      <c r="C155" s="312">
        <v>117.98</v>
      </c>
      <c r="D155" s="762">
        <v>110.9</v>
      </c>
      <c r="E155" s="297">
        <v>85.29</v>
      </c>
      <c r="F155" s="765"/>
      <c r="G155" s="332"/>
      <c r="H155" s="301"/>
      <c r="I155" s="306"/>
      <c r="J155" s="316" t="s">
        <v>353</v>
      </c>
      <c r="K155" s="954">
        <v>90</v>
      </c>
      <c r="L155" s="955">
        <v>88.4</v>
      </c>
      <c r="M155" s="956">
        <v>86.8</v>
      </c>
      <c r="N155" s="788">
        <v>99.9</v>
      </c>
      <c r="O155" s="741">
        <v>102.2</v>
      </c>
      <c r="P155" s="957">
        <v>90.7</v>
      </c>
      <c r="Q155" s="477"/>
      <c r="R155" s="688"/>
    </row>
    <row r="156" spans="1:18">
      <c r="A156" s="306"/>
      <c r="B156" s="316" t="s">
        <v>354</v>
      </c>
      <c r="C156" s="312">
        <v>121.86</v>
      </c>
      <c r="D156" s="762">
        <v>111.21</v>
      </c>
      <c r="E156" s="297">
        <v>85.34</v>
      </c>
      <c r="F156" s="765"/>
      <c r="G156" s="332"/>
      <c r="H156" s="301"/>
      <c r="I156" s="306"/>
      <c r="J156" s="316" t="s">
        <v>354</v>
      </c>
      <c r="K156" s="954">
        <v>90.3</v>
      </c>
      <c r="L156" s="955">
        <v>89.4</v>
      </c>
      <c r="M156" s="956">
        <v>86.5</v>
      </c>
      <c r="N156" s="788">
        <v>100.2</v>
      </c>
      <c r="O156" s="741">
        <v>103.4</v>
      </c>
      <c r="P156" s="957">
        <v>90.4</v>
      </c>
      <c r="Q156" s="477"/>
      <c r="R156" s="688"/>
    </row>
    <row r="157" spans="1:18">
      <c r="A157" s="306"/>
      <c r="B157" s="316" t="s">
        <v>355</v>
      </c>
      <c r="C157" s="312">
        <v>124.15</v>
      </c>
      <c r="D157" s="762">
        <v>109.24</v>
      </c>
      <c r="E157" s="297">
        <v>84.63</v>
      </c>
      <c r="F157" s="765"/>
      <c r="G157" s="332"/>
      <c r="H157" s="301"/>
      <c r="I157" s="306"/>
      <c r="J157" s="316" t="s">
        <v>355</v>
      </c>
      <c r="K157" s="954">
        <v>89.4</v>
      </c>
      <c r="L157" s="955">
        <v>89.7</v>
      </c>
      <c r="M157" s="956">
        <v>87.2</v>
      </c>
      <c r="N157" s="788">
        <v>99.2</v>
      </c>
      <c r="O157" s="741">
        <v>103.8</v>
      </c>
      <c r="P157" s="957">
        <v>91.3</v>
      </c>
      <c r="Q157" s="477"/>
      <c r="R157" s="688"/>
    </row>
    <row r="158" spans="1:18">
      <c r="A158" s="306"/>
      <c r="B158" s="316" t="s">
        <v>356</v>
      </c>
      <c r="C158" s="312">
        <v>127.41</v>
      </c>
      <c r="D158" s="762">
        <v>114.53</v>
      </c>
      <c r="E158" s="297">
        <v>85.22</v>
      </c>
      <c r="F158" s="765"/>
      <c r="G158" s="332"/>
      <c r="H158" s="301"/>
      <c r="I158" s="306"/>
      <c r="J158" s="316" t="s">
        <v>356</v>
      </c>
      <c r="K158" s="954">
        <v>90.1</v>
      </c>
      <c r="L158" s="955">
        <v>89.8</v>
      </c>
      <c r="M158" s="956">
        <v>87.4</v>
      </c>
      <c r="N158" s="788">
        <v>100</v>
      </c>
      <c r="O158" s="741">
        <v>103.7</v>
      </c>
      <c r="P158" s="957">
        <v>91.5</v>
      </c>
      <c r="Q158" s="477"/>
      <c r="R158" s="688"/>
    </row>
    <row r="159" spans="1:18">
      <c r="A159" s="306"/>
      <c r="B159" s="316" t="s">
        <v>357</v>
      </c>
      <c r="C159" s="312">
        <v>125.42</v>
      </c>
      <c r="D159" s="762">
        <v>113.8</v>
      </c>
      <c r="E159" s="297">
        <v>86.28</v>
      </c>
      <c r="F159" s="765"/>
      <c r="G159" s="332"/>
      <c r="H159" s="301"/>
      <c r="I159" s="306"/>
      <c r="J159" s="316" t="s">
        <v>357</v>
      </c>
      <c r="K159" s="954">
        <v>90.2</v>
      </c>
      <c r="L159" s="955">
        <v>90.5</v>
      </c>
      <c r="M159" s="956">
        <v>87.7</v>
      </c>
      <c r="N159" s="788">
        <v>100.1</v>
      </c>
      <c r="O159" s="741">
        <v>104.5</v>
      </c>
      <c r="P159" s="957">
        <v>91.7</v>
      </c>
      <c r="Q159" s="477"/>
      <c r="R159" s="688"/>
    </row>
    <row r="160" spans="1:18">
      <c r="A160" s="306"/>
      <c r="B160" s="316" t="s">
        <v>358</v>
      </c>
      <c r="C160" s="312">
        <v>128.54</v>
      </c>
      <c r="D160" s="762">
        <v>113.72</v>
      </c>
      <c r="E160" s="297">
        <v>88</v>
      </c>
      <c r="F160" s="765"/>
      <c r="G160" s="332"/>
      <c r="H160" s="301"/>
      <c r="I160" s="306"/>
      <c r="J160" s="339" t="s">
        <v>358</v>
      </c>
      <c r="K160" s="959">
        <v>89.2</v>
      </c>
      <c r="L160" s="960">
        <v>89.5</v>
      </c>
      <c r="M160" s="961">
        <v>88.2</v>
      </c>
      <c r="N160" s="790">
        <v>99.1</v>
      </c>
      <c r="O160" s="745">
        <v>103.6</v>
      </c>
      <c r="P160" s="965">
        <v>92.4</v>
      </c>
      <c r="Q160" s="692"/>
      <c r="R160" s="689"/>
    </row>
    <row r="161" spans="1:18">
      <c r="A161" s="340" t="s">
        <v>370</v>
      </c>
      <c r="B161" s="315" t="s">
        <v>347</v>
      </c>
      <c r="C161" s="973">
        <v>124.51</v>
      </c>
      <c r="D161" s="771">
        <v>115.01</v>
      </c>
      <c r="E161" s="296">
        <v>90.13</v>
      </c>
      <c r="F161" s="772"/>
      <c r="G161" s="334"/>
      <c r="H161" s="301"/>
      <c r="I161" s="340" t="s">
        <v>370</v>
      </c>
      <c r="J161" s="316" t="s">
        <v>347</v>
      </c>
      <c r="K161" s="954">
        <v>89.8</v>
      </c>
      <c r="L161" s="955">
        <v>90.3</v>
      </c>
      <c r="M161" s="956">
        <v>88.5</v>
      </c>
      <c r="N161" s="788">
        <v>99.7</v>
      </c>
      <c r="O161" s="741">
        <v>104.2</v>
      </c>
      <c r="P161" s="957">
        <v>92.5</v>
      </c>
      <c r="Q161" s="477"/>
      <c r="R161" s="688"/>
    </row>
    <row r="162" spans="1:18">
      <c r="A162" s="306">
        <v>2003</v>
      </c>
      <c r="B162" s="316" t="s">
        <v>348</v>
      </c>
      <c r="C162" s="312">
        <v>128.66</v>
      </c>
      <c r="D162" s="762">
        <v>115.65</v>
      </c>
      <c r="E162" s="297">
        <v>91.34</v>
      </c>
      <c r="F162" s="765"/>
      <c r="G162" s="332"/>
      <c r="H162" s="301"/>
      <c r="I162" s="306">
        <v>2003</v>
      </c>
      <c r="J162" s="316" t="s">
        <v>348</v>
      </c>
      <c r="K162" s="954">
        <v>90.1</v>
      </c>
      <c r="L162" s="955">
        <v>91</v>
      </c>
      <c r="M162" s="956">
        <v>88.9</v>
      </c>
      <c r="N162" s="788">
        <v>100.1</v>
      </c>
      <c r="O162" s="741">
        <v>105.2</v>
      </c>
      <c r="P162" s="957">
        <v>93</v>
      </c>
      <c r="Q162" s="477"/>
      <c r="R162" s="688"/>
    </row>
    <row r="163" spans="1:18">
      <c r="A163" s="306"/>
      <c r="B163" s="316" t="s">
        <v>349</v>
      </c>
      <c r="C163" s="312">
        <v>130.81</v>
      </c>
      <c r="D163" s="762">
        <v>114.68</v>
      </c>
      <c r="E163" s="297">
        <v>91.61</v>
      </c>
      <c r="F163" s="765"/>
      <c r="G163" s="332"/>
      <c r="H163" s="301"/>
      <c r="I163" s="306"/>
      <c r="J163" s="316" t="s">
        <v>349</v>
      </c>
      <c r="K163" s="954">
        <v>89.9</v>
      </c>
      <c r="L163" s="955">
        <v>90.8</v>
      </c>
      <c r="M163" s="956">
        <v>89.4</v>
      </c>
      <c r="N163" s="788">
        <v>99.8</v>
      </c>
      <c r="O163" s="741">
        <v>105.2</v>
      </c>
      <c r="P163" s="957">
        <v>93.5</v>
      </c>
      <c r="Q163" s="477"/>
      <c r="R163" s="688"/>
    </row>
    <row r="164" spans="1:18">
      <c r="A164" s="306"/>
      <c r="B164" s="316" t="s">
        <v>350</v>
      </c>
      <c r="C164" s="312">
        <v>122.79</v>
      </c>
      <c r="D164" s="762">
        <v>114.67</v>
      </c>
      <c r="E164" s="297">
        <v>90.98</v>
      </c>
      <c r="F164" s="765"/>
      <c r="G164" s="332"/>
      <c r="H164" s="301"/>
      <c r="I164" s="306"/>
      <c r="J164" s="316" t="s">
        <v>350</v>
      </c>
      <c r="K164" s="954">
        <v>89.8</v>
      </c>
      <c r="L164" s="955">
        <v>90.3</v>
      </c>
      <c r="M164" s="956">
        <v>89.3</v>
      </c>
      <c r="N164" s="788">
        <v>99.7</v>
      </c>
      <c r="O164" s="741">
        <v>104.4</v>
      </c>
      <c r="P164" s="957">
        <v>93.4</v>
      </c>
      <c r="Q164" s="477"/>
      <c r="R164" s="688"/>
    </row>
    <row r="165" spans="1:18">
      <c r="A165" s="306"/>
      <c r="B165" s="316" t="s">
        <v>351</v>
      </c>
      <c r="C165" s="312">
        <v>126.45</v>
      </c>
      <c r="D165" s="762">
        <v>116.11</v>
      </c>
      <c r="E165" s="297">
        <v>91.17</v>
      </c>
      <c r="F165" s="765"/>
      <c r="G165" s="332"/>
      <c r="H165" s="301"/>
      <c r="I165" s="306"/>
      <c r="J165" s="316" t="s">
        <v>351</v>
      </c>
      <c r="K165" s="954">
        <v>90.7</v>
      </c>
      <c r="L165" s="955">
        <v>91.1</v>
      </c>
      <c r="M165" s="956">
        <v>90.1</v>
      </c>
      <c r="N165" s="788">
        <v>100.8</v>
      </c>
      <c r="O165" s="741">
        <v>105.1</v>
      </c>
      <c r="P165" s="957">
        <v>94.2</v>
      </c>
      <c r="Q165" s="477"/>
      <c r="R165" s="688"/>
    </row>
    <row r="166" spans="1:18">
      <c r="A166" s="306"/>
      <c r="B166" s="316" t="s">
        <v>352</v>
      </c>
      <c r="C166" s="312">
        <v>123.06</v>
      </c>
      <c r="D166" s="762">
        <v>114.59</v>
      </c>
      <c r="E166" s="297">
        <v>89.96</v>
      </c>
      <c r="F166" s="765"/>
      <c r="G166" s="332"/>
      <c r="H166" s="301"/>
      <c r="I166" s="306"/>
      <c r="J166" s="316" t="s">
        <v>352</v>
      </c>
      <c r="K166" s="954">
        <v>91.3</v>
      </c>
      <c r="L166" s="955">
        <v>91</v>
      </c>
      <c r="M166" s="956">
        <v>90.6</v>
      </c>
      <c r="N166" s="788">
        <v>101.4</v>
      </c>
      <c r="O166" s="741">
        <v>105.3</v>
      </c>
      <c r="P166" s="957">
        <v>94.9</v>
      </c>
      <c r="Q166" s="477"/>
      <c r="R166" s="688"/>
    </row>
    <row r="167" spans="1:18">
      <c r="A167" s="306"/>
      <c r="B167" s="316" t="s">
        <v>353</v>
      </c>
      <c r="C167" s="312">
        <v>127.73</v>
      </c>
      <c r="D167" s="762">
        <v>114.25</v>
      </c>
      <c r="E167" s="297">
        <v>92.55</v>
      </c>
      <c r="F167" s="765"/>
      <c r="G167" s="332"/>
      <c r="H167" s="301"/>
      <c r="I167" s="306"/>
      <c r="J167" s="316" t="s">
        <v>353</v>
      </c>
      <c r="K167" s="954">
        <v>92.3</v>
      </c>
      <c r="L167" s="955">
        <v>91.5</v>
      </c>
      <c r="M167" s="956">
        <v>91.4</v>
      </c>
      <c r="N167" s="788">
        <v>102.5</v>
      </c>
      <c r="O167" s="741">
        <v>105.8</v>
      </c>
      <c r="P167" s="957">
        <v>95.7</v>
      </c>
      <c r="Q167" s="477"/>
      <c r="R167" s="688"/>
    </row>
    <row r="168" spans="1:18">
      <c r="A168" s="306"/>
      <c r="B168" s="316" t="s">
        <v>354</v>
      </c>
      <c r="C168" s="312">
        <v>122.78</v>
      </c>
      <c r="D168" s="762">
        <v>113.27</v>
      </c>
      <c r="E168" s="297">
        <v>90.52</v>
      </c>
      <c r="F168" s="765"/>
      <c r="G168" s="332"/>
      <c r="H168" s="301"/>
      <c r="I168" s="306"/>
      <c r="J168" s="316" t="s">
        <v>354</v>
      </c>
      <c r="K168" s="954">
        <v>92.2</v>
      </c>
      <c r="L168" s="955">
        <v>91.6</v>
      </c>
      <c r="M168" s="956">
        <v>92.1</v>
      </c>
      <c r="N168" s="788">
        <v>102.4</v>
      </c>
      <c r="O168" s="741">
        <v>106</v>
      </c>
      <c r="P168" s="957">
        <v>96.4</v>
      </c>
      <c r="Q168" s="477"/>
      <c r="R168" s="688"/>
    </row>
    <row r="169" spans="1:18">
      <c r="A169" s="306"/>
      <c r="B169" s="316" t="s">
        <v>355</v>
      </c>
      <c r="C169" s="312">
        <v>125.38</v>
      </c>
      <c r="D169" s="762">
        <v>115.73</v>
      </c>
      <c r="E169" s="297">
        <v>92.35</v>
      </c>
      <c r="F169" s="765"/>
      <c r="G169" s="332"/>
      <c r="H169" s="301"/>
      <c r="I169" s="306"/>
      <c r="J169" s="316" t="s">
        <v>355</v>
      </c>
      <c r="K169" s="954">
        <v>94.3</v>
      </c>
      <c r="L169" s="955">
        <v>93.4</v>
      </c>
      <c r="M169" s="956">
        <v>92.1</v>
      </c>
      <c r="N169" s="788">
        <v>104.6</v>
      </c>
      <c r="O169" s="741">
        <v>107.9</v>
      </c>
      <c r="P169" s="957">
        <v>96.4</v>
      </c>
      <c r="Q169" s="477"/>
      <c r="R169" s="688"/>
    </row>
    <row r="170" spans="1:18">
      <c r="A170" s="306"/>
      <c r="B170" s="316" t="s">
        <v>356</v>
      </c>
      <c r="C170" s="312">
        <v>132.36000000000001</v>
      </c>
      <c r="D170" s="762">
        <v>121.75</v>
      </c>
      <c r="E170" s="297">
        <v>94.63</v>
      </c>
      <c r="F170" s="765"/>
      <c r="G170" s="332"/>
      <c r="H170" s="301"/>
      <c r="I170" s="306"/>
      <c r="J170" s="316" t="s">
        <v>356</v>
      </c>
      <c r="K170" s="954">
        <v>96</v>
      </c>
      <c r="L170" s="955">
        <v>95.5</v>
      </c>
      <c r="M170" s="956">
        <v>93.1</v>
      </c>
      <c r="N170" s="788">
        <v>106.5</v>
      </c>
      <c r="O170" s="741">
        <v>110.2</v>
      </c>
      <c r="P170" s="957">
        <v>97.5</v>
      </c>
      <c r="Q170" s="477"/>
      <c r="R170" s="688"/>
    </row>
    <row r="171" spans="1:18">
      <c r="A171" s="306"/>
      <c r="B171" s="316" t="s">
        <v>357</v>
      </c>
      <c r="C171" s="312">
        <v>127.32</v>
      </c>
      <c r="D171" s="762">
        <v>117.83</v>
      </c>
      <c r="E171" s="297">
        <v>92.84</v>
      </c>
      <c r="F171" s="765"/>
      <c r="G171" s="332"/>
      <c r="H171" s="301"/>
      <c r="I171" s="306"/>
      <c r="J171" s="316" t="s">
        <v>357</v>
      </c>
      <c r="K171" s="954">
        <v>94.4</v>
      </c>
      <c r="L171" s="955">
        <v>94.6</v>
      </c>
      <c r="M171" s="956">
        <v>93.3</v>
      </c>
      <c r="N171" s="788">
        <v>104.8</v>
      </c>
      <c r="O171" s="741">
        <v>109.6</v>
      </c>
      <c r="P171" s="957">
        <v>97.7</v>
      </c>
      <c r="Q171" s="477"/>
      <c r="R171" s="688"/>
    </row>
    <row r="172" spans="1:18">
      <c r="A172" s="307"/>
      <c r="B172" s="339" t="s">
        <v>358</v>
      </c>
      <c r="C172" s="323">
        <v>130.46</v>
      </c>
      <c r="D172" s="759">
        <v>120.55</v>
      </c>
      <c r="E172" s="298">
        <v>92.94</v>
      </c>
      <c r="F172" s="774"/>
      <c r="G172" s="333"/>
      <c r="H172" s="301"/>
      <c r="I172" s="306"/>
      <c r="J172" s="316" t="s">
        <v>358</v>
      </c>
      <c r="K172" s="954">
        <v>95.6</v>
      </c>
      <c r="L172" s="955">
        <v>96.6</v>
      </c>
      <c r="M172" s="956">
        <v>94.2</v>
      </c>
      <c r="N172" s="788">
        <v>106</v>
      </c>
      <c r="O172" s="741">
        <v>111.5</v>
      </c>
      <c r="P172" s="957">
        <v>98.6</v>
      </c>
      <c r="Q172" s="477"/>
      <c r="R172" s="688"/>
    </row>
    <row r="173" spans="1:18">
      <c r="A173" s="342" t="s">
        <v>371</v>
      </c>
      <c r="B173" s="316" t="s">
        <v>347</v>
      </c>
      <c r="C173" s="312">
        <v>131.41999999999999</v>
      </c>
      <c r="D173" s="762">
        <v>123.96</v>
      </c>
      <c r="E173" s="297">
        <v>97.51</v>
      </c>
      <c r="F173" s="765"/>
      <c r="G173" s="332"/>
      <c r="H173" s="301"/>
      <c r="I173" s="340" t="s">
        <v>371</v>
      </c>
      <c r="J173" s="315" t="s">
        <v>347</v>
      </c>
      <c r="K173" s="966">
        <v>97.2</v>
      </c>
      <c r="L173" s="967">
        <v>98</v>
      </c>
      <c r="M173" s="968">
        <v>95.4</v>
      </c>
      <c r="N173" s="792">
        <v>107.7</v>
      </c>
      <c r="O173" s="753">
        <v>113.1</v>
      </c>
      <c r="P173" s="963">
        <v>99.9</v>
      </c>
      <c r="Q173" s="690"/>
      <c r="R173" s="691"/>
    </row>
    <row r="174" spans="1:18">
      <c r="A174" s="306">
        <v>2004</v>
      </c>
      <c r="B174" s="316" t="s">
        <v>348</v>
      </c>
      <c r="C174" s="312">
        <v>128.65</v>
      </c>
      <c r="D174" s="762">
        <v>123.7</v>
      </c>
      <c r="E174" s="297">
        <v>99.33</v>
      </c>
      <c r="F174" s="765"/>
      <c r="G174" s="332"/>
      <c r="H174" s="301"/>
      <c r="I174" s="306">
        <v>2004</v>
      </c>
      <c r="J174" s="316" t="s">
        <v>348</v>
      </c>
      <c r="K174" s="954">
        <v>97.3</v>
      </c>
      <c r="L174" s="955">
        <v>97.7</v>
      </c>
      <c r="M174" s="956">
        <v>95.4</v>
      </c>
      <c r="N174" s="788">
        <v>107.9</v>
      </c>
      <c r="O174" s="741">
        <v>112.8</v>
      </c>
      <c r="P174" s="957">
        <v>100</v>
      </c>
      <c r="Q174" s="477"/>
      <c r="R174" s="688"/>
    </row>
    <row r="175" spans="1:18">
      <c r="A175" s="306"/>
      <c r="B175" s="316" t="s">
        <v>349</v>
      </c>
      <c r="C175" s="312">
        <v>133.56</v>
      </c>
      <c r="D175" s="762">
        <v>123.01</v>
      </c>
      <c r="E175" s="297">
        <v>96.91</v>
      </c>
      <c r="F175" s="765"/>
      <c r="G175" s="332"/>
      <c r="H175" s="301"/>
      <c r="I175" s="306"/>
      <c r="J175" s="316" t="s">
        <v>349</v>
      </c>
      <c r="K175" s="954">
        <v>99</v>
      </c>
      <c r="L175" s="955">
        <v>97.8</v>
      </c>
      <c r="M175" s="956">
        <v>95.8</v>
      </c>
      <c r="N175" s="788">
        <v>109.7</v>
      </c>
      <c r="O175" s="741">
        <v>113</v>
      </c>
      <c r="P175" s="957">
        <v>100.1</v>
      </c>
      <c r="Q175" s="477"/>
      <c r="R175" s="688"/>
    </row>
    <row r="176" spans="1:18">
      <c r="A176" s="306"/>
      <c r="B176" s="316" t="s">
        <v>350</v>
      </c>
      <c r="C176" s="312">
        <v>131.13</v>
      </c>
      <c r="D176" s="762">
        <v>123.44</v>
      </c>
      <c r="E176" s="297">
        <v>97.51</v>
      </c>
      <c r="F176" s="765"/>
      <c r="G176" s="332"/>
      <c r="H176" s="301"/>
      <c r="I176" s="306"/>
      <c r="J176" s="316" t="s">
        <v>350</v>
      </c>
      <c r="K176" s="954">
        <v>99.6</v>
      </c>
      <c r="L176" s="955">
        <v>98.8</v>
      </c>
      <c r="M176" s="956">
        <v>97.1</v>
      </c>
      <c r="N176" s="788">
        <v>110.4</v>
      </c>
      <c r="O176" s="741">
        <v>114.1</v>
      </c>
      <c r="P176" s="957">
        <v>101.6</v>
      </c>
      <c r="Q176" s="477"/>
      <c r="R176" s="688"/>
    </row>
    <row r="177" spans="1:18">
      <c r="A177" s="306"/>
      <c r="B177" s="316" t="s">
        <v>351</v>
      </c>
      <c r="C177" s="312">
        <v>137.5</v>
      </c>
      <c r="D177" s="762">
        <v>125.16</v>
      </c>
      <c r="E177" s="297">
        <v>99.59</v>
      </c>
      <c r="F177" s="765"/>
      <c r="G177" s="332"/>
      <c r="H177" s="301"/>
      <c r="I177" s="306"/>
      <c r="J177" s="316" t="s">
        <v>351</v>
      </c>
      <c r="K177" s="954">
        <v>100.4</v>
      </c>
      <c r="L177" s="955">
        <v>98.7</v>
      </c>
      <c r="M177" s="956">
        <v>97.8</v>
      </c>
      <c r="N177" s="788">
        <v>111.3</v>
      </c>
      <c r="O177" s="741">
        <v>114.1</v>
      </c>
      <c r="P177" s="957">
        <v>102.4</v>
      </c>
      <c r="Q177" s="477"/>
      <c r="R177" s="688"/>
    </row>
    <row r="178" spans="1:18">
      <c r="A178" s="306"/>
      <c r="B178" s="316" t="s">
        <v>352</v>
      </c>
      <c r="C178" s="312">
        <v>138.71</v>
      </c>
      <c r="D178" s="762">
        <v>125.81</v>
      </c>
      <c r="E178" s="297">
        <v>96.05</v>
      </c>
      <c r="F178" s="765"/>
      <c r="G178" s="332"/>
      <c r="H178" s="301"/>
      <c r="I178" s="306"/>
      <c r="J178" s="316" t="s">
        <v>352</v>
      </c>
      <c r="K178" s="954">
        <v>99.9</v>
      </c>
      <c r="L178" s="955">
        <v>99.6</v>
      </c>
      <c r="M178" s="956">
        <v>97.6</v>
      </c>
      <c r="N178" s="788">
        <v>110.7</v>
      </c>
      <c r="O178" s="741">
        <v>114.8</v>
      </c>
      <c r="P178" s="957">
        <v>102.2</v>
      </c>
      <c r="Q178" s="477"/>
      <c r="R178" s="688"/>
    </row>
    <row r="179" spans="1:18">
      <c r="A179" s="306"/>
      <c r="B179" s="316" t="s">
        <v>353</v>
      </c>
      <c r="C179" s="312">
        <v>135.29</v>
      </c>
      <c r="D179" s="762">
        <v>128.13999999999999</v>
      </c>
      <c r="E179" s="297">
        <v>100.09</v>
      </c>
      <c r="F179" s="765"/>
      <c r="G179" s="332"/>
      <c r="H179" s="301"/>
      <c r="I179" s="306"/>
      <c r="J179" s="316" t="s">
        <v>353</v>
      </c>
      <c r="K179" s="954">
        <v>101.8</v>
      </c>
      <c r="L179" s="955">
        <v>100.7</v>
      </c>
      <c r="M179" s="956">
        <v>97.8</v>
      </c>
      <c r="N179" s="788">
        <v>112.8</v>
      </c>
      <c r="O179" s="741">
        <v>116.1</v>
      </c>
      <c r="P179" s="957">
        <v>102.5</v>
      </c>
      <c r="Q179" s="477"/>
      <c r="R179" s="688"/>
    </row>
    <row r="180" spans="1:18">
      <c r="A180" s="306"/>
      <c r="B180" s="316" t="s">
        <v>354</v>
      </c>
      <c r="C180" s="312">
        <v>136.63999999999999</v>
      </c>
      <c r="D180" s="762">
        <v>125.63</v>
      </c>
      <c r="E180" s="297">
        <v>98.54</v>
      </c>
      <c r="F180" s="765"/>
      <c r="G180" s="332"/>
      <c r="H180" s="301"/>
      <c r="I180" s="306"/>
      <c r="J180" s="316" t="s">
        <v>354</v>
      </c>
      <c r="K180" s="954">
        <v>100.8</v>
      </c>
      <c r="L180" s="955">
        <v>99.6</v>
      </c>
      <c r="M180" s="956">
        <v>98.1</v>
      </c>
      <c r="N180" s="788">
        <v>111.8</v>
      </c>
      <c r="O180" s="741">
        <v>115</v>
      </c>
      <c r="P180" s="957">
        <v>102.7</v>
      </c>
      <c r="Q180" s="477"/>
      <c r="R180" s="688"/>
    </row>
    <row r="181" spans="1:18">
      <c r="A181" s="306"/>
      <c r="B181" s="316" t="s">
        <v>355</v>
      </c>
      <c r="C181" s="312">
        <v>139.36000000000001</v>
      </c>
      <c r="D181" s="762">
        <v>126.44</v>
      </c>
      <c r="E181" s="297">
        <v>99.35</v>
      </c>
      <c r="F181" s="765"/>
      <c r="G181" s="332"/>
      <c r="H181" s="301"/>
      <c r="I181" s="306"/>
      <c r="J181" s="316" t="s">
        <v>355</v>
      </c>
      <c r="K181" s="954">
        <v>101.2</v>
      </c>
      <c r="L181" s="955">
        <v>99.8</v>
      </c>
      <c r="M181" s="956">
        <v>99</v>
      </c>
      <c r="N181" s="788">
        <v>112.1</v>
      </c>
      <c r="O181" s="741">
        <v>115.2</v>
      </c>
      <c r="P181" s="957">
        <v>103.6</v>
      </c>
      <c r="Q181" s="477"/>
      <c r="R181" s="688"/>
    </row>
    <row r="182" spans="1:18">
      <c r="A182" s="306"/>
      <c r="B182" s="316" t="s">
        <v>356</v>
      </c>
      <c r="C182" s="312">
        <v>139.43</v>
      </c>
      <c r="D182" s="762">
        <v>127.36</v>
      </c>
      <c r="E182" s="297">
        <v>102.4</v>
      </c>
      <c r="F182" s="765"/>
      <c r="G182" s="332"/>
      <c r="H182" s="301"/>
      <c r="I182" s="306"/>
      <c r="J182" s="316" t="s">
        <v>356</v>
      </c>
      <c r="K182" s="954">
        <v>101.4</v>
      </c>
      <c r="L182" s="955">
        <v>99.3</v>
      </c>
      <c r="M182" s="956">
        <v>98.6</v>
      </c>
      <c r="N182" s="788">
        <v>112.4</v>
      </c>
      <c r="O182" s="741">
        <v>114.5</v>
      </c>
      <c r="P182" s="957">
        <v>103.1</v>
      </c>
      <c r="Q182" s="477"/>
      <c r="R182" s="688"/>
    </row>
    <row r="183" spans="1:18">
      <c r="A183" s="306"/>
      <c r="B183" s="316" t="s">
        <v>357</v>
      </c>
      <c r="C183" s="312">
        <v>142.35</v>
      </c>
      <c r="D183" s="762">
        <v>129.47999999999999</v>
      </c>
      <c r="E183" s="297">
        <v>104.5</v>
      </c>
      <c r="F183" s="765"/>
      <c r="G183" s="332"/>
      <c r="H183" s="301"/>
      <c r="I183" s="306"/>
      <c r="J183" s="316" t="s">
        <v>357</v>
      </c>
      <c r="K183" s="954">
        <v>101.6</v>
      </c>
      <c r="L183" s="955">
        <v>100.5</v>
      </c>
      <c r="M183" s="956">
        <v>98.9</v>
      </c>
      <c r="N183" s="788">
        <v>112.5</v>
      </c>
      <c r="O183" s="741">
        <v>115.9</v>
      </c>
      <c r="P183" s="957">
        <v>103.4</v>
      </c>
      <c r="Q183" s="477"/>
      <c r="R183" s="688"/>
    </row>
    <row r="184" spans="1:18">
      <c r="A184" s="306"/>
      <c r="B184" s="316" t="s">
        <v>358</v>
      </c>
      <c r="C184" s="312">
        <v>144.02000000000001</v>
      </c>
      <c r="D184" s="762">
        <v>130.38999999999999</v>
      </c>
      <c r="E184" s="297">
        <v>104.5</v>
      </c>
      <c r="F184" s="765"/>
      <c r="G184" s="332"/>
      <c r="H184" s="301"/>
      <c r="I184" s="306"/>
      <c r="J184" s="316" t="s">
        <v>358</v>
      </c>
      <c r="K184" s="959">
        <v>102</v>
      </c>
      <c r="L184" s="960">
        <v>99.6</v>
      </c>
      <c r="M184" s="961">
        <v>98.8</v>
      </c>
      <c r="N184" s="788">
        <v>113</v>
      </c>
      <c r="O184" s="741">
        <v>114.7</v>
      </c>
      <c r="P184" s="957">
        <v>103.3</v>
      </c>
      <c r="Q184" s="477"/>
      <c r="R184" s="688"/>
    </row>
    <row r="185" spans="1:18">
      <c r="A185" s="340" t="s">
        <v>372</v>
      </c>
      <c r="B185" s="315" t="s">
        <v>347</v>
      </c>
      <c r="C185" s="973">
        <v>137.41</v>
      </c>
      <c r="D185" s="771">
        <v>131.61000000000001</v>
      </c>
      <c r="E185" s="296">
        <v>103.01</v>
      </c>
      <c r="F185" s="772"/>
      <c r="G185" s="334"/>
      <c r="H185" s="301"/>
      <c r="I185" s="340" t="s">
        <v>372</v>
      </c>
      <c r="J185" s="315" t="s">
        <v>347</v>
      </c>
      <c r="K185" s="954">
        <v>101.6</v>
      </c>
      <c r="L185" s="955">
        <v>100.3</v>
      </c>
      <c r="M185" s="956">
        <v>99.1</v>
      </c>
      <c r="N185" s="792">
        <v>112.5</v>
      </c>
      <c r="O185" s="753">
        <v>115.7</v>
      </c>
      <c r="P185" s="963">
        <v>103.6</v>
      </c>
      <c r="Q185" s="690"/>
      <c r="R185" s="691"/>
    </row>
    <row r="186" spans="1:18">
      <c r="A186" s="306">
        <v>2005</v>
      </c>
      <c r="B186" s="316" t="s">
        <v>348</v>
      </c>
      <c r="C186" s="312">
        <v>132.72</v>
      </c>
      <c r="D186" s="762">
        <v>128.32</v>
      </c>
      <c r="E186" s="297">
        <v>104.95</v>
      </c>
      <c r="F186" s="765"/>
      <c r="G186" s="332"/>
      <c r="H186" s="301"/>
      <c r="I186" s="306">
        <v>2005</v>
      </c>
      <c r="J186" s="316" t="s">
        <v>348</v>
      </c>
      <c r="K186" s="954">
        <v>101</v>
      </c>
      <c r="L186" s="955">
        <v>99.4</v>
      </c>
      <c r="M186" s="956">
        <v>98.8</v>
      </c>
      <c r="N186" s="788">
        <v>111.9</v>
      </c>
      <c r="O186" s="741">
        <v>114.7</v>
      </c>
      <c r="P186" s="957">
        <v>103.2</v>
      </c>
      <c r="Q186" s="477"/>
      <c r="R186" s="688"/>
    </row>
    <row r="187" spans="1:18">
      <c r="A187" s="306"/>
      <c r="B187" s="316" t="s">
        <v>349</v>
      </c>
      <c r="C187" s="312">
        <v>131.91</v>
      </c>
      <c r="D187" s="762">
        <v>130.15</v>
      </c>
      <c r="E187" s="297">
        <v>105.01</v>
      </c>
      <c r="F187" s="765"/>
      <c r="G187" s="332"/>
      <c r="H187" s="301"/>
      <c r="I187" s="306"/>
      <c r="J187" s="316" t="s">
        <v>349</v>
      </c>
      <c r="K187" s="954">
        <v>102.2</v>
      </c>
      <c r="L187" s="955">
        <v>100.4</v>
      </c>
      <c r="M187" s="956">
        <v>99.9</v>
      </c>
      <c r="N187" s="788">
        <v>113.3</v>
      </c>
      <c r="O187" s="741">
        <v>115.8</v>
      </c>
      <c r="P187" s="957">
        <v>104.4</v>
      </c>
      <c r="Q187" s="477"/>
      <c r="R187" s="688"/>
    </row>
    <row r="188" spans="1:18">
      <c r="A188" s="306"/>
      <c r="B188" s="316" t="s">
        <v>350</v>
      </c>
      <c r="C188" s="312">
        <v>133.55000000000001</v>
      </c>
      <c r="D188" s="762">
        <v>135.79</v>
      </c>
      <c r="E188" s="297">
        <v>106.84</v>
      </c>
      <c r="F188" s="765"/>
      <c r="G188" s="332"/>
      <c r="H188" s="301"/>
      <c r="I188" s="306"/>
      <c r="J188" s="316" t="s">
        <v>350</v>
      </c>
      <c r="K188" s="954">
        <v>102.8</v>
      </c>
      <c r="L188" s="955">
        <v>101.6</v>
      </c>
      <c r="M188" s="956">
        <v>99.8</v>
      </c>
      <c r="N188" s="788">
        <v>113.8</v>
      </c>
      <c r="O188" s="741">
        <v>117.2</v>
      </c>
      <c r="P188" s="957">
        <v>104.3</v>
      </c>
      <c r="Q188" s="477"/>
      <c r="R188" s="688"/>
    </row>
    <row r="189" spans="1:18">
      <c r="A189" s="306"/>
      <c r="B189" s="316" t="s">
        <v>351</v>
      </c>
      <c r="C189" s="312">
        <v>131.19</v>
      </c>
      <c r="D189" s="762">
        <v>128.62</v>
      </c>
      <c r="E189" s="297">
        <v>109.11</v>
      </c>
      <c r="F189" s="765"/>
      <c r="G189" s="332"/>
      <c r="H189" s="301"/>
      <c r="I189" s="306"/>
      <c r="J189" s="316" t="s">
        <v>351</v>
      </c>
      <c r="K189" s="954">
        <v>101.7</v>
      </c>
      <c r="L189" s="955">
        <v>100.5</v>
      </c>
      <c r="M189" s="956">
        <v>99.9</v>
      </c>
      <c r="N189" s="788">
        <v>112.7</v>
      </c>
      <c r="O189" s="741">
        <v>116</v>
      </c>
      <c r="P189" s="957">
        <v>104.5</v>
      </c>
      <c r="Q189" s="477"/>
      <c r="R189" s="688"/>
    </row>
    <row r="190" spans="1:18">
      <c r="A190" s="306"/>
      <c r="B190" s="316" t="s">
        <v>352</v>
      </c>
      <c r="C190" s="312">
        <v>130.85</v>
      </c>
      <c r="D190" s="762">
        <v>132.87</v>
      </c>
      <c r="E190" s="297">
        <v>106.41</v>
      </c>
      <c r="F190" s="765"/>
      <c r="G190" s="332"/>
      <c r="H190" s="301"/>
      <c r="I190" s="306"/>
      <c r="J190" s="316" t="s">
        <v>352</v>
      </c>
      <c r="K190" s="954">
        <v>102</v>
      </c>
      <c r="L190" s="955">
        <v>101.1</v>
      </c>
      <c r="M190" s="956">
        <v>100.7</v>
      </c>
      <c r="N190" s="788">
        <v>113</v>
      </c>
      <c r="O190" s="741">
        <v>116.5</v>
      </c>
      <c r="P190" s="957">
        <v>105.2</v>
      </c>
      <c r="Q190" s="477"/>
      <c r="R190" s="688"/>
    </row>
    <row r="191" spans="1:18">
      <c r="A191" s="306"/>
      <c r="B191" s="316" t="s">
        <v>353</v>
      </c>
      <c r="C191" s="312">
        <v>129.19999999999999</v>
      </c>
      <c r="D191" s="762">
        <v>130.03</v>
      </c>
      <c r="E191" s="297">
        <v>105.19</v>
      </c>
      <c r="F191" s="765"/>
      <c r="G191" s="332"/>
      <c r="H191" s="301"/>
      <c r="I191" s="306"/>
      <c r="J191" s="316" t="s">
        <v>353</v>
      </c>
      <c r="K191" s="954">
        <v>103</v>
      </c>
      <c r="L191" s="955">
        <v>100.4</v>
      </c>
      <c r="M191" s="956">
        <v>99.9</v>
      </c>
      <c r="N191" s="788">
        <v>114.1</v>
      </c>
      <c r="O191" s="741">
        <v>115.9</v>
      </c>
      <c r="P191" s="957">
        <v>104.4</v>
      </c>
      <c r="Q191" s="477"/>
      <c r="R191" s="688"/>
    </row>
    <row r="192" spans="1:18">
      <c r="A192" s="306"/>
      <c r="B192" s="316" t="s">
        <v>354</v>
      </c>
      <c r="C192" s="312">
        <v>129.12</v>
      </c>
      <c r="D192" s="762">
        <v>135.69999999999999</v>
      </c>
      <c r="E192" s="297">
        <v>108.64</v>
      </c>
      <c r="F192" s="765"/>
      <c r="G192" s="332"/>
      <c r="H192" s="301"/>
      <c r="I192" s="306"/>
      <c r="J192" s="316" t="s">
        <v>354</v>
      </c>
      <c r="K192" s="954">
        <v>103.4</v>
      </c>
      <c r="L192" s="955">
        <v>101.2</v>
      </c>
      <c r="M192" s="956">
        <v>101.1</v>
      </c>
      <c r="N192" s="788">
        <v>114.7</v>
      </c>
      <c r="O192" s="741">
        <v>116.7</v>
      </c>
      <c r="P192" s="957">
        <v>105.6</v>
      </c>
      <c r="Q192" s="477"/>
      <c r="R192" s="688"/>
    </row>
    <row r="193" spans="1:18">
      <c r="A193" s="306"/>
      <c r="B193" s="316" t="s">
        <v>355</v>
      </c>
      <c r="C193" s="312">
        <v>125.94</v>
      </c>
      <c r="D193" s="762">
        <v>133.13999999999999</v>
      </c>
      <c r="E193" s="297">
        <v>106.36</v>
      </c>
      <c r="F193" s="765"/>
      <c r="G193" s="332"/>
      <c r="H193" s="301"/>
      <c r="I193" s="306"/>
      <c r="J193" s="316" t="s">
        <v>355</v>
      </c>
      <c r="K193" s="954">
        <v>103.1</v>
      </c>
      <c r="L193" s="955">
        <v>101.4</v>
      </c>
      <c r="M193" s="956">
        <v>101.4</v>
      </c>
      <c r="N193" s="788">
        <v>114.2</v>
      </c>
      <c r="O193" s="741">
        <v>117</v>
      </c>
      <c r="P193" s="957">
        <v>106</v>
      </c>
      <c r="Q193" s="477"/>
      <c r="R193" s="688"/>
    </row>
    <row r="194" spans="1:18">
      <c r="A194" s="306"/>
      <c r="B194" s="316" t="s">
        <v>356</v>
      </c>
      <c r="C194" s="312">
        <v>125.4</v>
      </c>
      <c r="D194" s="762">
        <v>131.57</v>
      </c>
      <c r="E194" s="297">
        <v>106.75</v>
      </c>
      <c r="F194" s="765"/>
      <c r="G194" s="332"/>
      <c r="H194" s="301"/>
      <c r="I194" s="306"/>
      <c r="J194" s="316" t="s">
        <v>356</v>
      </c>
      <c r="K194" s="954">
        <v>104.7</v>
      </c>
      <c r="L194" s="955">
        <v>101.7</v>
      </c>
      <c r="M194" s="956">
        <v>100.6</v>
      </c>
      <c r="N194" s="788">
        <v>115.9</v>
      </c>
      <c r="O194" s="741">
        <v>117.4</v>
      </c>
      <c r="P194" s="957">
        <v>105.2</v>
      </c>
      <c r="Q194" s="477"/>
      <c r="R194" s="688"/>
    </row>
    <row r="195" spans="1:18">
      <c r="A195" s="306"/>
      <c r="B195" s="316" t="s">
        <v>357</v>
      </c>
      <c r="C195" s="312">
        <v>130.96</v>
      </c>
      <c r="D195" s="762">
        <v>133.75</v>
      </c>
      <c r="E195" s="297">
        <v>107.47</v>
      </c>
      <c r="F195" s="765"/>
      <c r="G195" s="332"/>
      <c r="H195" s="301"/>
      <c r="I195" s="306"/>
      <c r="J195" s="316" t="s">
        <v>357</v>
      </c>
      <c r="K195" s="954">
        <v>105.9</v>
      </c>
      <c r="L195" s="955">
        <v>102.6</v>
      </c>
      <c r="M195" s="956">
        <v>101</v>
      </c>
      <c r="N195" s="788">
        <v>117.2</v>
      </c>
      <c r="O195" s="741">
        <v>118.4</v>
      </c>
      <c r="P195" s="957">
        <v>105.5</v>
      </c>
      <c r="Q195" s="477"/>
      <c r="R195" s="688"/>
    </row>
    <row r="196" spans="1:18">
      <c r="A196" s="307"/>
      <c r="B196" s="339" t="s">
        <v>358</v>
      </c>
      <c r="C196" s="323">
        <v>127.99</v>
      </c>
      <c r="D196" s="759">
        <v>133.79</v>
      </c>
      <c r="E196" s="298">
        <v>107.37</v>
      </c>
      <c r="F196" s="774"/>
      <c r="G196" s="333"/>
      <c r="H196" s="301"/>
      <c r="I196" s="307"/>
      <c r="J196" s="339" t="s">
        <v>358</v>
      </c>
      <c r="K196" s="954">
        <v>105.9</v>
      </c>
      <c r="L196" s="955">
        <v>103.2</v>
      </c>
      <c r="M196" s="956">
        <v>101.5</v>
      </c>
      <c r="N196" s="790">
        <v>117.2</v>
      </c>
      <c r="O196" s="745">
        <v>119.1</v>
      </c>
      <c r="P196" s="965">
        <v>105.8</v>
      </c>
      <c r="Q196" s="692"/>
      <c r="R196" s="689"/>
    </row>
    <row r="197" spans="1:18">
      <c r="A197" s="342" t="s">
        <v>373</v>
      </c>
      <c r="B197" s="316" t="s">
        <v>347</v>
      </c>
      <c r="C197" s="974">
        <v>136.30000000000001</v>
      </c>
      <c r="D197" s="766">
        <v>136.84</v>
      </c>
      <c r="E197" s="776">
        <v>105.51</v>
      </c>
      <c r="F197" s="777"/>
      <c r="G197" s="332"/>
      <c r="H197" s="301"/>
      <c r="I197" s="342" t="s">
        <v>373</v>
      </c>
      <c r="J197" s="316" t="s">
        <v>347</v>
      </c>
      <c r="K197" s="966">
        <v>106.5</v>
      </c>
      <c r="L197" s="967">
        <v>103.6</v>
      </c>
      <c r="M197" s="968">
        <v>101.3</v>
      </c>
      <c r="N197" s="788">
        <v>117.9</v>
      </c>
      <c r="O197" s="741">
        <v>119.6</v>
      </c>
      <c r="P197" s="957">
        <v>105.7</v>
      </c>
      <c r="Q197" s="477"/>
      <c r="R197" s="688"/>
    </row>
    <row r="198" spans="1:18">
      <c r="A198" s="306">
        <v>2006</v>
      </c>
      <c r="B198" s="316" t="s">
        <v>348</v>
      </c>
      <c r="C198" s="974">
        <v>138.08000000000001</v>
      </c>
      <c r="D198" s="766">
        <v>138.97</v>
      </c>
      <c r="E198" s="776">
        <v>107.28</v>
      </c>
      <c r="F198" s="777"/>
      <c r="G198" s="332"/>
      <c r="H198" s="301"/>
      <c r="I198" s="306">
        <v>2006</v>
      </c>
      <c r="J198" s="316" t="s">
        <v>348</v>
      </c>
      <c r="K198" s="954">
        <v>107.2</v>
      </c>
      <c r="L198" s="955">
        <v>104.2</v>
      </c>
      <c r="M198" s="956">
        <v>102.6</v>
      </c>
      <c r="N198" s="788">
        <v>118.7</v>
      </c>
      <c r="O198" s="741">
        <v>120.1</v>
      </c>
      <c r="P198" s="957">
        <v>107</v>
      </c>
      <c r="Q198" s="477"/>
      <c r="R198" s="688"/>
    </row>
    <row r="199" spans="1:18">
      <c r="A199" s="306"/>
      <c r="B199" s="316" t="s">
        <v>349</v>
      </c>
      <c r="C199" s="974">
        <v>135.77000000000001</v>
      </c>
      <c r="D199" s="766">
        <v>139.63</v>
      </c>
      <c r="E199" s="776">
        <v>107.14</v>
      </c>
      <c r="F199" s="777"/>
      <c r="G199" s="332"/>
      <c r="H199" s="301"/>
      <c r="I199" s="306"/>
      <c r="J199" s="316" t="s">
        <v>349</v>
      </c>
      <c r="K199" s="954">
        <v>105.5</v>
      </c>
      <c r="L199" s="955">
        <v>104.5</v>
      </c>
      <c r="M199" s="956">
        <v>102.6</v>
      </c>
      <c r="N199" s="788">
        <v>116.8</v>
      </c>
      <c r="O199" s="741">
        <v>120.5</v>
      </c>
      <c r="P199" s="957">
        <v>107.1</v>
      </c>
      <c r="Q199" s="477"/>
      <c r="R199" s="688"/>
    </row>
    <row r="200" spans="1:18">
      <c r="A200" s="306"/>
      <c r="B200" s="316" t="s">
        <v>350</v>
      </c>
      <c r="C200" s="974">
        <v>138.32</v>
      </c>
      <c r="D200" s="766">
        <v>141.74</v>
      </c>
      <c r="E200" s="776">
        <v>110.99</v>
      </c>
      <c r="F200" s="777"/>
      <c r="G200" s="332"/>
      <c r="H200" s="301"/>
      <c r="I200" s="306"/>
      <c r="J200" s="316" t="s">
        <v>350</v>
      </c>
      <c r="K200" s="954">
        <v>107.5</v>
      </c>
      <c r="L200" s="955">
        <v>104.9</v>
      </c>
      <c r="M200" s="956">
        <v>103.5</v>
      </c>
      <c r="N200" s="788">
        <v>119</v>
      </c>
      <c r="O200" s="741">
        <v>121</v>
      </c>
      <c r="P200" s="957">
        <v>108</v>
      </c>
      <c r="Q200" s="477"/>
      <c r="R200" s="688"/>
    </row>
    <row r="201" spans="1:18">
      <c r="A201" s="306"/>
      <c r="B201" s="316" t="s">
        <v>351</v>
      </c>
      <c r="C201" s="971">
        <v>141.71</v>
      </c>
      <c r="D201" s="762">
        <v>143.16999999999999</v>
      </c>
      <c r="E201" s="763">
        <v>112.08</v>
      </c>
      <c r="F201" s="757"/>
      <c r="G201" s="332"/>
      <c r="H201" s="301"/>
      <c r="I201" s="306"/>
      <c r="J201" s="316" t="s">
        <v>351</v>
      </c>
      <c r="K201" s="954">
        <v>107.2</v>
      </c>
      <c r="L201" s="955">
        <v>105.1</v>
      </c>
      <c r="M201" s="956">
        <v>103.9</v>
      </c>
      <c r="N201" s="788">
        <v>118.5</v>
      </c>
      <c r="O201" s="741">
        <v>121.2</v>
      </c>
      <c r="P201" s="957">
        <v>108.3</v>
      </c>
      <c r="Q201" s="477"/>
      <c r="R201" s="688"/>
    </row>
    <row r="202" spans="1:18">
      <c r="A202" s="306"/>
      <c r="B202" s="316" t="s">
        <v>352</v>
      </c>
      <c r="C202" s="971">
        <v>142.87</v>
      </c>
      <c r="D202" s="762">
        <v>147.25</v>
      </c>
      <c r="E202" s="763">
        <v>115.07</v>
      </c>
      <c r="F202" s="757"/>
      <c r="G202" s="332"/>
      <c r="H202" s="301"/>
      <c r="I202" s="306"/>
      <c r="J202" s="316" t="s">
        <v>352</v>
      </c>
      <c r="K202" s="954">
        <v>105.6</v>
      </c>
      <c r="L202" s="955">
        <v>105.4</v>
      </c>
      <c r="M202" s="956">
        <v>104.3</v>
      </c>
      <c r="N202" s="788">
        <v>116.7</v>
      </c>
      <c r="O202" s="741">
        <v>121.4</v>
      </c>
      <c r="P202" s="957">
        <v>108.9</v>
      </c>
      <c r="Q202" s="477"/>
      <c r="R202" s="688"/>
    </row>
    <row r="203" spans="1:18">
      <c r="A203" s="306"/>
      <c r="B203" s="316" t="s">
        <v>353</v>
      </c>
      <c r="C203" s="971">
        <v>138.44999999999999</v>
      </c>
      <c r="D203" s="762">
        <v>143.76</v>
      </c>
      <c r="E203" s="763">
        <v>113.72</v>
      </c>
      <c r="F203" s="757"/>
      <c r="G203" s="332"/>
      <c r="H203" s="301"/>
      <c r="I203" s="306"/>
      <c r="J203" s="316" t="s">
        <v>353</v>
      </c>
      <c r="K203" s="954">
        <v>104.9</v>
      </c>
      <c r="L203" s="955">
        <v>105.5</v>
      </c>
      <c r="M203" s="956">
        <v>105.1</v>
      </c>
      <c r="N203" s="788">
        <v>116</v>
      </c>
      <c r="O203" s="741">
        <v>121.8</v>
      </c>
      <c r="P203" s="957">
        <v>109.7</v>
      </c>
      <c r="Q203" s="477"/>
      <c r="R203" s="688"/>
    </row>
    <row r="204" spans="1:18">
      <c r="A204" s="306"/>
      <c r="B204" s="316" t="s">
        <v>354</v>
      </c>
      <c r="C204" s="971">
        <v>140.72</v>
      </c>
      <c r="D204" s="762">
        <v>147.16</v>
      </c>
      <c r="E204" s="763">
        <v>117.01</v>
      </c>
      <c r="F204" s="757"/>
      <c r="G204" s="332"/>
      <c r="H204" s="301"/>
      <c r="I204" s="306"/>
      <c r="J204" s="316" t="s">
        <v>354</v>
      </c>
      <c r="K204" s="954">
        <v>106.5</v>
      </c>
      <c r="L204" s="955">
        <v>105.9</v>
      </c>
      <c r="M204" s="956">
        <v>104.9</v>
      </c>
      <c r="N204" s="788">
        <v>117.8</v>
      </c>
      <c r="O204" s="741">
        <v>122.2</v>
      </c>
      <c r="P204" s="957">
        <v>109.5</v>
      </c>
      <c r="Q204" s="477"/>
      <c r="R204" s="688"/>
    </row>
    <row r="205" spans="1:18">
      <c r="A205" s="306"/>
      <c r="B205" s="316" t="s">
        <v>355</v>
      </c>
      <c r="C205" s="971">
        <v>141.99</v>
      </c>
      <c r="D205" s="762">
        <v>144.99</v>
      </c>
      <c r="E205" s="763">
        <v>119.52</v>
      </c>
      <c r="F205" s="757"/>
      <c r="G205" s="332"/>
      <c r="H205" s="301"/>
      <c r="I205" s="306"/>
      <c r="J205" s="316" t="s">
        <v>355</v>
      </c>
      <c r="K205" s="954">
        <v>105.4</v>
      </c>
      <c r="L205" s="955">
        <v>105.7</v>
      </c>
      <c r="M205" s="956">
        <v>105</v>
      </c>
      <c r="N205" s="788">
        <v>116.6</v>
      </c>
      <c r="O205" s="741">
        <v>121.9</v>
      </c>
      <c r="P205" s="957">
        <v>109.6</v>
      </c>
      <c r="Q205" s="477"/>
      <c r="R205" s="688"/>
    </row>
    <row r="206" spans="1:18">
      <c r="A206" s="306"/>
      <c r="B206" s="316" t="s">
        <v>356</v>
      </c>
      <c r="C206" s="971">
        <v>136.32</v>
      </c>
      <c r="D206" s="762">
        <v>143.69</v>
      </c>
      <c r="E206" s="763">
        <v>119.28</v>
      </c>
      <c r="F206" s="757"/>
      <c r="G206" s="332"/>
      <c r="H206" s="301"/>
      <c r="I206" s="306"/>
      <c r="J206" s="316" t="s">
        <v>356</v>
      </c>
      <c r="K206" s="954">
        <v>105.6</v>
      </c>
      <c r="L206" s="955">
        <v>106</v>
      </c>
      <c r="M206" s="956">
        <v>105.7</v>
      </c>
      <c r="N206" s="788">
        <v>116.9</v>
      </c>
      <c r="O206" s="741">
        <v>122.4</v>
      </c>
      <c r="P206" s="957">
        <v>110.4</v>
      </c>
      <c r="Q206" s="477"/>
      <c r="R206" s="688"/>
    </row>
    <row r="207" spans="1:18">
      <c r="A207" s="306"/>
      <c r="B207" s="316" t="s">
        <v>357</v>
      </c>
      <c r="C207" s="971">
        <v>137.03</v>
      </c>
      <c r="D207" s="762">
        <v>143.49</v>
      </c>
      <c r="E207" s="763">
        <v>118.34</v>
      </c>
      <c r="F207" s="757"/>
      <c r="G207" s="332"/>
      <c r="H207" s="301"/>
      <c r="I207" s="306"/>
      <c r="J207" s="316" t="s">
        <v>357</v>
      </c>
      <c r="K207" s="954">
        <v>106.5</v>
      </c>
      <c r="L207" s="955">
        <v>106.1</v>
      </c>
      <c r="M207" s="956">
        <v>106.5</v>
      </c>
      <c r="N207" s="788">
        <v>117.8</v>
      </c>
      <c r="O207" s="741">
        <v>122.3</v>
      </c>
      <c r="P207" s="957">
        <v>111</v>
      </c>
      <c r="Q207" s="477"/>
      <c r="R207" s="688"/>
    </row>
    <row r="208" spans="1:18">
      <c r="A208" s="306"/>
      <c r="B208" s="316" t="s">
        <v>358</v>
      </c>
      <c r="C208" s="971">
        <v>134.99</v>
      </c>
      <c r="D208" s="762">
        <v>142.13999999999999</v>
      </c>
      <c r="E208" s="763">
        <v>120.03</v>
      </c>
      <c r="F208" s="757"/>
      <c r="G208" s="332"/>
      <c r="H208" s="301"/>
      <c r="I208" s="306"/>
      <c r="J208" s="316" t="s">
        <v>358</v>
      </c>
      <c r="K208" s="959">
        <v>106.2</v>
      </c>
      <c r="L208" s="960">
        <v>106</v>
      </c>
      <c r="M208" s="961">
        <v>106.9</v>
      </c>
      <c r="N208" s="788">
        <v>117.6</v>
      </c>
      <c r="O208" s="741">
        <v>122.2</v>
      </c>
      <c r="P208" s="957">
        <v>111.4</v>
      </c>
      <c r="Q208" s="477"/>
      <c r="R208" s="688"/>
    </row>
    <row r="209" spans="1:18">
      <c r="A209" s="340" t="s">
        <v>374</v>
      </c>
      <c r="B209" s="315" t="s">
        <v>347</v>
      </c>
      <c r="C209" s="972">
        <v>126.5</v>
      </c>
      <c r="D209" s="771">
        <v>139.57</v>
      </c>
      <c r="E209" s="768">
        <v>121.14</v>
      </c>
      <c r="F209" s="769"/>
      <c r="G209" s="334"/>
      <c r="H209" s="301"/>
      <c r="I209" s="340" t="s">
        <v>374</v>
      </c>
      <c r="J209" s="315" t="s">
        <v>347</v>
      </c>
      <c r="K209" s="954">
        <v>106.3</v>
      </c>
      <c r="L209" s="955">
        <v>106.1</v>
      </c>
      <c r="M209" s="956">
        <v>107.3</v>
      </c>
      <c r="N209" s="792">
        <v>117.5</v>
      </c>
      <c r="O209" s="753">
        <v>122.4</v>
      </c>
      <c r="P209" s="963">
        <v>111.8</v>
      </c>
      <c r="Q209" s="690"/>
      <c r="R209" s="691"/>
    </row>
    <row r="210" spans="1:18">
      <c r="A210" s="306">
        <v>2007</v>
      </c>
      <c r="B210" s="316" t="s">
        <v>348</v>
      </c>
      <c r="C210" s="971">
        <v>130.69999999999999</v>
      </c>
      <c r="D210" s="762">
        <v>143.72</v>
      </c>
      <c r="E210" s="763">
        <v>122.61</v>
      </c>
      <c r="F210" s="757"/>
      <c r="G210" s="332"/>
      <c r="H210" s="301"/>
      <c r="I210" s="306">
        <v>2007</v>
      </c>
      <c r="J210" s="316" t="s">
        <v>348</v>
      </c>
      <c r="K210" s="954">
        <v>106.8</v>
      </c>
      <c r="L210" s="955">
        <v>106</v>
      </c>
      <c r="M210" s="956">
        <v>106.7</v>
      </c>
      <c r="N210" s="788">
        <v>118.2</v>
      </c>
      <c r="O210" s="741">
        <v>122.5</v>
      </c>
      <c r="P210" s="957">
        <v>111.1</v>
      </c>
      <c r="Q210" s="477"/>
      <c r="R210" s="688"/>
    </row>
    <row r="211" spans="1:18">
      <c r="A211" s="306"/>
      <c r="B211" s="316" t="s">
        <v>349</v>
      </c>
      <c r="C211" s="971">
        <v>126.81</v>
      </c>
      <c r="D211" s="762">
        <v>138.43</v>
      </c>
      <c r="E211" s="763">
        <v>121.42</v>
      </c>
      <c r="F211" s="757"/>
      <c r="G211" s="332"/>
      <c r="H211" s="301"/>
      <c r="I211" s="306"/>
      <c r="J211" s="316" t="s">
        <v>349</v>
      </c>
      <c r="K211" s="954">
        <v>106.1</v>
      </c>
      <c r="L211" s="955">
        <v>105.5</v>
      </c>
      <c r="M211" s="956">
        <v>106.7</v>
      </c>
      <c r="N211" s="788">
        <v>117.4</v>
      </c>
      <c r="O211" s="741">
        <v>121.9</v>
      </c>
      <c r="P211" s="957">
        <v>111.2</v>
      </c>
      <c r="Q211" s="477"/>
      <c r="R211" s="688"/>
    </row>
    <row r="212" spans="1:18">
      <c r="A212" s="306"/>
      <c r="B212" s="316" t="s">
        <v>350</v>
      </c>
      <c r="C212" s="971">
        <v>124.56</v>
      </c>
      <c r="D212" s="762">
        <v>141.26</v>
      </c>
      <c r="E212" s="763">
        <v>125.84</v>
      </c>
      <c r="F212" s="757"/>
      <c r="G212" s="332"/>
      <c r="H212" s="301"/>
      <c r="I212" s="306"/>
      <c r="J212" s="316" t="s">
        <v>350</v>
      </c>
      <c r="K212" s="954">
        <v>106.5</v>
      </c>
      <c r="L212" s="955">
        <v>106.2</v>
      </c>
      <c r="M212" s="956">
        <v>107.6</v>
      </c>
      <c r="N212" s="788">
        <v>117.8</v>
      </c>
      <c r="O212" s="741">
        <v>122.8</v>
      </c>
      <c r="P212" s="957">
        <v>112.2</v>
      </c>
      <c r="Q212" s="477"/>
      <c r="R212" s="688"/>
    </row>
    <row r="213" spans="1:18">
      <c r="A213" s="306"/>
      <c r="B213" s="316" t="s">
        <v>351</v>
      </c>
      <c r="C213" s="971">
        <v>129.21</v>
      </c>
      <c r="D213" s="762">
        <v>141.84</v>
      </c>
      <c r="E213" s="763">
        <v>128.66999999999999</v>
      </c>
      <c r="F213" s="757"/>
      <c r="G213" s="332"/>
      <c r="H213" s="301"/>
      <c r="I213" s="306"/>
      <c r="J213" s="316" t="s">
        <v>351</v>
      </c>
      <c r="K213" s="954">
        <v>106.1</v>
      </c>
      <c r="L213" s="955">
        <v>107</v>
      </c>
      <c r="M213" s="956">
        <v>107.7</v>
      </c>
      <c r="N213" s="788">
        <v>117.3</v>
      </c>
      <c r="O213" s="741">
        <v>123.4</v>
      </c>
      <c r="P213" s="957">
        <v>112.2</v>
      </c>
      <c r="Q213" s="477"/>
      <c r="R213" s="688"/>
    </row>
    <row r="214" spans="1:18">
      <c r="A214" s="306"/>
      <c r="B214" s="316" t="s">
        <v>352</v>
      </c>
      <c r="C214" s="312">
        <v>121.37</v>
      </c>
      <c r="D214" s="762">
        <v>139.24</v>
      </c>
      <c r="E214" s="297">
        <v>126.31</v>
      </c>
      <c r="F214" s="765"/>
      <c r="G214" s="332"/>
      <c r="H214" s="301"/>
      <c r="I214" s="306"/>
      <c r="J214" s="316" t="s">
        <v>352</v>
      </c>
      <c r="K214" s="954">
        <v>105.6</v>
      </c>
      <c r="L214" s="955">
        <v>106.5</v>
      </c>
      <c r="M214" s="956">
        <v>107.9</v>
      </c>
      <c r="N214" s="788">
        <v>116.7</v>
      </c>
      <c r="O214" s="741">
        <v>123.1</v>
      </c>
      <c r="P214" s="957">
        <v>112.5</v>
      </c>
      <c r="Q214" s="477"/>
      <c r="R214" s="688"/>
    </row>
    <row r="215" spans="1:18">
      <c r="A215" s="306"/>
      <c r="B215" s="316" t="s">
        <v>353</v>
      </c>
      <c r="C215" s="312">
        <v>125.32</v>
      </c>
      <c r="D215" s="762">
        <v>138.25</v>
      </c>
      <c r="E215" s="297">
        <v>131.41999999999999</v>
      </c>
      <c r="F215" s="773"/>
      <c r="G215" s="337" t="s">
        <v>608</v>
      </c>
      <c r="H215" s="301"/>
      <c r="I215" s="306"/>
      <c r="J215" s="316" t="s">
        <v>353</v>
      </c>
      <c r="K215" s="954">
        <v>105.5</v>
      </c>
      <c r="L215" s="955">
        <v>105.6</v>
      </c>
      <c r="M215" s="956">
        <v>108.4</v>
      </c>
      <c r="N215" s="788">
        <v>116.7</v>
      </c>
      <c r="O215" s="741">
        <v>122.1</v>
      </c>
      <c r="P215" s="957">
        <v>113.1</v>
      </c>
      <c r="Q215" s="477"/>
      <c r="R215" s="688"/>
    </row>
    <row r="216" spans="1:18">
      <c r="A216" s="306"/>
      <c r="B216" s="316" t="s">
        <v>354</v>
      </c>
      <c r="C216" s="312">
        <v>123.21</v>
      </c>
      <c r="D216" s="762">
        <v>138.24</v>
      </c>
      <c r="E216" s="297">
        <v>129.61000000000001</v>
      </c>
      <c r="F216" s="765"/>
      <c r="G216" s="332"/>
      <c r="H216" s="301"/>
      <c r="I216" s="306"/>
      <c r="J216" s="316" t="s">
        <v>354</v>
      </c>
      <c r="K216" s="954">
        <v>103.5</v>
      </c>
      <c r="L216" s="955">
        <v>107.1</v>
      </c>
      <c r="M216" s="956">
        <v>108.5</v>
      </c>
      <c r="N216" s="788">
        <v>114.6</v>
      </c>
      <c r="O216" s="741">
        <v>123.5</v>
      </c>
      <c r="P216" s="957">
        <v>113.3</v>
      </c>
      <c r="Q216" s="477"/>
      <c r="R216" s="688"/>
    </row>
    <row r="217" spans="1:18">
      <c r="A217" s="306"/>
      <c r="B217" s="316" t="s">
        <v>355</v>
      </c>
      <c r="C217" s="312">
        <v>119.06</v>
      </c>
      <c r="D217" s="762">
        <v>133.66999999999999</v>
      </c>
      <c r="E217" s="297">
        <v>128.84</v>
      </c>
      <c r="F217" s="765"/>
      <c r="G217" s="332"/>
      <c r="H217" s="301"/>
      <c r="I217" s="306"/>
      <c r="J217" s="316" t="s">
        <v>355</v>
      </c>
      <c r="K217" s="954">
        <v>102.5</v>
      </c>
      <c r="L217" s="955">
        <v>105.4</v>
      </c>
      <c r="M217" s="956">
        <v>108.4</v>
      </c>
      <c r="N217" s="788">
        <v>113.5</v>
      </c>
      <c r="O217" s="741">
        <v>122</v>
      </c>
      <c r="P217" s="957">
        <v>113.3</v>
      </c>
      <c r="Q217" s="477"/>
      <c r="R217" s="688"/>
    </row>
    <row r="218" spans="1:18">
      <c r="A218" s="306"/>
      <c r="B218" s="316" t="s">
        <v>356</v>
      </c>
      <c r="C218" s="312">
        <v>123.56</v>
      </c>
      <c r="D218" s="762">
        <v>135.1</v>
      </c>
      <c r="E218" s="297">
        <v>129.56</v>
      </c>
      <c r="F218" s="765"/>
      <c r="G218" s="332"/>
      <c r="H218" s="301"/>
      <c r="I218" s="306"/>
      <c r="J218" s="316" t="s">
        <v>356</v>
      </c>
      <c r="K218" s="954">
        <v>104.3</v>
      </c>
      <c r="L218" s="955">
        <v>106.6</v>
      </c>
      <c r="M218" s="956">
        <v>108.9</v>
      </c>
      <c r="N218" s="788">
        <v>115.5</v>
      </c>
      <c r="O218" s="741">
        <v>122.9</v>
      </c>
      <c r="P218" s="957">
        <v>113.7</v>
      </c>
      <c r="Q218" s="477"/>
      <c r="R218" s="688"/>
    </row>
    <row r="219" spans="1:18">
      <c r="A219" s="306"/>
      <c r="B219" s="316" t="s">
        <v>357</v>
      </c>
      <c r="C219" s="312">
        <v>119.29</v>
      </c>
      <c r="D219" s="762">
        <v>135.62</v>
      </c>
      <c r="E219" s="297">
        <v>127.6</v>
      </c>
      <c r="F219" s="765"/>
      <c r="G219" s="332"/>
      <c r="H219" s="301"/>
      <c r="I219" s="306"/>
      <c r="J219" s="316" t="s">
        <v>357</v>
      </c>
      <c r="K219" s="954">
        <v>102.6</v>
      </c>
      <c r="L219" s="955">
        <v>105.8</v>
      </c>
      <c r="M219" s="956">
        <v>110.3</v>
      </c>
      <c r="N219" s="788">
        <v>113.7</v>
      </c>
      <c r="O219" s="741">
        <v>121.8</v>
      </c>
      <c r="P219" s="957">
        <v>115.1</v>
      </c>
      <c r="Q219" s="477"/>
      <c r="R219" s="688"/>
    </row>
    <row r="220" spans="1:18">
      <c r="A220" s="307"/>
      <c r="B220" s="339" t="s">
        <v>358</v>
      </c>
      <c r="C220" s="323">
        <v>117.24</v>
      </c>
      <c r="D220" s="759">
        <v>135.11000000000001</v>
      </c>
      <c r="E220" s="298">
        <v>127.24</v>
      </c>
      <c r="F220" s="774"/>
      <c r="G220" s="333"/>
      <c r="H220" s="301"/>
      <c r="I220" s="307"/>
      <c r="J220" s="339" t="s">
        <v>358</v>
      </c>
      <c r="K220" s="954">
        <v>102.2</v>
      </c>
      <c r="L220" s="955">
        <v>105.6</v>
      </c>
      <c r="M220" s="956">
        <v>110</v>
      </c>
      <c r="N220" s="790">
        <v>113.2</v>
      </c>
      <c r="O220" s="745">
        <v>122</v>
      </c>
      <c r="P220" s="965">
        <v>114.9</v>
      </c>
      <c r="Q220" s="692"/>
      <c r="R220" s="689"/>
    </row>
    <row r="221" spans="1:18">
      <c r="A221" s="342" t="s">
        <v>375</v>
      </c>
      <c r="B221" s="316" t="s">
        <v>347</v>
      </c>
      <c r="C221" s="971">
        <v>116.64</v>
      </c>
      <c r="D221" s="762">
        <v>130.66</v>
      </c>
      <c r="E221" s="763">
        <v>128.32</v>
      </c>
      <c r="F221" s="757"/>
      <c r="G221" s="332"/>
      <c r="H221" s="301"/>
      <c r="I221" s="342" t="s">
        <v>375</v>
      </c>
      <c r="J221" s="316" t="s">
        <v>347</v>
      </c>
      <c r="K221" s="966">
        <v>102.2</v>
      </c>
      <c r="L221" s="967">
        <v>105.4</v>
      </c>
      <c r="M221" s="968">
        <v>109.5</v>
      </c>
      <c r="N221" s="788">
        <v>113.2</v>
      </c>
      <c r="O221" s="741">
        <v>121.4</v>
      </c>
      <c r="P221" s="957">
        <v>114.2</v>
      </c>
      <c r="Q221" s="477"/>
      <c r="R221" s="688"/>
    </row>
    <row r="222" spans="1:18">
      <c r="A222" s="306">
        <v>2008</v>
      </c>
      <c r="B222" s="316" t="s">
        <v>348</v>
      </c>
      <c r="C222" s="971">
        <v>122.02</v>
      </c>
      <c r="D222" s="762">
        <v>133.25</v>
      </c>
      <c r="E222" s="763">
        <v>126.16</v>
      </c>
      <c r="F222" s="757"/>
      <c r="G222" s="332"/>
      <c r="H222" s="301"/>
      <c r="I222" s="306">
        <v>2008</v>
      </c>
      <c r="J222" s="316" t="s">
        <v>348</v>
      </c>
      <c r="K222" s="954">
        <v>102.6</v>
      </c>
      <c r="L222" s="955">
        <v>105.5</v>
      </c>
      <c r="M222" s="956">
        <v>109.9</v>
      </c>
      <c r="N222" s="788">
        <v>113.5</v>
      </c>
      <c r="O222" s="741">
        <v>121.5</v>
      </c>
      <c r="P222" s="957">
        <v>114.6</v>
      </c>
      <c r="Q222" s="477"/>
      <c r="R222" s="688" t="s">
        <v>608</v>
      </c>
    </row>
    <row r="223" spans="1:18">
      <c r="A223" s="306"/>
      <c r="B223" s="316" t="s">
        <v>349</v>
      </c>
      <c r="C223" s="971">
        <v>117.15</v>
      </c>
      <c r="D223" s="762">
        <v>129.44</v>
      </c>
      <c r="E223" s="763">
        <v>132.9</v>
      </c>
      <c r="F223" s="757"/>
      <c r="G223" s="332"/>
      <c r="H223" s="301"/>
      <c r="I223" s="306"/>
      <c r="J223" s="316" t="s">
        <v>349</v>
      </c>
      <c r="K223" s="954">
        <v>100.3</v>
      </c>
      <c r="L223" s="955">
        <v>104.6</v>
      </c>
      <c r="M223" s="956">
        <v>110</v>
      </c>
      <c r="N223" s="788">
        <v>111.1</v>
      </c>
      <c r="O223" s="741">
        <v>120.9</v>
      </c>
      <c r="P223" s="957">
        <v>114.8</v>
      </c>
      <c r="Q223" s="477"/>
      <c r="R223" s="688"/>
    </row>
    <row r="224" spans="1:18">
      <c r="A224" s="306"/>
      <c r="B224" s="316" t="s">
        <v>350</v>
      </c>
      <c r="C224" s="971">
        <v>124.63</v>
      </c>
      <c r="D224" s="762">
        <v>129.07</v>
      </c>
      <c r="E224" s="763">
        <v>131.66</v>
      </c>
      <c r="F224" s="778" t="s">
        <v>610</v>
      </c>
      <c r="G224" s="332"/>
      <c r="H224" s="301"/>
      <c r="I224" s="306"/>
      <c r="J224" s="316" t="s">
        <v>350</v>
      </c>
      <c r="K224" s="954">
        <v>100.5</v>
      </c>
      <c r="L224" s="955">
        <v>103.9</v>
      </c>
      <c r="M224" s="956">
        <v>108</v>
      </c>
      <c r="N224" s="788">
        <v>111.4</v>
      </c>
      <c r="O224" s="741">
        <v>120</v>
      </c>
      <c r="P224" s="957">
        <v>112.7</v>
      </c>
      <c r="Q224" s="477"/>
      <c r="R224" s="688"/>
    </row>
    <row r="225" spans="1:18">
      <c r="A225" s="306"/>
      <c r="B225" s="316" t="s">
        <v>351</v>
      </c>
      <c r="C225" s="971">
        <v>121.78</v>
      </c>
      <c r="D225" s="762">
        <v>130.1</v>
      </c>
      <c r="E225" s="763">
        <v>129.56</v>
      </c>
      <c r="F225" s="778" t="s">
        <v>610</v>
      </c>
      <c r="G225" s="332"/>
      <c r="H225" s="301"/>
      <c r="I225" s="306"/>
      <c r="J225" s="316" t="s">
        <v>351</v>
      </c>
      <c r="K225" s="954">
        <v>100.1</v>
      </c>
      <c r="L225" s="955">
        <v>104.3</v>
      </c>
      <c r="M225" s="956">
        <v>107.9</v>
      </c>
      <c r="N225" s="788">
        <v>111</v>
      </c>
      <c r="O225" s="741">
        <v>120.2</v>
      </c>
      <c r="P225" s="957">
        <v>112.4</v>
      </c>
      <c r="Q225" t="s">
        <v>611</v>
      </c>
      <c r="R225" s="688"/>
    </row>
    <row r="226" spans="1:18">
      <c r="A226" s="306"/>
      <c r="B226" s="316" t="s">
        <v>352</v>
      </c>
      <c r="C226" s="312">
        <v>120.34</v>
      </c>
      <c r="D226" s="762">
        <v>126.19</v>
      </c>
      <c r="E226" s="297">
        <v>128.71</v>
      </c>
      <c r="F226" s="779" t="s">
        <v>612</v>
      </c>
      <c r="G226" s="332"/>
      <c r="H226" s="301"/>
      <c r="I226" s="306"/>
      <c r="J226" s="316" t="s">
        <v>352</v>
      </c>
      <c r="K226" s="954">
        <v>98.8</v>
      </c>
      <c r="L226" s="955">
        <v>101.7</v>
      </c>
      <c r="M226" s="956">
        <v>107</v>
      </c>
      <c r="N226" s="788">
        <v>109.6</v>
      </c>
      <c r="O226" s="741">
        <v>117.7</v>
      </c>
      <c r="P226" s="957">
        <v>111.6</v>
      </c>
      <c r="Q226" t="s">
        <v>613</v>
      </c>
      <c r="R226" s="688"/>
    </row>
    <row r="227" spans="1:18">
      <c r="A227" s="306"/>
      <c r="B227" s="316" t="s">
        <v>353</v>
      </c>
      <c r="C227" s="312">
        <v>117.23</v>
      </c>
      <c r="D227" s="762">
        <v>129.66999999999999</v>
      </c>
      <c r="E227" s="297">
        <v>130.13999999999999</v>
      </c>
      <c r="F227" s="779" t="s">
        <v>612</v>
      </c>
      <c r="G227" s="332"/>
      <c r="H227" s="695" t="s">
        <v>12</v>
      </c>
      <c r="I227" s="306"/>
      <c r="J227" s="316" t="s">
        <v>353</v>
      </c>
      <c r="K227" s="954">
        <v>98</v>
      </c>
      <c r="L227" s="955">
        <v>101.4</v>
      </c>
      <c r="M227" s="956">
        <v>107.1</v>
      </c>
      <c r="N227" s="788">
        <v>108.8</v>
      </c>
      <c r="O227" s="741">
        <v>117.2</v>
      </c>
      <c r="P227" s="957">
        <v>111.9</v>
      </c>
      <c r="Q227" t="s">
        <v>613</v>
      </c>
      <c r="R227" s="688"/>
    </row>
    <row r="228" spans="1:18">
      <c r="A228" s="306"/>
      <c r="B228" s="316" t="s">
        <v>354</v>
      </c>
      <c r="C228" s="312">
        <v>113.97</v>
      </c>
      <c r="D228" s="762">
        <v>122.94</v>
      </c>
      <c r="E228" s="297">
        <v>129.97999999999999</v>
      </c>
      <c r="F228" s="779" t="s">
        <v>612</v>
      </c>
      <c r="G228" s="332"/>
      <c r="H228" s="301"/>
      <c r="I228" s="306"/>
      <c r="J228" s="316" t="s">
        <v>354</v>
      </c>
      <c r="K228" s="954">
        <v>96.3</v>
      </c>
      <c r="L228" s="955">
        <v>98</v>
      </c>
      <c r="M228" s="956">
        <v>105.9</v>
      </c>
      <c r="N228" s="788">
        <v>106.7</v>
      </c>
      <c r="O228" s="741">
        <v>113.6</v>
      </c>
      <c r="P228" s="957">
        <v>110.5</v>
      </c>
      <c r="Q228" t="s">
        <v>613</v>
      </c>
      <c r="R228" s="688"/>
    </row>
    <row r="229" spans="1:18">
      <c r="A229" s="306"/>
      <c r="B229" s="316" t="s">
        <v>355</v>
      </c>
      <c r="C229" s="312">
        <v>109.49</v>
      </c>
      <c r="D229" s="762">
        <v>121.68</v>
      </c>
      <c r="E229" s="297">
        <v>130.62</v>
      </c>
      <c r="F229" s="778" t="s">
        <v>610</v>
      </c>
      <c r="G229" s="332"/>
      <c r="H229" s="301"/>
      <c r="I229" s="306"/>
      <c r="J229" s="316" t="s">
        <v>355</v>
      </c>
      <c r="K229" s="954">
        <v>95</v>
      </c>
      <c r="L229" s="955">
        <v>97.1</v>
      </c>
      <c r="M229" s="956">
        <v>105.5</v>
      </c>
      <c r="N229" s="788">
        <v>105.4</v>
      </c>
      <c r="O229" s="741">
        <v>112.5</v>
      </c>
      <c r="P229" s="957">
        <v>110.2</v>
      </c>
      <c r="Q229" t="s">
        <v>613</v>
      </c>
      <c r="R229" s="688"/>
    </row>
    <row r="230" spans="1:18">
      <c r="A230" s="306"/>
      <c r="B230" s="316" t="s">
        <v>356</v>
      </c>
      <c r="C230" s="312">
        <v>103.54</v>
      </c>
      <c r="D230" s="762">
        <v>121.72</v>
      </c>
      <c r="E230" s="297">
        <v>127.46</v>
      </c>
      <c r="F230" s="779" t="s">
        <v>614</v>
      </c>
      <c r="G230" s="332"/>
      <c r="H230" s="301"/>
      <c r="I230" s="306"/>
      <c r="J230" s="316" t="s">
        <v>356</v>
      </c>
      <c r="K230" s="954">
        <v>89.7</v>
      </c>
      <c r="L230" s="955">
        <v>93.9</v>
      </c>
      <c r="M230" s="956">
        <v>104.8</v>
      </c>
      <c r="N230" s="788">
        <v>99.8</v>
      </c>
      <c r="O230" s="741">
        <v>109</v>
      </c>
      <c r="P230" s="957">
        <v>109.4</v>
      </c>
      <c r="Q230" t="s">
        <v>613</v>
      </c>
      <c r="R230" s="688"/>
    </row>
    <row r="231" spans="1:18">
      <c r="A231" s="306"/>
      <c r="B231" s="316" t="s">
        <v>357</v>
      </c>
      <c r="C231" s="312">
        <v>92.67</v>
      </c>
      <c r="D231" s="762">
        <v>112.06</v>
      </c>
      <c r="E231" s="297">
        <v>126.86</v>
      </c>
      <c r="F231" s="779" t="s">
        <v>613</v>
      </c>
      <c r="G231" s="332"/>
      <c r="H231" s="301"/>
      <c r="I231" s="306"/>
      <c r="J231" s="316" t="s">
        <v>357</v>
      </c>
      <c r="K231" s="954">
        <v>84.2</v>
      </c>
      <c r="L231" s="955">
        <v>87.9</v>
      </c>
      <c r="M231" s="956">
        <v>102.2</v>
      </c>
      <c r="N231" s="788">
        <v>94</v>
      </c>
      <c r="O231" s="741">
        <v>102.5</v>
      </c>
      <c r="P231" s="957">
        <v>106.4</v>
      </c>
      <c r="Q231" t="s">
        <v>613</v>
      </c>
      <c r="R231" s="688"/>
    </row>
    <row r="232" spans="1:18">
      <c r="A232" s="306"/>
      <c r="B232" s="316" t="s">
        <v>358</v>
      </c>
      <c r="C232" s="312">
        <v>86.44</v>
      </c>
      <c r="D232" s="762">
        <v>107.01</v>
      </c>
      <c r="E232" s="297">
        <v>123.38</v>
      </c>
      <c r="F232" s="779" t="s">
        <v>613</v>
      </c>
      <c r="G232" s="332"/>
      <c r="H232" s="301"/>
      <c r="I232" s="306"/>
      <c r="J232" s="316" t="s">
        <v>358</v>
      </c>
      <c r="K232" s="959">
        <v>80.900000000000006</v>
      </c>
      <c r="L232" s="960">
        <v>82.9</v>
      </c>
      <c r="M232" s="961">
        <v>98.7</v>
      </c>
      <c r="N232" s="788">
        <v>90.4</v>
      </c>
      <c r="O232" s="741">
        <v>96.7</v>
      </c>
      <c r="P232" s="957">
        <v>102.7</v>
      </c>
      <c r="Q232" t="s">
        <v>613</v>
      </c>
      <c r="R232" s="688"/>
    </row>
    <row r="233" spans="1:18">
      <c r="A233" s="340" t="s">
        <v>376</v>
      </c>
      <c r="B233" s="315" t="s">
        <v>347</v>
      </c>
      <c r="C233" s="973">
        <v>74.680000000000007</v>
      </c>
      <c r="D233" s="771">
        <v>97.34</v>
      </c>
      <c r="E233" s="296">
        <v>117.67</v>
      </c>
      <c r="F233" s="780" t="s">
        <v>613</v>
      </c>
      <c r="G233" s="334"/>
      <c r="H233" s="301"/>
      <c r="I233" s="340" t="s">
        <v>376</v>
      </c>
      <c r="J233" s="315" t="s">
        <v>347</v>
      </c>
      <c r="K233" s="954">
        <v>75.5</v>
      </c>
      <c r="L233" s="955">
        <v>75.400000000000006</v>
      </c>
      <c r="M233" s="956">
        <v>96.8</v>
      </c>
      <c r="N233" s="792">
        <v>84.5</v>
      </c>
      <c r="O233" s="753">
        <v>88.3</v>
      </c>
      <c r="P233" s="963">
        <v>100.6</v>
      </c>
      <c r="Q233" s="359" t="s">
        <v>613</v>
      </c>
      <c r="R233" s="691"/>
    </row>
    <row r="234" spans="1:18">
      <c r="A234" s="306">
        <v>2009</v>
      </c>
      <c r="B234" s="316" t="s">
        <v>348</v>
      </c>
      <c r="C234" s="312">
        <v>70.430000000000007</v>
      </c>
      <c r="D234" s="762">
        <v>92.27</v>
      </c>
      <c r="E234" s="297">
        <v>114.96</v>
      </c>
      <c r="F234" s="779" t="s">
        <v>613</v>
      </c>
      <c r="G234" s="332"/>
      <c r="H234" s="301"/>
      <c r="I234" s="306">
        <v>2009</v>
      </c>
      <c r="J234" s="316" t="s">
        <v>348</v>
      </c>
      <c r="K234" s="954">
        <v>72.900000000000006</v>
      </c>
      <c r="L234" s="955">
        <v>71.400000000000006</v>
      </c>
      <c r="M234" s="956">
        <v>93.8</v>
      </c>
      <c r="N234" s="788">
        <v>81.8</v>
      </c>
      <c r="O234" s="741">
        <v>83.7</v>
      </c>
      <c r="P234" s="957">
        <v>97.5</v>
      </c>
      <c r="Q234" t="s">
        <v>613</v>
      </c>
      <c r="R234" s="688"/>
    </row>
    <row r="235" spans="1:18">
      <c r="A235" s="306"/>
      <c r="B235" s="316" t="s">
        <v>349</v>
      </c>
      <c r="C235" s="312">
        <v>78.61</v>
      </c>
      <c r="D235" s="762">
        <v>92.78</v>
      </c>
      <c r="E235" s="297">
        <v>108.27</v>
      </c>
      <c r="F235" s="779" t="s">
        <v>613</v>
      </c>
      <c r="G235" s="337" t="s">
        <v>609</v>
      </c>
      <c r="H235" s="301"/>
      <c r="I235" s="306"/>
      <c r="J235" s="316" t="s">
        <v>349</v>
      </c>
      <c r="K235" s="954">
        <v>74.400000000000006</v>
      </c>
      <c r="L235" s="955">
        <v>71.2</v>
      </c>
      <c r="M235" s="956">
        <v>92.1</v>
      </c>
      <c r="N235" s="788">
        <v>83.4</v>
      </c>
      <c r="O235" s="741">
        <v>83.3</v>
      </c>
      <c r="P235" s="957">
        <v>95.8</v>
      </c>
      <c r="Q235" t="s">
        <v>613</v>
      </c>
      <c r="R235" s="688" t="s">
        <v>609</v>
      </c>
    </row>
    <row r="236" spans="1:18">
      <c r="A236" s="306"/>
      <c r="B236" s="316" t="s">
        <v>350</v>
      </c>
      <c r="C236" s="312">
        <v>78.61</v>
      </c>
      <c r="D236" s="762">
        <v>92.46</v>
      </c>
      <c r="E236" s="297">
        <v>106.22</v>
      </c>
      <c r="F236" s="779" t="s">
        <v>615</v>
      </c>
      <c r="G236" s="332"/>
      <c r="H236" s="301"/>
      <c r="I236" s="306"/>
      <c r="J236" s="316" t="s">
        <v>350</v>
      </c>
      <c r="K236" s="954">
        <v>77.8</v>
      </c>
      <c r="L236" s="955">
        <v>72.5</v>
      </c>
      <c r="M236" s="956">
        <v>90.5</v>
      </c>
      <c r="N236" s="788">
        <v>87.2</v>
      </c>
      <c r="O236" s="741">
        <v>84.8</v>
      </c>
      <c r="P236" s="957">
        <v>94.2</v>
      </c>
      <c r="Q236" t="s">
        <v>613</v>
      </c>
      <c r="R236" s="688"/>
    </row>
    <row r="237" spans="1:18">
      <c r="A237" s="306"/>
      <c r="B237" s="316" t="s">
        <v>351</v>
      </c>
      <c r="C237" s="312">
        <v>76.010000000000005</v>
      </c>
      <c r="D237" s="762">
        <v>90.79</v>
      </c>
      <c r="E237" s="297">
        <v>103.32</v>
      </c>
      <c r="F237" s="779" t="s">
        <v>613</v>
      </c>
      <c r="G237" s="332"/>
      <c r="H237" s="301"/>
      <c r="I237" s="306"/>
      <c r="J237" s="316" t="s">
        <v>351</v>
      </c>
      <c r="K237" s="954">
        <v>80.2</v>
      </c>
      <c r="L237" s="955">
        <v>74</v>
      </c>
      <c r="M237" s="956">
        <v>88</v>
      </c>
      <c r="N237" s="788">
        <v>89.7</v>
      </c>
      <c r="O237" s="741">
        <v>86.4</v>
      </c>
      <c r="P237" s="957">
        <v>91.6</v>
      </c>
      <c r="Q237" t="s">
        <v>616</v>
      </c>
      <c r="R237" s="688"/>
    </row>
    <row r="238" spans="1:18">
      <c r="A238" s="306"/>
      <c r="B238" s="316" t="s">
        <v>352</v>
      </c>
      <c r="C238" s="312">
        <v>80.97</v>
      </c>
      <c r="D238" s="762">
        <v>92.86</v>
      </c>
      <c r="E238" s="297">
        <v>101.32</v>
      </c>
      <c r="F238" s="779" t="s">
        <v>617</v>
      </c>
      <c r="G238" s="332"/>
      <c r="H238" s="301"/>
      <c r="I238" s="306"/>
      <c r="J238" s="316" t="s">
        <v>352</v>
      </c>
      <c r="K238" s="954">
        <v>83.5</v>
      </c>
      <c r="L238" s="955">
        <v>75.5</v>
      </c>
      <c r="M238" s="956">
        <v>87</v>
      </c>
      <c r="N238" s="788">
        <v>93.3</v>
      </c>
      <c r="O238" s="741">
        <v>88.1</v>
      </c>
      <c r="P238" s="957">
        <v>90.6</v>
      </c>
      <c r="Q238" t="s">
        <v>618</v>
      </c>
      <c r="R238" s="688"/>
    </row>
    <row r="239" spans="1:18">
      <c r="A239" s="306"/>
      <c r="B239" s="316" t="s">
        <v>353</v>
      </c>
      <c r="C239" s="312">
        <v>86</v>
      </c>
      <c r="D239" s="762">
        <v>92.76</v>
      </c>
      <c r="E239" s="297">
        <v>96.44</v>
      </c>
      <c r="F239" s="779" t="s">
        <v>618</v>
      </c>
      <c r="G239" s="332"/>
      <c r="H239" s="301"/>
      <c r="I239" s="306"/>
      <c r="J239" s="316" t="s">
        <v>353</v>
      </c>
      <c r="K239" s="954">
        <v>85.2</v>
      </c>
      <c r="L239" s="955">
        <v>76.400000000000006</v>
      </c>
      <c r="M239" s="956">
        <v>85.6</v>
      </c>
      <c r="N239" s="788">
        <v>95.2</v>
      </c>
      <c r="O239" s="741">
        <v>89</v>
      </c>
      <c r="P239" s="957">
        <v>89.3</v>
      </c>
      <c r="Q239" t="s">
        <v>618</v>
      </c>
      <c r="R239" s="688"/>
    </row>
    <row r="240" spans="1:18">
      <c r="A240" s="306"/>
      <c r="B240" s="316" t="s">
        <v>354</v>
      </c>
      <c r="C240" s="312">
        <v>87.32</v>
      </c>
      <c r="D240" s="762">
        <v>93.37</v>
      </c>
      <c r="E240" s="297">
        <v>94.64</v>
      </c>
      <c r="F240" s="779" t="s">
        <v>618</v>
      </c>
      <c r="G240" s="332"/>
      <c r="H240" s="301"/>
      <c r="I240" s="306"/>
      <c r="J240" s="316" t="s">
        <v>354</v>
      </c>
      <c r="K240" s="954">
        <v>86.9</v>
      </c>
      <c r="L240" s="955">
        <v>77.900000000000006</v>
      </c>
      <c r="M240" s="956">
        <v>85.8</v>
      </c>
      <c r="N240" s="788">
        <v>97</v>
      </c>
      <c r="O240" s="741">
        <v>90.8</v>
      </c>
      <c r="P240" s="957">
        <v>89.6</v>
      </c>
      <c r="Q240" t="s">
        <v>618</v>
      </c>
      <c r="R240" s="688"/>
    </row>
    <row r="241" spans="1:18">
      <c r="A241" s="306"/>
      <c r="B241" s="316" t="s">
        <v>355</v>
      </c>
      <c r="C241" s="312">
        <v>95.39</v>
      </c>
      <c r="D241" s="762">
        <v>94.68</v>
      </c>
      <c r="E241" s="297">
        <v>93.69</v>
      </c>
      <c r="F241" s="779" t="s">
        <v>618</v>
      </c>
      <c r="G241" s="332"/>
      <c r="H241" s="301"/>
      <c r="I241" s="306"/>
      <c r="J241" s="316" t="s">
        <v>355</v>
      </c>
      <c r="K241" s="954">
        <v>89.3</v>
      </c>
      <c r="L241" s="955">
        <v>79.900000000000006</v>
      </c>
      <c r="M241" s="956">
        <v>85.6</v>
      </c>
      <c r="N241" s="788">
        <v>99.6</v>
      </c>
      <c r="O241" s="741">
        <v>93.3</v>
      </c>
      <c r="P241" s="957">
        <v>89.5</v>
      </c>
      <c r="Q241" t="s">
        <v>619</v>
      </c>
      <c r="R241" s="688"/>
    </row>
    <row r="242" spans="1:18">
      <c r="A242" s="306"/>
      <c r="B242" s="316" t="s">
        <v>356</v>
      </c>
      <c r="C242" s="312">
        <v>99.28</v>
      </c>
      <c r="D242" s="762">
        <v>96.46</v>
      </c>
      <c r="E242" s="297">
        <v>95</v>
      </c>
      <c r="F242" s="779" t="s">
        <v>619</v>
      </c>
      <c r="G242" s="332"/>
      <c r="H242" s="301"/>
      <c r="I242" s="306"/>
      <c r="J242" s="316" t="s">
        <v>356</v>
      </c>
      <c r="K242" s="954">
        <v>91.6</v>
      </c>
      <c r="L242" s="955">
        <v>82.1</v>
      </c>
      <c r="M242" s="956">
        <v>85.2</v>
      </c>
      <c r="N242" s="788">
        <v>102.1</v>
      </c>
      <c r="O242" s="741">
        <v>95.5</v>
      </c>
      <c r="P242" s="957">
        <v>89</v>
      </c>
      <c r="Q242" t="s">
        <v>620</v>
      </c>
      <c r="R242" s="688"/>
    </row>
    <row r="243" spans="1:18">
      <c r="A243" s="306"/>
      <c r="B243" s="316" t="s">
        <v>357</v>
      </c>
      <c r="C243" s="312">
        <v>108.63</v>
      </c>
      <c r="D243" s="762">
        <v>97.48</v>
      </c>
      <c r="E243" s="297">
        <v>94.51</v>
      </c>
      <c r="F243" s="779" t="s">
        <v>620</v>
      </c>
      <c r="G243" s="332"/>
      <c r="H243" s="301"/>
      <c r="I243" s="306"/>
      <c r="J243" s="316" t="s">
        <v>357</v>
      </c>
      <c r="K243" s="954">
        <v>91.4</v>
      </c>
      <c r="L243" s="955">
        <v>83.6</v>
      </c>
      <c r="M243" s="956">
        <v>85.3</v>
      </c>
      <c r="N243" s="788">
        <v>101.7</v>
      </c>
      <c r="O243" s="741">
        <v>97.2</v>
      </c>
      <c r="P243" s="957">
        <v>89.2</v>
      </c>
      <c r="Q243" t="s">
        <v>620</v>
      </c>
      <c r="R243" s="688"/>
    </row>
    <row r="244" spans="1:18">
      <c r="A244" s="307"/>
      <c r="B244" s="339" t="s">
        <v>358</v>
      </c>
      <c r="C244" s="323">
        <v>107.45</v>
      </c>
      <c r="D244" s="759">
        <v>98.62</v>
      </c>
      <c r="E244" s="298">
        <v>94.44</v>
      </c>
      <c r="F244" s="781" t="s">
        <v>620</v>
      </c>
      <c r="G244" s="333"/>
      <c r="H244" s="301"/>
      <c r="I244" s="307"/>
      <c r="J244" s="339" t="s">
        <v>358</v>
      </c>
      <c r="K244" s="954">
        <v>93.4</v>
      </c>
      <c r="L244" s="955">
        <v>85</v>
      </c>
      <c r="M244" s="956">
        <v>85.7</v>
      </c>
      <c r="N244" s="790">
        <v>103.8</v>
      </c>
      <c r="O244" s="745">
        <v>98.8</v>
      </c>
      <c r="P244" s="965">
        <v>89.7</v>
      </c>
      <c r="Q244" s="360" t="s">
        <v>620</v>
      </c>
      <c r="R244" s="689"/>
    </row>
    <row r="245" spans="1:18">
      <c r="A245" s="342" t="s">
        <v>377</v>
      </c>
      <c r="B245" s="316" t="s">
        <v>347</v>
      </c>
      <c r="C245" s="312">
        <v>113.78</v>
      </c>
      <c r="D245" s="762">
        <v>100.91</v>
      </c>
      <c r="E245" s="297">
        <v>95.01</v>
      </c>
      <c r="F245" s="779" t="s">
        <v>620</v>
      </c>
      <c r="G245" s="332"/>
      <c r="H245" s="301"/>
      <c r="I245" s="342" t="s">
        <v>377</v>
      </c>
      <c r="J245" s="316" t="s">
        <v>347</v>
      </c>
      <c r="K245" s="966">
        <v>94.4</v>
      </c>
      <c r="L245" s="967">
        <v>87.6</v>
      </c>
      <c r="M245" s="968">
        <v>86.6</v>
      </c>
      <c r="N245" s="788">
        <v>105</v>
      </c>
      <c r="O245" s="741">
        <v>101.9</v>
      </c>
      <c r="P245" s="957">
        <v>90.5</v>
      </c>
      <c r="Q245" t="s">
        <v>620</v>
      </c>
      <c r="R245" s="688"/>
    </row>
    <row r="246" spans="1:18">
      <c r="A246" s="306">
        <v>2010</v>
      </c>
      <c r="B246" s="316" t="s">
        <v>348</v>
      </c>
      <c r="C246" s="312">
        <v>117.52</v>
      </c>
      <c r="D246" s="762">
        <v>101.11</v>
      </c>
      <c r="E246" s="297">
        <v>95.7</v>
      </c>
      <c r="F246" s="779" t="s">
        <v>620</v>
      </c>
      <c r="G246" s="332"/>
      <c r="H246" s="301"/>
      <c r="I246" s="306">
        <v>2010</v>
      </c>
      <c r="J246" s="316" t="s">
        <v>348</v>
      </c>
      <c r="K246" s="954">
        <v>93.3</v>
      </c>
      <c r="L246" s="955">
        <v>88.4</v>
      </c>
      <c r="M246" s="956">
        <v>86.5</v>
      </c>
      <c r="N246" s="788">
        <v>103.8</v>
      </c>
      <c r="O246" s="741">
        <v>102.5</v>
      </c>
      <c r="P246" s="957">
        <v>90.5</v>
      </c>
      <c r="Q246" t="s">
        <v>620</v>
      </c>
      <c r="R246" s="688"/>
    </row>
    <row r="247" spans="1:18">
      <c r="A247" s="306"/>
      <c r="B247" s="316" t="s">
        <v>349</v>
      </c>
      <c r="C247" s="312">
        <v>121.6</v>
      </c>
      <c r="D247" s="762">
        <v>102.51</v>
      </c>
      <c r="E247" s="297">
        <v>95.32</v>
      </c>
      <c r="F247" s="779" t="s">
        <v>620</v>
      </c>
      <c r="G247" s="332"/>
      <c r="H247" s="301"/>
      <c r="I247" s="306"/>
      <c r="J247" s="316" t="s">
        <v>349</v>
      </c>
      <c r="K247" s="954">
        <v>96.7</v>
      </c>
      <c r="L247" s="955">
        <v>89.6</v>
      </c>
      <c r="M247" s="956">
        <v>86.9</v>
      </c>
      <c r="N247" s="788">
        <v>107.4</v>
      </c>
      <c r="O247" s="741">
        <v>104</v>
      </c>
      <c r="P247" s="957">
        <v>90.9</v>
      </c>
      <c r="Q247" t="s">
        <v>620</v>
      </c>
      <c r="R247" s="688"/>
    </row>
    <row r="248" spans="1:18">
      <c r="A248" s="306"/>
      <c r="B248" s="316" t="s">
        <v>350</v>
      </c>
      <c r="C248" s="312">
        <v>122.96</v>
      </c>
      <c r="D248" s="762">
        <v>104.76</v>
      </c>
      <c r="E248" s="297">
        <v>92.92</v>
      </c>
      <c r="F248" s="779" t="s">
        <v>620</v>
      </c>
      <c r="G248" s="332"/>
      <c r="H248" s="301"/>
      <c r="I248" s="306"/>
      <c r="J248" s="316" t="s">
        <v>350</v>
      </c>
      <c r="K248" s="954">
        <v>98</v>
      </c>
      <c r="L248" s="955">
        <v>90.7</v>
      </c>
      <c r="M248" s="956">
        <v>86.5</v>
      </c>
      <c r="N248" s="788">
        <v>108.9</v>
      </c>
      <c r="O248" s="741">
        <v>105.1</v>
      </c>
      <c r="P248" s="957">
        <v>90.5</v>
      </c>
      <c r="Q248" t="s">
        <v>620</v>
      </c>
      <c r="R248" s="688"/>
    </row>
    <row r="249" spans="1:18">
      <c r="A249" s="306"/>
      <c r="B249" s="316" t="s">
        <v>351</v>
      </c>
      <c r="C249" s="312">
        <v>122.85</v>
      </c>
      <c r="D249" s="762">
        <v>106.34</v>
      </c>
      <c r="E249" s="297">
        <v>94.3</v>
      </c>
      <c r="F249" s="779" t="s">
        <v>620</v>
      </c>
      <c r="G249" s="332"/>
      <c r="H249" s="301"/>
      <c r="I249" s="306"/>
      <c r="J249" s="316" t="s">
        <v>351</v>
      </c>
      <c r="K249" s="954">
        <v>97</v>
      </c>
      <c r="L249" s="955">
        <v>90.2</v>
      </c>
      <c r="M249" s="956">
        <v>87.4</v>
      </c>
      <c r="N249" s="788">
        <v>107.8</v>
      </c>
      <c r="O249" s="741">
        <v>104.6</v>
      </c>
      <c r="P249" s="957">
        <v>91.6</v>
      </c>
      <c r="Q249" t="s">
        <v>620</v>
      </c>
      <c r="R249" s="688"/>
    </row>
    <row r="250" spans="1:18">
      <c r="A250" s="306"/>
      <c r="B250" s="316" t="s">
        <v>352</v>
      </c>
      <c r="C250" s="312">
        <v>118.68</v>
      </c>
      <c r="D250" s="762">
        <v>107.35</v>
      </c>
      <c r="E250" s="297">
        <v>95.64</v>
      </c>
      <c r="F250" s="779" t="s">
        <v>620</v>
      </c>
      <c r="G250" s="332"/>
      <c r="H250" s="301"/>
      <c r="I250" s="306"/>
      <c r="J250" s="316" t="s">
        <v>352</v>
      </c>
      <c r="K250" s="954">
        <v>97.3</v>
      </c>
      <c r="L250" s="955">
        <v>90.8</v>
      </c>
      <c r="M250" s="956">
        <v>87.7</v>
      </c>
      <c r="N250" s="788">
        <v>108.2</v>
      </c>
      <c r="O250" s="741">
        <v>105.2</v>
      </c>
      <c r="P250" s="957">
        <v>92</v>
      </c>
      <c r="Q250" t="s">
        <v>620</v>
      </c>
      <c r="R250" s="688"/>
    </row>
    <row r="251" spans="1:18">
      <c r="A251" s="306"/>
      <c r="B251" s="316" t="s">
        <v>353</v>
      </c>
      <c r="C251" s="312">
        <v>122.03</v>
      </c>
      <c r="D251" s="762">
        <v>109.41</v>
      </c>
      <c r="E251" s="297">
        <v>95.76</v>
      </c>
      <c r="F251" s="779" t="s">
        <v>620</v>
      </c>
      <c r="G251" s="332"/>
      <c r="H251" s="301"/>
      <c r="I251" s="306"/>
      <c r="J251" s="316" t="s">
        <v>353</v>
      </c>
      <c r="K251" s="954">
        <v>97.2</v>
      </c>
      <c r="L251" s="955">
        <v>91.5</v>
      </c>
      <c r="M251" s="956">
        <v>88.7</v>
      </c>
      <c r="N251" s="788">
        <v>108.1</v>
      </c>
      <c r="O251" s="741">
        <v>105.9</v>
      </c>
      <c r="P251" s="957">
        <v>93</v>
      </c>
      <c r="Q251" t="s">
        <v>620</v>
      </c>
      <c r="R251" s="688"/>
    </row>
    <row r="252" spans="1:18">
      <c r="A252" s="306"/>
      <c r="B252" s="316" t="s">
        <v>354</v>
      </c>
      <c r="C252" s="312">
        <v>119.26</v>
      </c>
      <c r="D252" s="762">
        <v>110.91</v>
      </c>
      <c r="E252" s="297">
        <v>97.69</v>
      </c>
      <c r="F252" s="779" t="s">
        <v>620</v>
      </c>
      <c r="G252" s="332"/>
      <c r="H252" s="301"/>
      <c r="I252" s="306"/>
      <c r="J252" s="316" t="s">
        <v>354</v>
      </c>
      <c r="K252" s="954">
        <v>97.6</v>
      </c>
      <c r="L252" s="955">
        <v>91.6</v>
      </c>
      <c r="M252" s="956">
        <v>88.3</v>
      </c>
      <c r="N252" s="788">
        <v>108.6</v>
      </c>
      <c r="O252" s="741">
        <v>106.2</v>
      </c>
      <c r="P252" s="957">
        <v>92.6</v>
      </c>
      <c r="Q252" t="s">
        <v>620</v>
      </c>
      <c r="R252" s="688"/>
    </row>
    <row r="253" spans="1:18">
      <c r="A253" s="306"/>
      <c r="B253" s="316" t="s">
        <v>355</v>
      </c>
      <c r="C253" s="312">
        <v>123.06</v>
      </c>
      <c r="D253" s="762">
        <v>112.46</v>
      </c>
      <c r="E253" s="297">
        <v>96.86</v>
      </c>
      <c r="F253" s="779" t="s">
        <v>620</v>
      </c>
      <c r="G253" s="332"/>
      <c r="H253" s="301"/>
      <c r="I253" s="306"/>
      <c r="J253" s="316" t="s">
        <v>355</v>
      </c>
      <c r="K253" s="954">
        <v>97</v>
      </c>
      <c r="L253" s="955">
        <v>92.5</v>
      </c>
      <c r="M253" s="956">
        <v>88.6</v>
      </c>
      <c r="N253" s="788">
        <v>107.9</v>
      </c>
      <c r="O253" s="741">
        <v>107.1</v>
      </c>
      <c r="P253" s="957">
        <v>92.9</v>
      </c>
      <c r="Q253" t="s">
        <v>620</v>
      </c>
      <c r="R253" s="688"/>
    </row>
    <row r="254" spans="1:18">
      <c r="A254" s="306"/>
      <c r="B254" s="316" t="s">
        <v>356</v>
      </c>
      <c r="C254" s="312">
        <v>115.4</v>
      </c>
      <c r="D254" s="762">
        <v>112.16</v>
      </c>
      <c r="E254" s="297">
        <v>100.44</v>
      </c>
      <c r="F254" s="779" t="s">
        <v>621</v>
      </c>
      <c r="G254" s="332"/>
      <c r="H254" s="301"/>
      <c r="I254" s="306"/>
      <c r="J254" s="316" t="s">
        <v>356</v>
      </c>
      <c r="K254" s="954">
        <v>96.8</v>
      </c>
      <c r="L254" s="955">
        <v>91.9</v>
      </c>
      <c r="M254" s="956">
        <v>89.3</v>
      </c>
      <c r="N254" s="788">
        <v>107.6</v>
      </c>
      <c r="O254" s="741">
        <v>106.5</v>
      </c>
      <c r="P254" s="957">
        <v>93.7</v>
      </c>
      <c r="Q254" t="s">
        <v>622</v>
      </c>
      <c r="R254" s="688"/>
    </row>
    <row r="255" spans="1:18">
      <c r="A255" s="306"/>
      <c r="B255" s="316" t="s">
        <v>357</v>
      </c>
      <c r="C255" s="312">
        <v>114.96</v>
      </c>
      <c r="D255" s="762">
        <v>110.89</v>
      </c>
      <c r="E255" s="297">
        <v>97.53</v>
      </c>
      <c r="F255" s="779" t="s">
        <v>621</v>
      </c>
      <c r="G255" s="332"/>
      <c r="H255" s="301"/>
      <c r="I255" s="306"/>
      <c r="J255" s="316" t="s">
        <v>357</v>
      </c>
      <c r="K255" s="954">
        <v>97.7</v>
      </c>
      <c r="L255" s="955">
        <v>93.8</v>
      </c>
      <c r="M255" s="956">
        <v>89.3</v>
      </c>
      <c r="N255" s="788">
        <v>108.6</v>
      </c>
      <c r="O255" s="741">
        <v>108.5</v>
      </c>
      <c r="P255" s="957">
        <v>93.6</v>
      </c>
      <c r="Q255" t="s">
        <v>622</v>
      </c>
      <c r="R255" s="688"/>
    </row>
    <row r="256" spans="1:18">
      <c r="A256" s="307"/>
      <c r="B256" s="339" t="s">
        <v>358</v>
      </c>
      <c r="C256" s="323">
        <v>121.16</v>
      </c>
      <c r="D256" s="759">
        <v>113.04</v>
      </c>
      <c r="E256" s="297">
        <v>96.4</v>
      </c>
      <c r="F256" s="779" t="s">
        <v>621</v>
      </c>
      <c r="G256" s="332"/>
      <c r="H256" s="301"/>
      <c r="I256" s="307"/>
      <c r="J256" s="316" t="s">
        <v>358</v>
      </c>
      <c r="K256" s="959">
        <v>98.2</v>
      </c>
      <c r="L256" s="960">
        <v>94.1</v>
      </c>
      <c r="M256" s="961">
        <v>89.6</v>
      </c>
      <c r="N256" s="788">
        <v>109.1</v>
      </c>
      <c r="O256" s="741">
        <v>108.8</v>
      </c>
      <c r="P256" s="957">
        <v>93.9</v>
      </c>
      <c r="Q256" t="s">
        <v>622</v>
      </c>
      <c r="R256" s="688"/>
    </row>
    <row r="257" spans="1:18">
      <c r="A257" s="306" t="s">
        <v>378</v>
      </c>
      <c r="B257" s="316" t="s">
        <v>347</v>
      </c>
      <c r="C257" s="312">
        <v>126.71</v>
      </c>
      <c r="D257" s="762">
        <v>113.1</v>
      </c>
      <c r="E257" s="296">
        <v>96.74</v>
      </c>
      <c r="F257" s="782" t="s">
        <v>623</v>
      </c>
      <c r="G257" s="334"/>
      <c r="H257" s="301"/>
      <c r="I257" s="306" t="s">
        <v>378</v>
      </c>
      <c r="J257" s="315" t="s">
        <v>347</v>
      </c>
      <c r="K257" s="954">
        <v>98.8</v>
      </c>
      <c r="L257" s="955">
        <v>94</v>
      </c>
      <c r="M257" s="956">
        <v>89.9</v>
      </c>
      <c r="N257" s="792">
        <v>109.8</v>
      </c>
      <c r="O257" s="753">
        <v>108.6</v>
      </c>
      <c r="P257" s="963">
        <v>94.1</v>
      </c>
      <c r="Q257" s="359" t="s">
        <v>622</v>
      </c>
      <c r="R257" s="691"/>
    </row>
    <row r="258" spans="1:18">
      <c r="A258" s="306">
        <v>2011</v>
      </c>
      <c r="B258" s="316" t="s">
        <v>348</v>
      </c>
      <c r="C258" s="312">
        <v>129.28</v>
      </c>
      <c r="D258" s="762">
        <v>117.23</v>
      </c>
      <c r="E258" s="297">
        <v>99.81</v>
      </c>
      <c r="F258" s="773" t="s">
        <v>624</v>
      </c>
      <c r="G258" s="337" t="s">
        <v>608</v>
      </c>
      <c r="H258" s="301"/>
      <c r="I258" s="306">
        <v>2011</v>
      </c>
      <c r="J258" s="316" t="s">
        <v>348</v>
      </c>
      <c r="K258" s="954">
        <v>99.5</v>
      </c>
      <c r="L258" s="955">
        <v>95.2</v>
      </c>
      <c r="M258" s="956">
        <v>90.6</v>
      </c>
      <c r="N258" s="788">
        <v>110.6</v>
      </c>
      <c r="O258" s="741">
        <v>110.1</v>
      </c>
      <c r="P258" s="957">
        <v>94.8</v>
      </c>
      <c r="Q258" t="s">
        <v>620</v>
      </c>
      <c r="R258" s="688"/>
    </row>
    <row r="259" spans="1:18">
      <c r="A259" s="306"/>
      <c r="B259" s="316" t="s">
        <v>349</v>
      </c>
      <c r="C259" s="312">
        <v>123.4</v>
      </c>
      <c r="D259" s="762">
        <v>114.78</v>
      </c>
      <c r="E259" s="297">
        <v>96.66</v>
      </c>
      <c r="F259" s="783" t="s">
        <v>624</v>
      </c>
      <c r="G259" s="332"/>
      <c r="H259" s="301"/>
      <c r="I259" s="306"/>
      <c r="J259" s="316" t="s">
        <v>349</v>
      </c>
      <c r="K259" s="954">
        <v>97.2</v>
      </c>
      <c r="L259" s="955">
        <v>87.9</v>
      </c>
      <c r="M259" s="956">
        <v>88.6</v>
      </c>
      <c r="N259" s="788">
        <v>108</v>
      </c>
      <c r="O259" s="741">
        <v>102.2</v>
      </c>
      <c r="P259" s="957">
        <v>92.6</v>
      </c>
      <c r="Q259" t="s">
        <v>620</v>
      </c>
      <c r="R259" s="688"/>
    </row>
    <row r="260" spans="1:18">
      <c r="A260" s="306"/>
      <c r="B260" s="316" t="s">
        <v>350</v>
      </c>
      <c r="C260" s="312">
        <v>118.32</v>
      </c>
      <c r="D260" s="762">
        <v>115.12</v>
      </c>
      <c r="E260" s="297">
        <v>98.57</v>
      </c>
      <c r="F260" s="783" t="s">
        <v>624</v>
      </c>
      <c r="G260" s="332"/>
      <c r="H260" s="301"/>
      <c r="I260" s="306"/>
      <c r="J260" s="316" t="s">
        <v>350</v>
      </c>
      <c r="K260" s="954">
        <v>94.3</v>
      </c>
      <c r="L260" s="955">
        <v>86.3</v>
      </c>
      <c r="M260" s="956">
        <v>89.6</v>
      </c>
      <c r="N260" s="788">
        <v>105.2</v>
      </c>
      <c r="O260" s="741">
        <v>101</v>
      </c>
      <c r="P260" s="957">
        <v>93.7</v>
      </c>
      <c r="Q260" t="s">
        <v>620</v>
      </c>
      <c r="R260" s="688"/>
    </row>
    <row r="261" spans="1:18">
      <c r="A261" s="306"/>
      <c r="B261" s="316" t="s">
        <v>351</v>
      </c>
      <c r="C261" s="312">
        <v>119.77</v>
      </c>
      <c r="D261" s="762">
        <v>115.27</v>
      </c>
      <c r="E261" s="297">
        <v>101.66</v>
      </c>
      <c r="F261" s="783" t="s">
        <v>624</v>
      </c>
      <c r="G261" s="332"/>
      <c r="H261" s="301"/>
      <c r="I261" s="306"/>
      <c r="J261" s="316" t="s">
        <v>351</v>
      </c>
      <c r="K261" s="954">
        <v>95.1</v>
      </c>
      <c r="L261" s="955">
        <v>88.6</v>
      </c>
      <c r="M261" s="956">
        <v>90</v>
      </c>
      <c r="N261" s="788">
        <v>106</v>
      </c>
      <c r="O261" s="741">
        <v>103.5</v>
      </c>
      <c r="P261" s="957">
        <v>94.3</v>
      </c>
      <c r="Q261" t="s">
        <v>620</v>
      </c>
      <c r="R261" s="688"/>
    </row>
    <row r="262" spans="1:18">
      <c r="A262" s="306"/>
      <c r="B262" s="316" t="s">
        <v>352</v>
      </c>
      <c r="C262" s="312">
        <v>124.58</v>
      </c>
      <c r="D262" s="762">
        <v>115.65</v>
      </c>
      <c r="E262" s="297">
        <v>101.71</v>
      </c>
      <c r="F262" s="783" t="s">
        <v>624</v>
      </c>
      <c r="G262" s="332"/>
      <c r="H262" s="301"/>
      <c r="I262" s="306"/>
      <c r="J262" s="316" t="s">
        <v>352</v>
      </c>
      <c r="K262" s="954">
        <v>97.4</v>
      </c>
      <c r="L262" s="955">
        <v>90.7</v>
      </c>
      <c r="M262" s="956">
        <v>90</v>
      </c>
      <c r="N262" s="788">
        <v>108.6</v>
      </c>
      <c r="O262" s="741">
        <v>105.9</v>
      </c>
      <c r="P262" s="957">
        <v>94.4</v>
      </c>
      <c r="Q262" t="s">
        <v>620</v>
      </c>
      <c r="R262" s="688"/>
    </row>
    <row r="263" spans="1:18">
      <c r="A263" s="306"/>
      <c r="B263" s="316" t="s">
        <v>353</v>
      </c>
      <c r="C263" s="312">
        <v>123.5</v>
      </c>
      <c r="D263" s="762">
        <v>115.79</v>
      </c>
      <c r="E263" s="297">
        <v>103.68</v>
      </c>
      <c r="F263" s="783" t="s">
        <v>624</v>
      </c>
      <c r="G263" s="332"/>
      <c r="H263" s="301"/>
      <c r="I263" s="306"/>
      <c r="J263" s="316" t="s">
        <v>353</v>
      </c>
      <c r="K263" s="954">
        <v>99.2</v>
      </c>
      <c r="L263" s="955">
        <v>91.7</v>
      </c>
      <c r="M263" s="956">
        <v>90.3</v>
      </c>
      <c r="N263" s="788">
        <v>110.6</v>
      </c>
      <c r="O263" s="741">
        <v>107.1</v>
      </c>
      <c r="P263" s="957">
        <v>94.8</v>
      </c>
      <c r="Q263" t="s">
        <v>620</v>
      </c>
      <c r="R263" s="688"/>
    </row>
    <row r="264" spans="1:18">
      <c r="A264" s="306"/>
      <c r="B264" s="316" t="s">
        <v>354</v>
      </c>
      <c r="C264" s="312">
        <v>130.04</v>
      </c>
      <c r="D264" s="762">
        <v>115.86</v>
      </c>
      <c r="E264" s="297">
        <v>104.85</v>
      </c>
      <c r="F264" s="783" t="s">
        <v>624</v>
      </c>
      <c r="G264" s="332"/>
      <c r="H264" s="301"/>
      <c r="I264" s="306"/>
      <c r="J264" s="316" t="s">
        <v>354</v>
      </c>
      <c r="K264" s="954">
        <v>98.9</v>
      </c>
      <c r="L264" s="955">
        <v>92.9</v>
      </c>
      <c r="M264" s="956">
        <v>91.3</v>
      </c>
      <c r="N264" s="788">
        <v>110.4</v>
      </c>
      <c r="O264" s="741">
        <v>108.3</v>
      </c>
      <c r="P264" s="957">
        <v>95.8</v>
      </c>
      <c r="Q264" t="s">
        <v>620</v>
      </c>
      <c r="R264" s="688"/>
    </row>
    <row r="265" spans="1:18">
      <c r="A265" s="306"/>
      <c r="B265" s="316" t="s">
        <v>355</v>
      </c>
      <c r="C265" s="312">
        <v>121.57</v>
      </c>
      <c r="D265" s="762">
        <v>113.49</v>
      </c>
      <c r="E265" s="297">
        <v>101.93</v>
      </c>
      <c r="F265" s="783" t="s">
        <v>623</v>
      </c>
      <c r="G265" s="332"/>
      <c r="H265" s="301"/>
      <c r="I265" s="306"/>
      <c r="J265" s="316" t="s">
        <v>355</v>
      </c>
      <c r="K265" s="954">
        <v>97.5</v>
      </c>
      <c r="L265" s="955">
        <v>93.7</v>
      </c>
      <c r="M265" s="956">
        <v>92.1</v>
      </c>
      <c r="N265" s="788">
        <v>108.9</v>
      </c>
      <c r="O265" s="741">
        <v>109.1</v>
      </c>
      <c r="P265" s="957">
        <v>96.6</v>
      </c>
      <c r="Q265" t="s">
        <v>618</v>
      </c>
      <c r="R265" s="688"/>
    </row>
    <row r="266" spans="1:18">
      <c r="A266" s="306"/>
      <c r="B266" s="316" t="s">
        <v>356</v>
      </c>
      <c r="C266" s="312">
        <v>121.78</v>
      </c>
      <c r="D266" s="762">
        <v>116.01</v>
      </c>
      <c r="E266" s="297">
        <v>102.36</v>
      </c>
      <c r="F266" s="783" t="s">
        <v>623</v>
      </c>
      <c r="G266" s="332"/>
      <c r="H266" s="301"/>
      <c r="I266" s="306"/>
      <c r="J266" s="316" t="s">
        <v>356</v>
      </c>
      <c r="K266" s="954">
        <v>97.8</v>
      </c>
      <c r="L266" s="955">
        <v>94.9</v>
      </c>
      <c r="M266" s="956">
        <v>91.7</v>
      </c>
      <c r="N266" s="788">
        <v>109.1</v>
      </c>
      <c r="O266" s="741">
        <v>110.7</v>
      </c>
      <c r="P266" s="957">
        <v>96.2</v>
      </c>
      <c r="Q266" t="s">
        <v>618</v>
      </c>
      <c r="R266" s="688"/>
    </row>
    <row r="267" spans="1:18">
      <c r="A267" s="306"/>
      <c r="B267" s="316" t="s">
        <v>357</v>
      </c>
      <c r="C267" s="312">
        <v>122.66</v>
      </c>
      <c r="D267" s="762">
        <v>116.92</v>
      </c>
      <c r="E267" s="297">
        <v>102.43</v>
      </c>
      <c r="F267" s="783" t="s">
        <v>623</v>
      </c>
      <c r="G267" s="332"/>
      <c r="H267" s="301"/>
      <c r="I267" s="306"/>
      <c r="J267" s="316" t="s">
        <v>357</v>
      </c>
      <c r="K267" s="954">
        <v>97.5</v>
      </c>
      <c r="L267" s="955">
        <v>93.6</v>
      </c>
      <c r="M267" s="956">
        <v>91.9</v>
      </c>
      <c r="N267" s="788">
        <v>108.7</v>
      </c>
      <c r="O267" s="741">
        <v>109.1</v>
      </c>
      <c r="P267" s="957">
        <v>96.4</v>
      </c>
      <c r="Q267" t="s">
        <v>618</v>
      </c>
      <c r="R267" s="688"/>
    </row>
    <row r="268" spans="1:18">
      <c r="A268" s="306"/>
      <c r="B268" s="316" t="s">
        <v>358</v>
      </c>
      <c r="C268" s="312">
        <v>120.16</v>
      </c>
      <c r="D268" s="762">
        <v>116.43</v>
      </c>
      <c r="E268" s="298">
        <v>101.75</v>
      </c>
      <c r="F268" s="784" t="s">
        <v>623</v>
      </c>
      <c r="G268" s="333"/>
      <c r="H268" s="301"/>
      <c r="I268" s="306"/>
      <c r="J268" s="339" t="s">
        <v>358</v>
      </c>
      <c r="K268" s="954">
        <v>98</v>
      </c>
      <c r="L268" s="955">
        <v>95.4</v>
      </c>
      <c r="M268" s="956">
        <v>92.6</v>
      </c>
      <c r="N268" s="790">
        <v>109.2</v>
      </c>
      <c r="O268" s="745">
        <v>111.2</v>
      </c>
      <c r="P268" s="965">
        <v>97.1</v>
      </c>
      <c r="Q268" s="360" t="s">
        <v>619</v>
      </c>
      <c r="R268" s="689"/>
    </row>
    <row r="269" spans="1:18">
      <c r="A269" s="314" t="s">
        <v>379</v>
      </c>
      <c r="B269" s="315" t="s">
        <v>347</v>
      </c>
      <c r="C269" s="973">
        <v>123.47</v>
      </c>
      <c r="D269" s="771">
        <v>119.28</v>
      </c>
      <c r="E269" s="297">
        <v>105.54</v>
      </c>
      <c r="F269" s="783" t="s">
        <v>623</v>
      </c>
      <c r="G269" s="332"/>
      <c r="H269" s="301"/>
      <c r="I269" s="314" t="s">
        <v>379</v>
      </c>
      <c r="J269" s="316" t="s">
        <v>347</v>
      </c>
      <c r="K269" s="966">
        <v>98.5</v>
      </c>
      <c r="L269" s="967">
        <v>95.4</v>
      </c>
      <c r="M269" s="968">
        <v>92</v>
      </c>
      <c r="N269" s="788">
        <v>109.9</v>
      </c>
      <c r="O269" s="741">
        <v>111.3</v>
      </c>
      <c r="P269" s="957">
        <v>96.5</v>
      </c>
      <c r="Q269" t="s">
        <v>619</v>
      </c>
      <c r="R269" s="688"/>
    </row>
    <row r="270" spans="1:18">
      <c r="A270" s="306">
        <v>2012</v>
      </c>
      <c r="B270" s="316" t="s">
        <v>348</v>
      </c>
      <c r="C270" s="312">
        <v>122.32</v>
      </c>
      <c r="D270" s="762">
        <v>119.45</v>
      </c>
      <c r="E270" s="297">
        <v>103.9</v>
      </c>
      <c r="F270" s="783" t="s">
        <v>623</v>
      </c>
      <c r="G270" s="332"/>
      <c r="H270" s="301"/>
      <c r="I270" s="306">
        <v>2012</v>
      </c>
      <c r="J270" s="316" t="s">
        <v>348</v>
      </c>
      <c r="K270" s="954">
        <v>99.8</v>
      </c>
      <c r="L270" s="955">
        <v>96.7</v>
      </c>
      <c r="M270" s="956">
        <v>93.1</v>
      </c>
      <c r="N270" s="788">
        <v>111.3</v>
      </c>
      <c r="O270" s="741">
        <v>112.3</v>
      </c>
      <c r="P270" s="957">
        <v>97.7</v>
      </c>
      <c r="Q270" t="s">
        <v>620</v>
      </c>
      <c r="R270" s="688"/>
    </row>
    <row r="271" spans="1:18">
      <c r="A271" s="306"/>
      <c r="B271" s="316" t="s">
        <v>349</v>
      </c>
      <c r="C271" s="312">
        <v>124.41</v>
      </c>
      <c r="D271" s="762">
        <v>118.14</v>
      </c>
      <c r="E271" s="297">
        <v>101.29</v>
      </c>
      <c r="F271" s="783" t="s">
        <v>623</v>
      </c>
      <c r="G271" s="332"/>
      <c r="H271" s="301"/>
      <c r="I271" s="306"/>
      <c r="J271" s="316" t="s">
        <v>349</v>
      </c>
      <c r="K271" s="954">
        <v>99.9</v>
      </c>
      <c r="L271" s="955">
        <v>97.5</v>
      </c>
      <c r="M271" s="956">
        <v>93.9</v>
      </c>
      <c r="N271" s="788">
        <v>111.5</v>
      </c>
      <c r="O271" s="741">
        <v>113.6</v>
      </c>
      <c r="P271" s="957">
        <v>98.5</v>
      </c>
      <c r="Q271" t="s">
        <v>620</v>
      </c>
      <c r="R271" s="688" t="s">
        <v>608</v>
      </c>
    </row>
    <row r="272" spans="1:18">
      <c r="A272" s="306"/>
      <c r="B272" s="316" t="s">
        <v>350</v>
      </c>
      <c r="C272" s="312">
        <v>119.47</v>
      </c>
      <c r="D272" s="762">
        <v>117.2</v>
      </c>
      <c r="E272" s="297">
        <v>100.97</v>
      </c>
      <c r="F272" s="783" t="s">
        <v>623</v>
      </c>
      <c r="G272" s="332"/>
      <c r="H272" s="301"/>
      <c r="I272" s="306"/>
      <c r="J272" s="316" t="s">
        <v>350</v>
      </c>
      <c r="K272" s="954">
        <v>99.2</v>
      </c>
      <c r="L272" s="955">
        <v>96.1</v>
      </c>
      <c r="M272" s="956">
        <v>94</v>
      </c>
      <c r="N272" s="788">
        <v>110.7</v>
      </c>
      <c r="O272" s="741">
        <v>112.1</v>
      </c>
      <c r="P272" s="957">
        <v>98.6</v>
      </c>
      <c r="Q272" t="s">
        <v>620</v>
      </c>
      <c r="R272" s="688"/>
    </row>
    <row r="273" spans="1:18">
      <c r="A273" s="306"/>
      <c r="B273" s="316" t="s">
        <v>351</v>
      </c>
      <c r="C273" s="312">
        <v>121.54</v>
      </c>
      <c r="D273" s="762">
        <v>117.49</v>
      </c>
      <c r="E273" s="297">
        <v>98.69</v>
      </c>
      <c r="F273" s="783" t="s">
        <v>623</v>
      </c>
      <c r="G273" s="332"/>
      <c r="H273" s="301"/>
      <c r="I273" s="306"/>
      <c r="J273" s="316" t="s">
        <v>351</v>
      </c>
      <c r="K273" s="954">
        <v>98.4</v>
      </c>
      <c r="L273" s="955">
        <v>96.1</v>
      </c>
      <c r="M273" s="956">
        <v>93.6</v>
      </c>
      <c r="N273" s="788">
        <v>109.9</v>
      </c>
      <c r="O273" s="741">
        <v>111.8</v>
      </c>
      <c r="P273" s="957">
        <v>98.2</v>
      </c>
      <c r="Q273" t="s">
        <v>620</v>
      </c>
      <c r="R273" s="688"/>
    </row>
    <row r="274" spans="1:18">
      <c r="A274" s="306"/>
      <c r="B274" s="316" t="s">
        <v>352</v>
      </c>
      <c r="C274" s="312">
        <v>119.07</v>
      </c>
      <c r="D274" s="762">
        <v>115.61</v>
      </c>
      <c r="E274" s="297">
        <v>97.82</v>
      </c>
      <c r="F274" s="783" t="s">
        <v>623</v>
      </c>
      <c r="G274" s="332"/>
      <c r="H274" s="301"/>
      <c r="I274" s="306"/>
      <c r="J274" s="316" t="s">
        <v>352</v>
      </c>
      <c r="K274" s="954">
        <v>96.9</v>
      </c>
      <c r="L274" s="955">
        <v>93.9</v>
      </c>
      <c r="M274" s="956">
        <v>93.5</v>
      </c>
      <c r="N274" s="788">
        <v>108.2</v>
      </c>
      <c r="O274" s="741">
        <v>109.5</v>
      </c>
      <c r="P274" s="957">
        <v>98.1</v>
      </c>
      <c r="Q274" t="s">
        <v>622</v>
      </c>
      <c r="R274" s="688"/>
    </row>
    <row r="275" spans="1:18">
      <c r="A275" s="306"/>
      <c r="B275" s="316" t="s">
        <v>353</v>
      </c>
      <c r="C275" s="312">
        <v>117.06</v>
      </c>
      <c r="D275" s="762">
        <v>115.13</v>
      </c>
      <c r="E275" s="297">
        <v>98.53</v>
      </c>
      <c r="F275" s="783" t="s">
        <v>623</v>
      </c>
      <c r="G275" s="332"/>
      <c r="H275" s="301"/>
      <c r="I275" s="306"/>
      <c r="J275" s="316" t="s">
        <v>353</v>
      </c>
      <c r="K275" s="954">
        <v>96.2</v>
      </c>
      <c r="L275" s="955">
        <v>93.3</v>
      </c>
      <c r="M275" s="956">
        <v>92.8</v>
      </c>
      <c r="N275" s="788">
        <v>107.5</v>
      </c>
      <c r="O275" s="741">
        <v>108.9</v>
      </c>
      <c r="P275" s="957">
        <v>97.3</v>
      </c>
      <c r="Q275" t="s">
        <v>622</v>
      </c>
      <c r="R275" s="688"/>
    </row>
    <row r="276" spans="1:18">
      <c r="A276" s="306"/>
      <c r="B276" s="316" t="s">
        <v>354</v>
      </c>
      <c r="C276" s="312">
        <v>114.02</v>
      </c>
      <c r="D276" s="762">
        <v>115.99</v>
      </c>
      <c r="E276" s="297">
        <v>98.18</v>
      </c>
      <c r="F276" s="783" t="s">
        <v>625</v>
      </c>
      <c r="G276" s="332"/>
      <c r="H276" s="301"/>
      <c r="I276" s="306"/>
      <c r="J276" s="316" t="s">
        <v>354</v>
      </c>
      <c r="K276" s="954">
        <v>96.1</v>
      </c>
      <c r="L276" s="955">
        <v>93.3</v>
      </c>
      <c r="M276" s="956">
        <v>92.8</v>
      </c>
      <c r="N276" s="788">
        <v>107.3</v>
      </c>
      <c r="O276" s="741">
        <v>108.7</v>
      </c>
      <c r="P276" s="957">
        <v>97.3</v>
      </c>
      <c r="Q276" t="s">
        <v>622</v>
      </c>
      <c r="R276" s="688"/>
    </row>
    <row r="277" spans="1:18">
      <c r="A277" s="306"/>
      <c r="B277" s="316" t="s">
        <v>355</v>
      </c>
      <c r="C277" s="312">
        <v>117.73</v>
      </c>
      <c r="D277" s="762">
        <v>116.22</v>
      </c>
      <c r="E277" s="297">
        <v>98.64</v>
      </c>
      <c r="F277" s="783" t="s">
        <v>625</v>
      </c>
      <c r="G277" s="332"/>
      <c r="H277" s="301"/>
      <c r="I277" s="306"/>
      <c r="J277" s="316" t="s">
        <v>355</v>
      </c>
      <c r="K277" s="954">
        <v>95.1</v>
      </c>
      <c r="L277" s="955">
        <v>91.9</v>
      </c>
      <c r="M277" s="956">
        <v>92.8</v>
      </c>
      <c r="N277" s="788">
        <v>106.3</v>
      </c>
      <c r="O277" s="741">
        <v>107.3</v>
      </c>
      <c r="P277" s="957">
        <v>97.2</v>
      </c>
      <c r="Q277" t="s">
        <v>626</v>
      </c>
      <c r="R277" s="688"/>
    </row>
    <row r="278" spans="1:18">
      <c r="A278" s="306"/>
      <c r="B278" s="316" t="s">
        <v>356</v>
      </c>
      <c r="C278" s="312">
        <v>113.44</v>
      </c>
      <c r="D278" s="762">
        <v>112</v>
      </c>
      <c r="E278" s="297">
        <v>96.78</v>
      </c>
      <c r="F278" s="783" t="s">
        <v>625</v>
      </c>
      <c r="G278" s="332"/>
      <c r="H278" s="301"/>
      <c r="I278" s="306"/>
      <c r="J278" s="316" t="s">
        <v>356</v>
      </c>
      <c r="K278" s="954">
        <v>95</v>
      </c>
      <c r="L278" s="955">
        <v>91.9</v>
      </c>
      <c r="M278" s="956">
        <v>93.1</v>
      </c>
      <c r="N278" s="788">
        <v>106.1</v>
      </c>
      <c r="O278" s="741">
        <v>107.2</v>
      </c>
      <c r="P278" s="957">
        <v>97.5</v>
      </c>
      <c r="Q278" t="s">
        <v>613</v>
      </c>
      <c r="R278" s="688"/>
    </row>
    <row r="279" spans="1:18">
      <c r="A279" s="306"/>
      <c r="B279" s="316" t="s">
        <v>357</v>
      </c>
      <c r="C279" s="312">
        <v>113.53</v>
      </c>
      <c r="D279" s="762">
        <v>111.83</v>
      </c>
      <c r="E279" s="297">
        <v>97.02</v>
      </c>
      <c r="F279" s="783" t="s">
        <v>625</v>
      </c>
      <c r="G279" s="332"/>
      <c r="H279" s="301"/>
      <c r="I279" s="306"/>
      <c r="J279" s="316" t="s">
        <v>357</v>
      </c>
      <c r="K279" s="954">
        <v>94.6</v>
      </c>
      <c r="L279" s="955">
        <v>91.6</v>
      </c>
      <c r="M279" s="956">
        <v>92.8</v>
      </c>
      <c r="N279" s="788">
        <v>105.8</v>
      </c>
      <c r="O279" s="741">
        <v>106.7</v>
      </c>
      <c r="P279" s="957">
        <v>97.2</v>
      </c>
      <c r="Q279" t="s">
        <v>613</v>
      </c>
      <c r="R279" s="688"/>
    </row>
    <row r="280" spans="1:18">
      <c r="A280" s="307"/>
      <c r="B280" s="339" t="s">
        <v>358</v>
      </c>
      <c r="C280" s="323">
        <v>113.18</v>
      </c>
      <c r="D280" s="759">
        <v>113.82</v>
      </c>
      <c r="E280" s="298">
        <v>96.6</v>
      </c>
      <c r="F280" s="783" t="s">
        <v>627</v>
      </c>
      <c r="G280" s="332"/>
      <c r="H280" s="301"/>
      <c r="I280" s="306"/>
      <c r="J280" s="316" t="s">
        <v>358</v>
      </c>
      <c r="K280" s="959">
        <v>95.7</v>
      </c>
      <c r="L280" s="960">
        <v>92.6</v>
      </c>
      <c r="M280" s="961">
        <v>92.7</v>
      </c>
      <c r="N280" s="788">
        <v>106.9</v>
      </c>
      <c r="O280" s="741">
        <v>108.1</v>
      </c>
      <c r="P280" s="957">
        <v>97.2</v>
      </c>
      <c r="Q280" t="s">
        <v>613</v>
      </c>
      <c r="R280" s="688" t="s">
        <v>609</v>
      </c>
    </row>
    <row r="281" spans="1:18">
      <c r="A281" s="306" t="s">
        <v>380</v>
      </c>
      <c r="B281" s="316" t="s">
        <v>347</v>
      </c>
      <c r="C281" s="312">
        <v>115.51</v>
      </c>
      <c r="D281" s="762">
        <v>111.51</v>
      </c>
      <c r="E281" s="297">
        <v>96.74</v>
      </c>
      <c r="F281" s="782" t="s">
        <v>627</v>
      </c>
      <c r="G281" s="334"/>
      <c r="H281" s="301"/>
      <c r="I281" s="314" t="s">
        <v>380</v>
      </c>
      <c r="J281" s="315" t="s">
        <v>347</v>
      </c>
      <c r="K281" s="954">
        <v>97.8</v>
      </c>
      <c r="L281" s="955">
        <v>93</v>
      </c>
      <c r="M281" s="956">
        <v>92.2</v>
      </c>
      <c r="N281" s="792">
        <v>109.1</v>
      </c>
      <c r="O281" s="753">
        <v>108.2</v>
      </c>
      <c r="P281" s="963">
        <v>96.6</v>
      </c>
      <c r="Q281" s="359" t="s">
        <v>613</v>
      </c>
      <c r="R281" s="691"/>
    </row>
    <row r="282" spans="1:18">
      <c r="A282" s="306">
        <v>2013</v>
      </c>
      <c r="B282" s="316" t="s">
        <v>348</v>
      </c>
      <c r="C282" s="312">
        <v>119.51</v>
      </c>
      <c r="D282" s="762">
        <v>110.76</v>
      </c>
      <c r="E282" s="297">
        <v>96.44</v>
      </c>
      <c r="F282" s="773" t="s">
        <v>628</v>
      </c>
      <c r="G282" s="337" t="s">
        <v>609</v>
      </c>
      <c r="H282" s="301"/>
      <c r="I282" s="306">
        <v>2013</v>
      </c>
      <c r="J282" s="316" t="s">
        <v>348</v>
      </c>
      <c r="K282" s="954">
        <v>100.8</v>
      </c>
      <c r="L282" s="955">
        <v>93.8</v>
      </c>
      <c r="M282" s="956">
        <v>91.8</v>
      </c>
      <c r="N282" s="788">
        <v>112.4</v>
      </c>
      <c r="O282" s="741">
        <v>109.3</v>
      </c>
      <c r="P282" s="957">
        <v>96.2</v>
      </c>
      <c r="Q282" t="s">
        <v>618</v>
      </c>
      <c r="R282" s="688"/>
    </row>
    <row r="283" spans="1:18">
      <c r="A283" s="306"/>
      <c r="B283" s="316" t="s">
        <v>349</v>
      </c>
      <c r="C283" s="312">
        <v>121.84</v>
      </c>
      <c r="D283" s="762">
        <v>115.29</v>
      </c>
      <c r="E283" s="297">
        <v>96.09</v>
      </c>
      <c r="F283" s="783" t="s">
        <v>628</v>
      </c>
      <c r="G283" s="332"/>
      <c r="H283" s="301"/>
      <c r="I283" s="306"/>
      <c r="J283" s="316" t="s">
        <v>349</v>
      </c>
      <c r="K283" s="954">
        <v>102.5</v>
      </c>
      <c r="L283" s="955">
        <v>95.4</v>
      </c>
      <c r="M283" s="956">
        <v>91.9</v>
      </c>
      <c r="N283" s="788">
        <v>114.3</v>
      </c>
      <c r="O283" s="741">
        <v>111</v>
      </c>
      <c r="P283" s="957">
        <v>96.4</v>
      </c>
      <c r="Q283" t="s">
        <v>618</v>
      </c>
      <c r="R283" s="688"/>
    </row>
    <row r="284" spans="1:18">
      <c r="A284" s="306"/>
      <c r="B284" s="316" t="s">
        <v>350</v>
      </c>
      <c r="C284" s="312">
        <v>121.7</v>
      </c>
      <c r="D284" s="762">
        <v>113.1</v>
      </c>
      <c r="E284" s="297">
        <v>96.1</v>
      </c>
      <c r="F284" s="783" t="s">
        <v>628</v>
      </c>
      <c r="G284" s="332"/>
      <c r="H284" s="301"/>
      <c r="I284" s="306"/>
      <c r="J284" s="316" t="s">
        <v>350</v>
      </c>
      <c r="K284" s="954">
        <v>103.6</v>
      </c>
      <c r="L284" s="955">
        <v>95.9</v>
      </c>
      <c r="M284" s="956">
        <v>91.8</v>
      </c>
      <c r="N284" s="788">
        <v>115.5</v>
      </c>
      <c r="O284" s="741">
        <v>111.6</v>
      </c>
      <c r="P284" s="957">
        <v>96.3</v>
      </c>
      <c r="Q284" t="s">
        <v>618</v>
      </c>
      <c r="R284" s="688"/>
    </row>
    <row r="285" spans="1:18">
      <c r="A285" s="306"/>
      <c r="B285" s="316" t="s">
        <v>351</v>
      </c>
      <c r="C285" s="312">
        <v>126.71</v>
      </c>
      <c r="D285" s="762">
        <v>115.04</v>
      </c>
      <c r="E285" s="297">
        <v>96.06</v>
      </c>
      <c r="F285" s="783" t="s">
        <v>628</v>
      </c>
      <c r="G285" s="332"/>
      <c r="H285" s="301"/>
      <c r="I285" s="306"/>
      <c r="J285" s="316" t="s">
        <v>351</v>
      </c>
      <c r="K285" s="954">
        <v>105.2</v>
      </c>
      <c r="L285" s="955">
        <v>97.3</v>
      </c>
      <c r="M285" s="956">
        <v>92.5</v>
      </c>
      <c r="N285" s="788">
        <v>117.3</v>
      </c>
      <c r="O285" s="741">
        <v>113</v>
      </c>
      <c r="P285" s="957">
        <v>97.1</v>
      </c>
      <c r="Q285" t="s">
        <v>619</v>
      </c>
      <c r="R285" s="688"/>
    </row>
    <row r="286" spans="1:18">
      <c r="A286" s="306"/>
      <c r="B286" s="316" t="s">
        <v>352</v>
      </c>
      <c r="C286" s="312">
        <v>125.39</v>
      </c>
      <c r="D286" s="762">
        <v>116.02</v>
      </c>
      <c r="E286" s="297">
        <v>96.49</v>
      </c>
      <c r="F286" s="783" t="s">
        <v>629</v>
      </c>
      <c r="G286" s="332"/>
      <c r="H286" s="301"/>
      <c r="I286" s="306"/>
      <c r="J286" s="316" t="s">
        <v>352</v>
      </c>
      <c r="K286" s="954">
        <v>104</v>
      </c>
      <c r="L286" s="955">
        <v>96.8</v>
      </c>
      <c r="M286" s="956">
        <v>92.9</v>
      </c>
      <c r="N286" s="788">
        <v>115.8</v>
      </c>
      <c r="O286" s="741">
        <v>112.7</v>
      </c>
      <c r="P286" s="957">
        <v>97.5</v>
      </c>
      <c r="Q286" t="s">
        <v>619</v>
      </c>
      <c r="R286" s="688"/>
    </row>
    <row r="287" spans="1:18">
      <c r="A287" s="306"/>
      <c r="B287" s="316" t="s">
        <v>353</v>
      </c>
      <c r="C287" s="312">
        <v>125.54</v>
      </c>
      <c r="D287" s="762">
        <v>116.48</v>
      </c>
      <c r="E287" s="297">
        <v>98.36</v>
      </c>
      <c r="F287" s="783" t="s">
        <v>624</v>
      </c>
      <c r="G287" s="332"/>
      <c r="H287" s="301"/>
      <c r="I287" s="306"/>
      <c r="J287" s="316" t="s">
        <v>353</v>
      </c>
      <c r="K287" s="954">
        <v>104.8</v>
      </c>
      <c r="L287" s="955">
        <v>97.9</v>
      </c>
      <c r="M287" s="956">
        <v>93.8</v>
      </c>
      <c r="N287" s="788">
        <v>116.7</v>
      </c>
      <c r="O287" s="741">
        <v>113.7</v>
      </c>
      <c r="P287" s="957">
        <v>98.4</v>
      </c>
      <c r="Q287" t="s">
        <v>620</v>
      </c>
      <c r="R287" s="688"/>
    </row>
    <row r="288" spans="1:18">
      <c r="A288" s="306"/>
      <c r="B288" s="316" t="s">
        <v>354</v>
      </c>
      <c r="C288" s="312">
        <v>125.76</v>
      </c>
      <c r="D288" s="762">
        <v>118.12</v>
      </c>
      <c r="E288" s="297">
        <v>100.34</v>
      </c>
      <c r="F288" s="783" t="s">
        <v>624</v>
      </c>
      <c r="G288" s="332"/>
      <c r="H288" s="301"/>
      <c r="I288" s="306"/>
      <c r="J288" s="316" t="s">
        <v>354</v>
      </c>
      <c r="K288" s="954">
        <v>105.1</v>
      </c>
      <c r="L288" s="955">
        <v>98.8</v>
      </c>
      <c r="M288" s="956">
        <v>94.1</v>
      </c>
      <c r="N288" s="788">
        <v>116.9</v>
      </c>
      <c r="O288" s="741">
        <v>114.8</v>
      </c>
      <c r="P288" s="957">
        <v>98.7</v>
      </c>
      <c r="Q288" t="s">
        <v>620</v>
      </c>
      <c r="R288" s="696"/>
    </row>
    <row r="289" spans="1:18">
      <c r="A289" s="306"/>
      <c r="B289" s="316" t="s">
        <v>355</v>
      </c>
      <c r="C289" s="312">
        <v>127.2</v>
      </c>
      <c r="D289" s="762">
        <v>118.1</v>
      </c>
      <c r="E289" s="297">
        <v>101.28</v>
      </c>
      <c r="F289" s="783" t="s">
        <v>624</v>
      </c>
      <c r="G289" s="332"/>
      <c r="H289" s="301"/>
      <c r="I289" s="306"/>
      <c r="J289" s="316" t="s">
        <v>355</v>
      </c>
      <c r="K289" s="954">
        <v>106.5</v>
      </c>
      <c r="L289" s="955">
        <v>99.4</v>
      </c>
      <c r="M289" s="956">
        <v>94.5</v>
      </c>
      <c r="N289" s="788">
        <v>118.5</v>
      </c>
      <c r="O289" s="741">
        <v>115.6</v>
      </c>
      <c r="P289" s="957">
        <v>99.1</v>
      </c>
      <c r="Q289" t="s">
        <v>620</v>
      </c>
      <c r="R289" s="696"/>
    </row>
    <row r="290" spans="1:18">
      <c r="A290" s="306"/>
      <c r="B290" s="316" t="s">
        <v>356</v>
      </c>
      <c r="C290" s="312">
        <v>132.28</v>
      </c>
      <c r="D290" s="762">
        <v>120.39</v>
      </c>
      <c r="E290" s="297">
        <v>102.76</v>
      </c>
      <c r="F290" s="783" t="s">
        <v>624</v>
      </c>
      <c r="G290" s="332"/>
      <c r="H290" s="301"/>
      <c r="I290" s="306"/>
      <c r="J290" s="316" t="s">
        <v>356</v>
      </c>
      <c r="K290" s="954">
        <v>106.5</v>
      </c>
      <c r="L290" s="955">
        <v>100.1</v>
      </c>
      <c r="M290" s="956">
        <v>94.9</v>
      </c>
      <c r="N290" s="788">
        <v>118.5</v>
      </c>
      <c r="O290" s="741">
        <v>116.2</v>
      </c>
      <c r="P290" s="957">
        <v>99.5</v>
      </c>
      <c r="Q290" t="s">
        <v>620</v>
      </c>
      <c r="R290" s="688"/>
    </row>
    <row r="291" spans="1:18">
      <c r="A291" s="306"/>
      <c r="B291" s="316" t="s">
        <v>357</v>
      </c>
      <c r="C291" s="312">
        <v>133.87</v>
      </c>
      <c r="D291" s="762">
        <v>122.38</v>
      </c>
      <c r="E291" s="297">
        <v>103.79</v>
      </c>
      <c r="F291" s="783" t="s">
        <v>624</v>
      </c>
      <c r="G291" s="332"/>
      <c r="H291" s="301"/>
      <c r="I291" s="306"/>
      <c r="J291" s="316" t="s">
        <v>357</v>
      </c>
      <c r="K291" s="954">
        <v>108.1</v>
      </c>
      <c r="L291" s="955">
        <v>101.2</v>
      </c>
      <c r="M291" s="956">
        <v>95.8</v>
      </c>
      <c r="N291" s="788">
        <v>120.2</v>
      </c>
      <c r="O291" s="741">
        <v>117.4</v>
      </c>
      <c r="P291" s="957">
        <v>100.5</v>
      </c>
      <c r="Q291" t="s">
        <v>620</v>
      </c>
      <c r="R291" s="688"/>
    </row>
    <row r="292" spans="1:18">
      <c r="A292" s="306"/>
      <c r="B292" s="316" t="s">
        <v>358</v>
      </c>
      <c r="C292" s="312">
        <v>137.44</v>
      </c>
      <c r="D292" s="762">
        <v>122.85</v>
      </c>
      <c r="E292" s="297">
        <v>103.35</v>
      </c>
      <c r="F292" s="784" t="s">
        <v>624</v>
      </c>
      <c r="G292" s="333"/>
      <c r="H292" s="301"/>
      <c r="I292" s="307"/>
      <c r="J292" s="339" t="s">
        <v>358</v>
      </c>
      <c r="K292" s="954">
        <v>107.3</v>
      </c>
      <c r="L292" s="955">
        <v>100.9</v>
      </c>
      <c r="M292" s="956">
        <v>96.5</v>
      </c>
      <c r="N292" s="790">
        <v>119.3</v>
      </c>
      <c r="O292" s="745">
        <v>117.3</v>
      </c>
      <c r="P292" s="965">
        <v>101.3</v>
      </c>
      <c r="Q292" s="360" t="s">
        <v>620</v>
      </c>
      <c r="R292" s="689"/>
    </row>
    <row r="293" spans="1:18">
      <c r="A293" s="314" t="s">
        <v>381</v>
      </c>
      <c r="B293" s="315" t="s">
        <v>347</v>
      </c>
      <c r="C293" s="973">
        <v>133.56</v>
      </c>
      <c r="D293" s="771">
        <v>121.62</v>
      </c>
      <c r="E293" s="296">
        <v>103.85</v>
      </c>
      <c r="F293" s="783" t="s">
        <v>624</v>
      </c>
      <c r="G293" s="332"/>
      <c r="H293" s="301"/>
      <c r="I293" s="306" t="s">
        <v>381</v>
      </c>
      <c r="J293" s="316" t="s">
        <v>347</v>
      </c>
      <c r="K293" s="966">
        <v>107.6</v>
      </c>
      <c r="L293" s="967">
        <v>102.5</v>
      </c>
      <c r="M293" s="968">
        <v>97.8</v>
      </c>
      <c r="N293" s="788">
        <v>119.6</v>
      </c>
      <c r="O293" s="741">
        <v>118.9</v>
      </c>
      <c r="P293" s="957">
        <v>102.6</v>
      </c>
      <c r="Q293" t="s">
        <v>620</v>
      </c>
      <c r="R293" s="688"/>
    </row>
    <row r="294" spans="1:18">
      <c r="A294" s="306">
        <v>2014</v>
      </c>
      <c r="B294" s="316" t="s">
        <v>348</v>
      </c>
      <c r="C294" s="312">
        <v>129.75</v>
      </c>
      <c r="D294" s="762">
        <v>121.89</v>
      </c>
      <c r="E294" s="297">
        <v>102.95</v>
      </c>
      <c r="F294" s="783" t="s">
        <v>624</v>
      </c>
      <c r="G294" s="332"/>
      <c r="H294" s="301"/>
      <c r="I294" s="306">
        <v>2014</v>
      </c>
      <c r="J294" s="316" t="s">
        <v>348</v>
      </c>
      <c r="K294" s="954">
        <v>104.3</v>
      </c>
      <c r="L294" s="955">
        <v>102.2</v>
      </c>
      <c r="M294" s="956">
        <v>97.9</v>
      </c>
      <c r="N294" s="788">
        <v>116.1</v>
      </c>
      <c r="O294" s="741">
        <v>118.7</v>
      </c>
      <c r="P294" s="957">
        <v>102.7</v>
      </c>
      <c r="Q294" t="s">
        <v>620</v>
      </c>
      <c r="R294" s="688"/>
    </row>
    <row r="295" spans="1:18">
      <c r="A295" s="306"/>
      <c r="B295" s="316" t="s">
        <v>349</v>
      </c>
      <c r="C295" s="312">
        <v>124.63</v>
      </c>
      <c r="D295" s="762">
        <v>121.69</v>
      </c>
      <c r="E295" s="297">
        <v>104.64</v>
      </c>
      <c r="F295" s="783" t="s">
        <v>624</v>
      </c>
      <c r="G295" s="332"/>
      <c r="H295" s="301"/>
      <c r="I295" s="306"/>
      <c r="J295" s="316" t="s">
        <v>349</v>
      </c>
      <c r="K295" s="954">
        <v>103.3</v>
      </c>
      <c r="L295" s="955">
        <v>103.8</v>
      </c>
      <c r="M295" s="956">
        <v>98.5</v>
      </c>
      <c r="N295" s="788">
        <v>115</v>
      </c>
      <c r="O295" s="741">
        <v>120.7</v>
      </c>
      <c r="P295" s="957">
        <v>103.3</v>
      </c>
      <c r="Q295" t="s">
        <v>620</v>
      </c>
      <c r="R295" s="688"/>
    </row>
    <row r="296" spans="1:18">
      <c r="A296" s="306"/>
      <c r="B296" s="316" t="s">
        <v>350</v>
      </c>
      <c r="C296" s="312">
        <v>120.65</v>
      </c>
      <c r="D296" s="762">
        <v>119.89</v>
      </c>
      <c r="E296" s="297">
        <v>106.57</v>
      </c>
      <c r="F296" s="783" t="s">
        <v>624</v>
      </c>
      <c r="G296" s="332"/>
      <c r="H296" s="301"/>
      <c r="I296" s="306"/>
      <c r="J296" s="316" t="s">
        <v>350</v>
      </c>
      <c r="K296" s="954">
        <v>100.8</v>
      </c>
      <c r="L296" s="955">
        <v>100</v>
      </c>
      <c r="M296" s="956">
        <v>98.6</v>
      </c>
      <c r="N296" s="788">
        <v>112.5</v>
      </c>
      <c r="O296" s="741">
        <v>116.5</v>
      </c>
      <c r="P296" s="957">
        <v>103.5</v>
      </c>
      <c r="Q296" t="s">
        <v>622</v>
      </c>
      <c r="R296" s="688"/>
    </row>
    <row r="297" spans="1:18">
      <c r="A297" s="306"/>
      <c r="B297" s="316" t="s">
        <v>351</v>
      </c>
      <c r="C297" s="312">
        <v>118.92</v>
      </c>
      <c r="D297" s="762">
        <v>122.26</v>
      </c>
      <c r="E297" s="297">
        <v>107.37</v>
      </c>
      <c r="F297" s="783" t="s">
        <v>624</v>
      </c>
      <c r="G297" s="332"/>
      <c r="H297" s="301"/>
      <c r="I297" s="306"/>
      <c r="J297" s="316" t="s">
        <v>351</v>
      </c>
      <c r="K297" s="954">
        <v>99.7</v>
      </c>
      <c r="L297" s="955">
        <v>100.6</v>
      </c>
      <c r="M297" s="956">
        <v>100.6</v>
      </c>
      <c r="N297" s="788">
        <v>111.3</v>
      </c>
      <c r="O297" s="741">
        <v>117.1</v>
      </c>
      <c r="P297" s="957">
        <v>105.5</v>
      </c>
      <c r="Q297" t="s">
        <v>622</v>
      </c>
      <c r="R297" s="688"/>
    </row>
    <row r="298" spans="1:18">
      <c r="A298" s="306"/>
      <c r="B298" s="316" t="s">
        <v>352</v>
      </c>
      <c r="C298" s="312">
        <v>117.81</v>
      </c>
      <c r="D298" s="762">
        <v>120.49</v>
      </c>
      <c r="E298" s="297">
        <v>106.57</v>
      </c>
      <c r="F298" s="783" t="s">
        <v>624</v>
      </c>
      <c r="G298" s="332"/>
      <c r="H298" s="301"/>
      <c r="I298" s="306"/>
      <c r="J298" s="316" t="s">
        <v>352</v>
      </c>
      <c r="K298" s="954">
        <v>99.6</v>
      </c>
      <c r="L298" s="955">
        <v>99.4</v>
      </c>
      <c r="M298" s="956">
        <v>100.5</v>
      </c>
      <c r="N298" s="788">
        <v>111.2</v>
      </c>
      <c r="O298" s="741">
        <v>115.9</v>
      </c>
      <c r="P298" s="957">
        <v>105.6</v>
      </c>
      <c r="Q298" t="s">
        <v>622</v>
      </c>
      <c r="R298" s="688"/>
    </row>
    <row r="299" spans="1:18">
      <c r="A299" s="306"/>
      <c r="B299" s="316" t="s">
        <v>353</v>
      </c>
      <c r="C299" s="312">
        <v>116.03</v>
      </c>
      <c r="D299" s="762">
        <v>119.74</v>
      </c>
      <c r="E299" s="297">
        <v>103.75</v>
      </c>
      <c r="F299" s="783" t="s">
        <v>623</v>
      </c>
      <c r="G299" s="332"/>
      <c r="H299" s="301"/>
      <c r="I299" s="306"/>
      <c r="J299" s="316" t="s">
        <v>353</v>
      </c>
      <c r="K299" s="954">
        <v>101</v>
      </c>
      <c r="L299" s="955">
        <v>99.9</v>
      </c>
      <c r="M299" s="956">
        <v>100.8</v>
      </c>
      <c r="N299" s="788">
        <v>112.8</v>
      </c>
      <c r="O299" s="741">
        <v>116.4</v>
      </c>
      <c r="P299" s="957">
        <v>105.8</v>
      </c>
      <c r="Q299" t="s">
        <v>622</v>
      </c>
      <c r="R299" s="688"/>
    </row>
    <row r="300" spans="1:18">
      <c r="A300" s="306"/>
      <c r="B300" s="316" t="s">
        <v>354</v>
      </c>
      <c r="C300" s="312">
        <v>117.22</v>
      </c>
      <c r="D300" s="762">
        <v>119.46</v>
      </c>
      <c r="E300" s="297">
        <v>105.33</v>
      </c>
      <c r="F300" s="783" t="s">
        <v>630</v>
      </c>
      <c r="G300" s="332"/>
      <c r="H300" s="301"/>
      <c r="I300" s="306"/>
      <c r="J300" s="316" t="s">
        <v>354</v>
      </c>
      <c r="K300" s="954">
        <v>100.8</v>
      </c>
      <c r="L300" s="955">
        <v>99.2</v>
      </c>
      <c r="M300" s="956">
        <v>100.3</v>
      </c>
      <c r="N300" s="788">
        <v>112.5</v>
      </c>
      <c r="O300" s="741">
        <v>115.6</v>
      </c>
      <c r="P300" s="957">
        <v>105.2</v>
      </c>
      <c r="Q300" t="s">
        <v>626</v>
      </c>
      <c r="R300" s="688"/>
    </row>
    <row r="301" spans="1:18">
      <c r="A301" s="306"/>
      <c r="B301" s="316" t="s">
        <v>355</v>
      </c>
      <c r="C301" s="312">
        <v>114.71</v>
      </c>
      <c r="D301" s="762">
        <v>119.97</v>
      </c>
      <c r="E301" s="297">
        <v>105.41</v>
      </c>
      <c r="F301" s="783" t="s">
        <v>623</v>
      </c>
      <c r="G301" s="332" t="s">
        <v>337</v>
      </c>
      <c r="H301" s="301"/>
      <c r="I301" s="306"/>
      <c r="J301" s="316" t="s">
        <v>355</v>
      </c>
      <c r="K301" s="954">
        <v>101.2</v>
      </c>
      <c r="L301" s="955">
        <v>100.6</v>
      </c>
      <c r="M301" s="956">
        <v>100.5</v>
      </c>
      <c r="N301" s="788">
        <v>112.9</v>
      </c>
      <c r="O301" s="741">
        <v>117.2</v>
      </c>
      <c r="P301" s="957">
        <v>105.4</v>
      </c>
      <c r="Q301" t="s">
        <v>626</v>
      </c>
      <c r="R301" s="688"/>
    </row>
    <row r="302" spans="1:18">
      <c r="A302" s="306"/>
      <c r="B302" s="316" t="s">
        <v>356</v>
      </c>
      <c r="C302" s="312">
        <v>114.27</v>
      </c>
      <c r="D302" s="762">
        <v>123.54</v>
      </c>
      <c r="E302" s="297">
        <v>106.22</v>
      </c>
      <c r="F302" s="783" t="s">
        <v>630</v>
      </c>
      <c r="G302" s="332"/>
      <c r="H302" s="301"/>
      <c r="I302" s="306"/>
      <c r="J302" s="316" t="s">
        <v>356</v>
      </c>
      <c r="K302" s="954">
        <v>100.2</v>
      </c>
      <c r="L302" s="955">
        <v>100.4</v>
      </c>
      <c r="M302" s="956">
        <v>100.4</v>
      </c>
      <c r="N302" s="788">
        <v>111.9</v>
      </c>
      <c r="O302" s="741">
        <v>116.9</v>
      </c>
      <c r="P302" s="957">
        <v>105.3</v>
      </c>
      <c r="Q302" t="s">
        <v>626</v>
      </c>
      <c r="R302" s="688"/>
    </row>
    <row r="303" spans="1:18">
      <c r="A303" s="306"/>
      <c r="B303" s="316" t="s">
        <v>357</v>
      </c>
      <c r="C303" s="312">
        <v>112.95</v>
      </c>
      <c r="D303" s="762">
        <v>120.37</v>
      </c>
      <c r="E303" s="297">
        <v>106.99</v>
      </c>
      <c r="F303" s="783" t="s">
        <v>630</v>
      </c>
      <c r="G303" s="332"/>
      <c r="H303" s="301"/>
      <c r="I303" s="306"/>
      <c r="J303" s="316" t="s">
        <v>357</v>
      </c>
      <c r="K303" s="954">
        <v>100.7</v>
      </c>
      <c r="L303" s="955">
        <v>99.6</v>
      </c>
      <c r="M303" s="956">
        <v>100.4</v>
      </c>
      <c r="N303" s="788">
        <v>112.4</v>
      </c>
      <c r="O303" s="741">
        <v>116.3</v>
      </c>
      <c r="P303" s="957">
        <v>105.3</v>
      </c>
      <c r="Q303" t="s">
        <v>626</v>
      </c>
      <c r="R303" s="688"/>
    </row>
    <row r="304" spans="1:18">
      <c r="A304" s="307"/>
      <c r="B304" s="339" t="s">
        <v>358</v>
      </c>
      <c r="C304" s="323">
        <v>108.11</v>
      </c>
      <c r="D304" s="759">
        <v>122.5</v>
      </c>
      <c r="E304" s="298">
        <v>107.24</v>
      </c>
      <c r="F304" s="783" t="s">
        <v>624</v>
      </c>
      <c r="G304" s="332"/>
      <c r="H304" s="301"/>
      <c r="I304" s="307"/>
      <c r="J304" s="316" t="s">
        <v>358</v>
      </c>
      <c r="K304" s="959">
        <v>100.7</v>
      </c>
      <c r="L304" s="960">
        <v>100</v>
      </c>
      <c r="M304" s="961">
        <v>100.1</v>
      </c>
      <c r="N304" s="788">
        <v>112.3</v>
      </c>
      <c r="O304" s="741">
        <v>116.5</v>
      </c>
      <c r="P304" s="957">
        <v>105</v>
      </c>
      <c r="Q304" t="s">
        <v>620</v>
      </c>
      <c r="R304" s="688"/>
    </row>
    <row r="305" spans="1:18">
      <c r="A305" s="314" t="s">
        <v>382</v>
      </c>
      <c r="B305" s="315" t="s">
        <v>347</v>
      </c>
      <c r="C305" s="973">
        <v>112.33</v>
      </c>
      <c r="D305" s="771">
        <v>123.21</v>
      </c>
      <c r="E305" s="296">
        <v>108.17</v>
      </c>
      <c r="F305" s="782" t="s">
        <v>624</v>
      </c>
      <c r="G305" s="334"/>
      <c r="H305" s="301"/>
      <c r="I305" s="314" t="s">
        <v>382</v>
      </c>
      <c r="J305" s="315" t="s">
        <v>347</v>
      </c>
      <c r="K305" s="954">
        <v>100.1</v>
      </c>
      <c r="L305" s="955">
        <v>101.7</v>
      </c>
      <c r="M305" s="956">
        <v>100.2</v>
      </c>
      <c r="N305" s="792">
        <v>111.8</v>
      </c>
      <c r="O305" s="753">
        <v>118.5</v>
      </c>
      <c r="P305" s="963">
        <v>105.1</v>
      </c>
      <c r="Q305" s="359" t="s">
        <v>620</v>
      </c>
      <c r="R305" s="691"/>
    </row>
    <row r="306" spans="1:18">
      <c r="A306" s="306">
        <v>2015</v>
      </c>
      <c r="B306" s="316" t="s">
        <v>348</v>
      </c>
      <c r="C306" s="312">
        <v>108.14</v>
      </c>
      <c r="D306" s="762">
        <v>119.33</v>
      </c>
      <c r="E306" s="297">
        <v>108.74</v>
      </c>
      <c r="F306" s="783" t="s">
        <v>624</v>
      </c>
      <c r="G306" s="332"/>
      <c r="H306" s="301"/>
      <c r="I306" s="306">
        <v>2015</v>
      </c>
      <c r="J306" s="316" t="s">
        <v>348</v>
      </c>
      <c r="K306" s="954">
        <v>100.2</v>
      </c>
      <c r="L306" s="955">
        <v>100</v>
      </c>
      <c r="M306" s="956">
        <v>100.3</v>
      </c>
      <c r="N306" s="788">
        <v>112</v>
      </c>
      <c r="O306" s="741">
        <v>116.9</v>
      </c>
      <c r="P306" s="957">
        <v>105.3</v>
      </c>
      <c r="Q306" t="s">
        <v>620</v>
      </c>
      <c r="R306" s="688"/>
    </row>
    <row r="307" spans="1:18">
      <c r="A307" s="306"/>
      <c r="B307" s="316" t="s">
        <v>349</v>
      </c>
      <c r="C307" s="312">
        <v>108.17</v>
      </c>
      <c r="D307" s="762">
        <v>120.26</v>
      </c>
      <c r="E307" s="297">
        <v>104.52</v>
      </c>
      <c r="F307" s="783" t="s">
        <v>624</v>
      </c>
      <c r="G307" s="332"/>
      <c r="H307" s="301"/>
      <c r="I307" s="306"/>
      <c r="J307" s="316" t="s">
        <v>349</v>
      </c>
      <c r="K307" s="954">
        <v>100.4</v>
      </c>
      <c r="L307" s="955">
        <v>99.5</v>
      </c>
      <c r="M307" s="956">
        <v>99.7</v>
      </c>
      <c r="N307" s="788">
        <v>112.2</v>
      </c>
      <c r="O307" s="741">
        <v>116.2</v>
      </c>
      <c r="P307" s="957">
        <v>104.8</v>
      </c>
      <c r="Q307" t="s">
        <v>620</v>
      </c>
      <c r="R307" s="688"/>
    </row>
    <row r="308" spans="1:18">
      <c r="A308" s="306"/>
      <c r="B308" s="316" t="s">
        <v>350</v>
      </c>
      <c r="C308" s="312">
        <v>105.94</v>
      </c>
      <c r="D308" s="762">
        <v>119.01</v>
      </c>
      <c r="E308" s="297">
        <v>103.52</v>
      </c>
      <c r="F308" s="783" t="s">
        <v>630</v>
      </c>
      <c r="G308" s="332"/>
      <c r="H308" s="301"/>
      <c r="I308" s="306"/>
      <c r="J308" s="316" t="s">
        <v>350</v>
      </c>
      <c r="K308" s="954">
        <v>101.5</v>
      </c>
      <c r="L308" s="955">
        <v>100.5</v>
      </c>
      <c r="M308" s="956">
        <v>100.3</v>
      </c>
      <c r="N308" s="788">
        <v>113.3</v>
      </c>
      <c r="O308" s="741">
        <v>117.4</v>
      </c>
      <c r="P308" s="957">
        <v>105.3</v>
      </c>
      <c r="Q308" t="s">
        <v>620</v>
      </c>
      <c r="R308" s="688"/>
    </row>
    <row r="309" spans="1:18">
      <c r="A309" s="306"/>
      <c r="B309" s="316" t="s">
        <v>351</v>
      </c>
      <c r="C309" s="312">
        <v>109.5</v>
      </c>
      <c r="D309" s="762">
        <v>117.16</v>
      </c>
      <c r="E309" s="297">
        <v>104.76</v>
      </c>
      <c r="F309" s="783" t="s">
        <v>630</v>
      </c>
      <c r="G309" s="332"/>
      <c r="H309" s="301"/>
      <c r="I309" s="306"/>
      <c r="J309" s="316" t="s">
        <v>351</v>
      </c>
      <c r="K309" s="954">
        <v>102.5</v>
      </c>
      <c r="L309" s="955">
        <v>99.7</v>
      </c>
      <c r="M309" s="956">
        <v>100</v>
      </c>
      <c r="N309" s="788">
        <v>114.4</v>
      </c>
      <c r="O309" s="741">
        <v>116.7</v>
      </c>
      <c r="P309" s="957">
        <v>105</v>
      </c>
      <c r="Q309" t="s">
        <v>622</v>
      </c>
      <c r="R309" s="688"/>
    </row>
    <row r="310" spans="1:18">
      <c r="A310" s="306"/>
      <c r="B310" s="316" t="s">
        <v>352</v>
      </c>
      <c r="C310" s="312">
        <v>108.58</v>
      </c>
      <c r="D310" s="762">
        <v>115.85</v>
      </c>
      <c r="E310" s="297">
        <v>102.01</v>
      </c>
      <c r="F310" s="783" t="s">
        <v>623</v>
      </c>
      <c r="G310" s="332"/>
      <c r="H310" s="301"/>
      <c r="I310" s="306"/>
      <c r="J310" s="316" t="s">
        <v>352</v>
      </c>
      <c r="K310" s="954">
        <v>102.1</v>
      </c>
      <c r="L310" s="955">
        <v>100.5</v>
      </c>
      <c r="M310" s="956">
        <v>99.5</v>
      </c>
      <c r="N310" s="788">
        <v>114</v>
      </c>
      <c r="O310" s="741">
        <v>117.4</v>
      </c>
      <c r="P310" s="957">
        <v>104.5</v>
      </c>
      <c r="Q310" t="s">
        <v>622</v>
      </c>
      <c r="R310" s="688"/>
    </row>
    <row r="311" spans="1:18">
      <c r="A311" s="306"/>
      <c r="B311" s="316" t="s">
        <v>353</v>
      </c>
      <c r="C311" s="312">
        <v>108.35</v>
      </c>
      <c r="D311" s="762">
        <v>117.39</v>
      </c>
      <c r="E311" s="297">
        <v>101.02</v>
      </c>
      <c r="F311" s="783" t="s">
        <v>623</v>
      </c>
      <c r="G311" s="332"/>
      <c r="H311" s="301"/>
      <c r="I311" s="306"/>
      <c r="J311" s="316" t="s">
        <v>353</v>
      </c>
      <c r="K311" s="954">
        <v>100.7</v>
      </c>
      <c r="L311" s="955">
        <v>100.5</v>
      </c>
      <c r="M311" s="956">
        <v>100</v>
      </c>
      <c r="N311" s="788">
        <v>112.5</v>
      </c>
      <c r="O311" s="741">
        <v>117.3</v>
      </c>
      <c r="P311" s="957">
        <v>104.9</v>
      </c>
      <c r="Q311" t="s">
        <v>622</v>
      </c>
      <c r="R311" s="688"/>
    </row>
    <row r="312" spans="1:18">
      <c r="A312" s="306"/>
      <c r="B312" s="316" t="s">
        <v>354</v>
      </c>
      <c r="C312" s="312">
        <v>107.33</v>
      </c>
      <c r="D312" s="762">
        <v>116.92</v>
      </c>
      <c r="E312" s="297">
        <v>100.72</v>
      </c>
      <c r="F312" s="783" t="s">
        <v>623</v>
      </c>
      <c r="G312" s="332"/>
      <c r="H312" s="301"/>
      <c r="I312" s="306"/>
      <c r="J312" s="316" t="s">
        <v>354</v>
      </c>
      <c r="K312" s="954">
        <v>99.9</v>
      </c>
      <c r="L312" s="955">
        <v>99.5</v>
      </c>
      <c r="M312" s="956">
        <v>99.7</v>
      </c>
      <c r="N312" s="788">
        <v>111.7</v>
      </c>
      <c r="O312" s="741">
        <v>116.3</v>
      </c>
      <c r="P312" s="957">
        <v>104.6</v>
      </c>
      <c r="Q312" t="s">
        <v>622</v>
      </c>
      <c r="R312" s="688"/>
    </row>
    <row r="313" spans="1:18">
      <c r="A313" s="306"/>
      <c r="B313" s="316" t="s">
        <v>355</v>
      </c>
      <c r="C313" s="312">
        <v>104.79</v>
      </c>
      <c r="D313" s="762">
        <v>116.71</v>
      </c>
      <c r="E313" s="297">
        <v>100.43</v>
      </c>
      <c r="F313" s="783" t="s">
        <v>623</v>
      </c>
      <c r="G313" s="332"/>
      <c r="H313" s="301"/>
      <c r="I313" s="306"/>
      <c r="J313" s="316" t="s">
        <v>355</v>
      </c>
      <c r="K313" s="954">
        <v>98.7</v>
      </c>
      <c r="L313" s="955">
        <v>100</v>
      </c>
      <c r="M313" s="956">
        <v>100</v>
      </c>
      <c r="N313" s="788">
        <v>110.3</v>
      </c>
      <c r="O313" s="741">
        <v>117.2</v>
      </c>
      <c r="P313" s="957">
        <v>105.2</v>
      </c>
      <c r="Q313" t="s">
        <v>622</v>
      </c>
      <c r="R313" s="688"/>
    </row>
    <row r="314" spans="1:18">
      <c r="A314" s="306"/>
      <c r="B314" s="316" t="s">
        <v>356</v>
      </c>
      <c r="C314" s="312">
        <v>105.94</v>
      </c>
      <c r="D314" s="762">
        <v>115.8</v>
      </c>
      <c r="E314" s="297">
        <v>100.67</v>
      </c>
      <c r="F314" s="783" t="s">
        <v>625</v>
      </c>
      <c r="G314" s="332"/>
      <c r="H314" s="301"/>
      <c r="I314" s="306"/>
      <c r="J314" s="316" t="s">
        <v>356</v>
      </c>
      <c r="K314" s="954">
        <v>99.1</v>
      </c>
      <c r="L314" s="955">
        <v>100.2</v>
      </c>
      <c r="M314" s="956">
        <v>100.1</v>
      </c>
      <c r="N314" s="788">
        <v>110.8</v>
      </c>
      <c r="O314" s="741">
        <v>117</v>
      </c>
      <c r="P314" s="957">
        <v>105.2</v>
      </c>
      <c r="Q314" t="s">
        <v>622</v>
      </c>
      <c r="R314" s="688"/>
    </row>
    <row r="315" spans="1:18">
      <c r="A315" s="306"/>
      <c r="B315" s="316" t="s">
        <v>357</v>
      </c>
      <c r="C315" s="312">
        <v>101.94</v>
      </c>
      <c r="D315" s="762">
        <v>114.57</v>
      </c>
      <c r="E315" s="297">
        <v>101.61</v>
      </c>
      <c r="F315" s="783" t="s">
        <v>625</v>
      </c>
      <c r="G315" s="332"/>
      <c r="H315" s="301"/>
      <c r="I315" s="306"/>
      <c r="J315" s="316" t="s">
        <v>357</v>
      </c>
      <c r="K315" s="954">
        <v>98.1</v>
      </c>
      <c r="L315" s="955">
        <v>99.3</v>
      </c>
      <c r="M315" s="956">
        <v>100.1</v>
      </c>
      <c r="N315" s="788">
        <v>109.7</v>
      </c>
      <c r="O315" s="741">
        <v>116.2</v>
      </c>
      <c r="P315" s="957">
        <v>105.3</v>
      </c>
      <c r="Q315" t="s">
        <v>622</v>
      </c>
      <c r="R315" s="688"/>
    </row>
    <row r="316" spans="1:18">
      <c r="A316" s="307"/>
      <c r="B316" s="339" t="s">
        <v>358</v>
      </c>
      <c r="C316" s="323">
        <v>101.92</v>
      </c>
      <c r="D316" s="759">
        <v>113.46</v>
      </c>
      <c r="E316" s="298">
        <v>102.1</v>
      </c>
      <c r="F316" s="784" t="s">
        <v>394</v>
      </c>
      <c r="G316" s="333"/>
      <c r="H316" s="301"/>
      <c r="I316" s="307"/>
      <c r="J316" s="339" t="s">
        <v>358</v>
      </c>
      <c r="K316" s="954">
        <v>96.8</v>
      </c>
      <c r="L316" s="955">
        <v>98.5</v>
      </c>
      <c r="M316" s="956">
        <v>100.1</v>
      </c>
      <c r="N316" s="790">
        <v>108.2</v>
      </c>
      <c r="O316" s="745">
        <v>115.3</v>
      </c>
      <c r="P316" s="965">
        <v>105.1</v>
      </c>
      <c r="Q316" s="360" t="s">
        <v>622</v>
      </c>
      <c r="R316" s="689"/>
    </row>
    <row r="317" spans="1:18">
      <c r="A317" s="314" t="s">
        <v>383</v>
      </c>
      <c r="B317" s="315" t="s">
        <v>347</v>
      </c>
      <c r="C317" s="973">
        <v>108.25</v>
      </c>
      <c r="D317" s="785">
        <v>116.21</v>
      </c>
      <c r="E317" s="296">
        <v>100.82</v>
      </c>
      <c r="F317" s="343" t="s">
        <v>394</v>
      </c>
      <c r="G317" s="332"/>
      <c r="H317" s="301"/>
      <c r="I317" s="314" t="s">
        <v>383</v>
      </c>
      <c r="J317" s="316" t="s">
        <v>347</v>
      </c>
      <c r="K317" s="966">
        <v>96.7</v>
      </c>
      <c r="L317" s="967">
        <v>99.5</v>
      </c>
      <c r="M317" s="968">
        <v>99.6</v>
      </c>
      <c r="N317" s="788">
        <v>108.1</v>
      </c>
      <c r="O317" s="741">
        <v>116.8</v>
      </c>
      <c r="P317" s="957">
        <v>104.8</v>
      </c>
      <c r="Q317" t="s">
        <v>622</v>
      </c>
      <c r="R317" s="688"/>
    </row>
    <row r="318" spans="1:18">
      <c r="A318" s="306">
        <v>2016</v>
      </c>
      <c r="B318" s="316" t="s">
        <v>348</v>
      </c>
      <c r="C318" s="312">
        <v>97.99</v>
      </c>
      <c r="D318" s="764">
        <v>116.31</v>
      </c>
      <c r="E318" s="297">
        <v>101.02</v>
      </c>
      <c r="F318" s="344" t="s">
        <v>394</v>
      </c>
      <c r="G318" s="332"/>
      <c r="H318" s="301"/>
      <c r="I318" s="306">
        <v>2016</v>
      </c>
      <c r="J318" s="316" t="s">
        <v>348</v>
      </c>
      <c r="K318" s="954">
        <v>95.3</v>
      </c>
      <c r="L318" s="955">
        <v>98.9</v>
      </c>
      <c r="M318" s="956">
        <v>99.7</v>
      </c>
      <c r="N318" s="788">
        <v>106.6</v>
      </c>
      <c r="O318" s="741">
        <v>115.7</v>
      </c>
      <c r="P318" s="957">
        <v>104.9</v>
      </c>
      <c r="Q318" t="s">
        <v>622</v>
      </c>
      <c r="R318" s="688"/>
    </row>
    <row r="319" spans="1:18">
      <c r="A319" s="306"/>
      <c r="B319" s="316" t="s">
        <v>349</v>
      </c>
      <c r="C319" s="312">
        <v>102.57</v>
      </c>
      <c r="D319" s="764">
        <v>115.8</v>
      </c>
      <c r="E319" s="297">
        <v>101.15</v>
      </c>
      <c r="F319" s="344" t="s">
        <v>394</v>
      </c>
      <c r="G319" s="332"/>
      <c r="H319" s="301"/>
      <c r="I319" s="306"/>
      <c r="J319" s="316" t="s">
        <v>349</v>
      </c>
      <c r="K319" s="954">
        <v>95.4</v>
      </c>
      <c r="L319" s="955">
        <v>98.9</v>
      </c>
      <c r="M319" s="956">
        <v>99.3</v>
      </c>
      <c r="N319" s="788">
        <v>106.7</v>
      </c>
      <c r="O319" s="741">
        <v>116</v>
      </c>
      <c r="P319" s="957">
        <v>104.6</v>
      </c>
      <c r="Q319" t="s">
        <v>622</v>
      </c>
      <c r="R319" s="688"/>
    </row>
    <row r="320" spans="1:18">
      <c r="A320" s="306"/>
      <c r="B320" s="316" t="s">
        <v>350</v>
      </c>
      <c r="C320" s="312">
        <v>102.7</v>
      </c>
      <c r="D320" s="764">
        <v>117.6</v>
      </c>
      <c r="E320" s="297">
        <v>100.92</v>
      </c>
      <c r="F320" s="344" t="s">
        <v>394</v>
      </c>
      <c r="G320" s="332"/>
      <c r="H320" s="301"/>
      <c r="I320" s="306"/>
      <c r="J320" s="316" t="s">
        <v>350</v>
      </c>
      <c r="K320" s="954">
        <v>95.5</v>
      </c>
      <c r="L320" s="955">
        <v>98.8</v>
      </c>
      <c r="M320" s="956">
        <v>99.3</v>
      </c>
      <c r="N320" s="788">
        <v>106.8</v>
      </c>
      <c r="O320" s="741">
        <v>115.7</v>
      </c>
      <c r="P320" s="957">
        <v>104.5</v>
      </c>
      <c r="Q320" t="s">
        <v>622</v>
      </c>
      <c r="R320" s="688"/>
    </row>
    <row r="321" spans="1:18">
      <c r="A321" s="306"/>
      <c r="B321" s="316" t="s">
        <v>351</v>
      </c>
      <c r="C321" s="312">
        <v>102.76</v>
      </c>
      <c r="D321" s="764">
        <v>117.53</v>
      </c>
      <c r="E321" s="297">
        <v>100.35</v>
      </c>
      <c r="F321" s="344" t="s">
        <v>394</v>
      </c>
      <c r="G321" s="332"/>
      <c r="H321" s="301"/>
      <c r="I321" s="306"/>
      <c r="J321" s="316" t="s">
        <v>351</v>
      </c>
      <c r="K321" s="954">
        <v>95.5</v>
      </c>
      <c r="L321" s="955">
        <v>98.5</v>
      </c>
      <c r="M321" s="956">
        <v>98.6</v>
      </c>
      <c r="N321" s="788">
        <v>106.8</v>
      </c>
      <c r="O321" s="741">
        <v>115.4</v>
      </c>
      <c r="P321" s="957">
        <v>103.7</v>
      </c>
      <c r="Q321" t="s">
        <v>622</v>
      </c>
      <c r="R321" s="688"/>
    </row>
    <row r="322" spans="1:18">
      <c r="A322" s="306"/>
      <c r="B322" s="316" t="s">
        <v>352</v>
      </c>
      <c r="C322" s="312">
        <v>104.38</v>
      </c>
      <c r="D322" s="764">
        <v>118.27</v>
      </c>
      <c r="E322" s="297">
        <v>99.56</v>
      </c>
      <c r="F322" s="344" t="s">
        <v>631</v>
      </c>
      <c r="G322" s="332"/>
      <c r="H322" s="301"/>
      <c r="I322" s="306"/>
      <c r="J322" s="316" t="s">
        <v>352</v>
      </c>
      <c r="K322" s="954">
        <v>95.6</v>
      </c>
      <c r="L322" s="955">
        <v>98.9</v>
      </c>
      <c r="M322" s="956">
        <v>99.2</v>
      </c>
      <c r="N322" s="788">
        <v>107</v>
      </c>
      <c r="O322" s="741">
        <v>115.7</v>
      </c>
      <c r="P322" s="957">
        <v>104.5</v>
      </c>
      <c r="Q322" t="s">
        <v>622</v>
      </c>
      <c r="R322" s="688"/>
    </row>
    <row r="323" spans="1:18">
      <c r="A323" s="306"/>
      <c r="B323" s="316" t="s">
        <v>353</v>
      </c>
      <c r="C323" s="312">
        <v>107.64</v>
      </c>
      <c r="D323" s="764">
        <v>118.19</v>
      </c>
      <c r="E323" s="297">
        <v>101.05</v>
      </c>
      <c r="F323" s="344" t="s">
        <v>631</v>
      </c>
      <c r="G323" s="332"/>
      <c r="H323" s="301"/>
      <c r="I323" s="306"/>
      <c r="J323" s="316" t="s">
        <v>353</v>
      </c>
      <c r="K323" s="954">
        <v>95.9</v>
      </c>
      <c r="L323" s="955">
        <v>99.2</v>
      </c>
      <c r="M323" s="956">
        <v>99.2</v>
      </c>
      <c r="N323" s="788">
        <v>107.2</v>
      </c>
      <c r="O323" s="741">
        <v>116.2</v>
      </c>
      <c r="P323" s="957">
        <v>104.5</v>
      </c>
      <c r="Q323" t="s">
        <v>622</v>
      </c>
      <c r="R323" s="688"/>
    </row>
    <row r="324" spans="1:18">
      <c r="A324" s="306"/>
      <c r="B324" s="316" t="s">
        <v>354</v>
      </c>
      <c r="C324" s="312">
        <v>108.77</v>
      </c>
      <c r="D324" s="764">
        <v>115.83</v>
      </c>
      <c r="E324" s="297">
        <v>99.97</v>
      </c>
      <c r="F324" s="344" t="s">
        <v>631</v>
      </c>
      <c r="G324" s="332"/>
      <c r="H324" s="301"/>
      <c r="I324" s="306"/>
      <c r="J324" s="316" t="s">
        <v>354</v>
      </c>
      <c r="K324" s="954">
        <v>95.7</v>
      </c>
      <c r="L324" s="955">
        <v>99.5</v>
      </c>
      <c r="M324" s="956">
        <v>99.2</v>
      </c>
      <c r="N324" s="788">
        <v>107.2</v>
      </c>
      <c r="O324" s="741">
        <v>116.5</v>
      </c>
      <c r="P324" s="957">
        <v>104.7</v>
      </c>
      <c r="Q324" t="s">
        <v>622</v>
      </c>
      <c r="R324" s="688"/>
    </row>
    <row r="325" spans="1:18">
      <c r="A325" s="306"/>
      <c r="B325" s="316" t="s">
        <v>355</v>
      </c>
      <c r="C325" s="312">
        <v>111.8</v>
      </c>
      <c r="D325" s="764">
        <v>119.61</v>
      </c>
      <c r="E325" s="297">
        <v>100.35</v>
      </c>
      <c r="F325" s="344" t="s">
        <v>631</v>
      </c>
      <c r="G325" s="332"/>
      <c r="H325" s="301"/>
      <c r="I325" s="306"/>
      <c r="J325" s="316" t="s">
        <v>355</v>
      </c>
      <c r="K325" s="954">
        <v>95.8</v>
      </c>
      <c r="L325" s="955">
        <v>100.1</v>
      </c>
      <c r="M325" s="956">
        <v>99.7</v>
      </c>
      <c r="N325" s="788">
        <v>107.3</v>
      </c>
      <c r="O325" s="741">
        <v>117</v>
      </c>
      <c r="P325" s="957">
        <v>105.1</v>
      </c>
      <c r="Q325" t="s">
        <v>622</v>
      </c>
      <c r="R325" s="688"/>
    </row>
    <row r="326" spans="1:18">
      <c r="A326" s="306"/>
      <c r="B326" s="316" t="s">
        <v>356</v>
      </c>
      <c r="C326" s="312">
        <v>109.07</v>
      </c>
      <c r="D326" s="764">
        <v>116.72</v>
      </c>
      <c r="E326" s="297">
        <v>98.43</v>
      </c>
      <c r="F326" s="344" t="s">
        <v>631</v>
      </c>
      <c r="G326" s="332"/>
      <c r="H326" s="301"/>
      <c r="I326" s="306"/>
      <c r="J326" s="316" t="s">
        <v>356</v>
      </c>
      <c r="K326" s="954">
        <v>96.9</v>
      </c>
      <c r="L326" s="955">
        <v>100.5</v>
      </c>
      <c r="M326" s="956">
        <v>99.6</v>
      </c>
      <c r="N326" s="788">
        <v>108.4</v>
      </c>
      <c r="O326" s="741">
        <v>117.7</v>
      </c>
      <c r="P326" s="957">
        <v>105.2</v>
      </c>
      <c r="Q326" t="s">
        <v>620</v>
      </c>
      <c r="R326" s="688"/>
    </row>
    <row r="327" spans="1:18">
      <c r="A327" s="306"/>
      <c r="B327" s="316" t="s">
        <v>357</v>
      </c>
      <c r="C327" s="312">
        <v>116.47</v>
      </c>
      <c r="D327" s="764">
        <v>118.32</v>
      </c>
      <c r="E327" s="297">
        <v>97.32</v>
      </c>
      <c r="F327" s="344" t="s">
        <v>631</v>
      </c>
      <c r="G327" s="332"/>
      <c r="H327" s="301"/>
      <c r="I327" s="306"/>
      <c r="J327" s="316" t="s">
        <v>357</v>
      </c>
      <c r="K327" s="954">
        <v>98.2</v>
      </c>
      <c r="L327" s="955">
        <v>102.1</v>
      </c>
      <c r="M327" s="956">
        <v>99.7</v>
      </c>
      <c r="N327" s="788">
        <v>109.8</v>
      </c>
      <c r="O327" s="741">
        <v>119.4</v>
      </c>
      <c r="P327" s="957">
        <v>105.5</v>
      </c>
      <c r="Q327" t="s">
        <v>620</v>
      </c>
      <c r="R327" s="688"/>
    </row>
    <row r="328" spans="1:18">
      <c r="A328" s="307"/>
      <c r="B328" s="339" t="s">
        <v>358</v>
      </c>
      <c r="C328" s="323">
        <v>119.6</v>
      </c>
      <c r="D328" s="786">
        <v>120.06</v>
      </c>
      <c r="E328" s="298">
        <v>96.1</v>
      </c>
      <c r="F328" s="346" t="s">
        <v>631</v>
      </c>
      <c r="G328" s="333"/>
      <c r="H328" s="301"/>
      <c r="I328" s="306"/>
      <c r="J328" s="316" t="s">
        <v>358</v>
      </c>
      <c r="K328" s="959">
        <v>100.1</v>
      </c>
      <c r="L328" s="960">
        <v>102</v>
      </c>
      <c r="M328" s="961">
        <v>100.3</v>
      </c>
      <c r="N328" s="788">
        <v>111.8</v>
      </c>
      <c r="O328" s="741">
        <v>119.4</v>
      </c>
      <c r="P328" s="957">
        <v>106.1</v>
      </c>
      <c r="Q328" t="s">
        <v>620</v>
      </c>
      <c r="R328" s="688"/>
    </row>
    <row r="329" spans="1:18">
      <c r="A329" s="306" t="s">
        <v>384</v>
      </c>
      <c r="B329" s="316" t="s">
        <v>347</v>
      </c>
      <c r="C329" s="312">
        <v>124.18</v>
      </c>
      <c r="D329" s="764">
        <v>118.8</v>
      </c>
      <c r="E329" s="297">
        <v>97.54</v>
      </c>
      <c r="F329" s="344" t="s">
        <v>631</v>
      </c>
      <c r="G329" s="345"/>
      <c r="H329" s="301"/>
      <c r="I329" s="314" t="s">
        <v>384</v>
      </c>
      <c r="J329" s="315" t="s">
        <v>347</v>
      </c>
      <c r="K329" s="954">
        <v>100.3</v>
      </c>
      <c r="L329" s="955">
        <v>101.5</v>
      </c>
      <c r="M329" s="956">
        <v>100.4</v>
      </c>
      <c r="N329" s="792">
        <v>112.2</v>
      </c>
      <c r="O329" s="753">
        <v>119</v>
      </c>
      <c r="P329" s="963">
        <v>106.4</v>
      </c>
      <c r="Q329" s="359" t="s">
        <v>620</v>
      </c>
      <c r="R329" s="697"/>
    </row>
    <row r="330" spans="1:18">
      <c r="A330" s="306">
        <v>2017</v>
      </c>
      <c r="B330" s="316" t="s">
        <v>348</v>
      </c>
      <c r="C330" s="312">
        <v>125.93</v>
      </c>
      <c r="D330" s="764">
        <v>122.81</v>
      </c>
      <c r="E330" s="297">
        <v>96.87</v>
      </c>
      <c r="F330" s="344" t="s">
        <v>631</v>
      </c>
      <c r="G330" s="345"/>
      <c r="H330" s="301"/>
      <c r="I330" s="306">
        <v>2017</v>
      </c>
      <c r="J330" s="316" t="s">
        <v>348</v>
      </c>
      <c r="K330" s="954">
        <v>100.1</v>
      </c>
      <c r="L330" s="955">
        <v>102.3</v>
      </c>
      <c r="M330" s="956">
        <v>100.9</v>
      </c>
      <c r="N330" s="788">
        <v>112</v>
      </c>
      <c r="O330" s="741">
        <v>119.6</v>
      </c>
      <c r="P330" s="957">
        <v>107</v>
      </c>
      <c r="Q330" t="s">
        <v>620</v>
      </c>
      <c r="R330" s="698"/>
    </row>
    <row r="331" spans="1:18">
      <c r="A331" s="306"/>
      <c r="B331" s="316" t="s">
        <v>349</v>
      </c>
      <c r="C331" s="312">
        <v>122.22</v>
      </c>
      <c r="D331" s="764">
        <v>121.76</v>
      </c>
      <c r="E331" s="297">
        <v>97.47</v>
      </c>
      <c r="F331" s="344" t="s">
        <v>631</v>
      </c>
      <c r="G331" s="345"/>
      <c r="H331" s="301"/>
      <c r="I331" s="306"/>
      <c r="J331" s="316" t="s">
        <v>349</v>
      </c>
      <c r="K331" s="954">
        <v>100.6</v>
      </c>
      <c r="L331" s="955">
        <v>102.4</v>
      </c>
      <c r="M331" s="956">
        <v>101.7</v>
      </c>
      <c r="N331" s="788">
        <v>112.5</v>
      </c>
      <c r="O331" s="741">
        <v>119.8</v>
      </c>
      <c r="P331" s="957">
        <v>107.7</v>
      </c>
      <c r="Q331" t="s">
        <v>620</v>
      </c>
      <c r="R331" s="698"/>
    </row>
    <row r="332" spans="1:18">
      <c r="A332" s="306"/>
      <c r="B332" s="316" t="s">
        <v>350</v>
      </c>
      <c r="C332" s="312">
        <v>122.88</v>
      </c>
      <c r="D332" s="764">
        <v>123.81</v>
      </c>
      <c r="E332" s="297">
        <v>99.73</v>
      </c>
      <c r="F332" s="344" t="s">
        <v>631</v>
      </c>
      <c r="G332" s="345"/>
      <c r="H332" s="301"/>
      <c r="I332" s="306"/>
      <c r="J332" s="316" t="s">
        <v>350</v>
      </c>
      <c r="K332" s="954">
        <v>100.2</v>
      </c>
      <c r="L332" s="955">
        <v>103.4</v>
      </c>
      <c r="M332" s="956">
        <v>101.9</v>
      </c>
      <c r="N332" s="788">
        <v>112.1</v>
      </c>
      <c r="O332" s="741">
        <v>121</v>
      </c>
      <c r="P332" s="957">
        <v>108.2</v>
      </c>
      <c r="Q332" t="s">
        <v>620</v>
      </c>
      <c r="R332" s="698"/>
    </row>
    <row r="333" spans="1:18">
      <c r="A333" s="306"/>
      <c r="B333" s="316" t="s">
        <v>351</v>
      </c>
      <c r="C333" s="312">
        <v>122.45</v>
      </c>
      <c r="D333" s="764">
        <v>122.7</v>
      </c>
      <c r="E333" s="297">
        <v>98.95</v>
      </c>
      <c r="F333" s="344" t="s">
        <v>632</v>
      </c>
      <c r="G333" s="345"/>
      <c r="H333" s="301"/>
      <c r="I333" s="306"/>
      <c r="J333" s="316" t="s">
        <v>351</v>
      </c>
      <c r="K333" s="954">
        <v>100.1</v>
      </c>
      <c r="L333" s="955">
        <v>103.3</v>
      </c>
      <c r="M333" s="956">
        <v>101.9</v>
      </c>
      <c r="N333" s="788">
        <v>111.9</v>
      </c>
      <c r="O333" s="741">
        <v>120.9</v>
      </c>
      <c r="P333" s="957">
        <v>108.1</v>
      </c>
      <c r="Q333" t="s">
        <v>620</v>
      </c>
      <c r="R333" s="698"/>
    </row>
    <row r="334" spans="1:18">
      <c r="A334" s="306"/>
      <c r="B334" s="316" t="s">
        <v>352</v>
      </c>
      <c r="C334" s="312">
        <v>122.58</v>
      </c>
      <c r="D334" s="764">
        <v>122.17</v>
      </c>
      <c r="E334" s="297">
        <v>98.92</v>
      </c>
      <c r="F334" s="344" t="s">
        <v>632</v>
      </c>
      <c r="G334" s="345"/>
      <c r="H334" s="301"/>
      <c r="I334" s="306"/>
      <c r="J334" s="316" t="s">
        <v>352</v>
      </c>
      <c r="K334" s="954">
        <v>100.7</v>
      </c>
      <c r="L334" s="955">
        <v>104</v>
      </c>
      <c r="M334" s="956">
        <v>102.2</v>
      </c>
      <c r="N334" s="788">
        <v>112.6</v>
      </c>
      <c r="O334" s="741">
        <v>121.5</v>
      </c>
      <c r="P334" s="957">
        <v>108.1</v>
      </c>
      <c r="Q334" t="s">
        <v>620</v>
      </c>
      <c r="R334" s="698"/>
    </row>
    <row r="335" spans="1:18">
      <c r="A335" s="306"/>
      <c r="B335" s="316" t="s">
        <v>353</v>
      </c>
      <c r="C335" s="312">
        <v>119.15</v>
      </c>
      <c r="D335" s="764">
        <v>121.86</v>
      </c>
      <c r="E335" s="297">
        <v>100.41</v>
      </c>
      <c r="F335" s="344" t="s">
        <v>632</v>
      </c>
      <c r="G335" s="345"/>
      <c r="H335" s="301"/>
      <c r="I335" s="306"/>
      <c r="J335" s="316" t="s">
        <v>353</v>
      </c>
      <c r="K335" s="954">
        <v>100.7</v>
      </c>
      <c r="L335" s="955">
        <v>103.1</v>
      </c>
      <c r="M335" s="956">
        <v>101.9</v>
      </c>
      <c r="N335" s="788">
        <v>112.6</v>
      </c>
      <c r="O335" s="741">
        <v>120.8</v>
      </c>
      <c r="P335" s="957">
        <v>107.9</v>
      </c>
      <c r="Q335" t="s">
        <v>620</v>
      </c>
      <c r="R335" s="698"/>
    </row>
    <row r="336" spans="1:18">
      <c r="A336" s="306"/>
      <c r="B336" s="316" t="s">
        <v>354</v>
      </c>
      <c r="C336" s="312">
        <v>123.66</v>
      </c>
      <c r="D336" s="764">
        <v>124.01</v>
      </c>
      <c r="E336" s="297">
        <v>100.83</v>
      </c>
      <c r="F336" s="344" t="s">
        <v>632</v>
      </c>
      <c r="G336" s="345"/>
      <c r="H336" s="301"/>
      <c r="I336" s="306"/>
      <c r="J336" s="316" t="s">
        <v>354</v>
      </c>
      <c r="K336" s="954">
        <v>101.7</v>
      </c>
      <c r="L336" s="955">
        <v>104.6</v>
      </c>
      <c r="M336" s="956">
        <v>102.5</v>
      </c>
      <c r="N336" s="788">
        <v>113.7</v>
      </c>
      <c r="O336" s="741">
        <v>122.3</v>
      </c>
      <c r="P336" s="957">
        <v>108.5</v>
      </c>
      <c r="Q336" t="s">
        <v>620</v>
      </c>
      <c r="R336" s="698"/>
    </row>
    <row r="337" spans="1:18">
      <c r="A337" s="306"/>
      <c r="B337" s="316" t="s">
        <v>355</v>
      </c>
      <c r="C337" s="312">
        <v>123.55</v>
      </c>
      <c r="D337" s="764">
        <v>122.58</v>
      </c>
      <c r="E337" s="297">
        <v>101.13</v>
      </c>
      <c r="F337" s="344" t="s">
        <v>633</v>
      </c>
      <c r="G337" s="345"/>
      <c r="H337" s="301"/>
      <c r="I337" s="306"/>
      <c r="J337" s="316" t="s">
        <v>355</v>
      </c>
      <c r="K337" s="954">
        <v>101.3</v>
      </c>
      <c r="L337" s="955">
        <v>103.8</v>
      </c>
      <c r="M337" s="956">
        <v>102.9</v>
      </c>
      <c r="N337" s="788">
        <v>113.3</v>
      </c>
      <c r="O337" s="741">
        <v>121.3</v>
      </c>
      <c r="P337" s="957">
        <v>109</v>
      </c>
      <c r="Q337" t="s">
        <v>620</v>
      </c>
      <c r="R337" s="698"/>
    </row>
    <row r="338" spans="1:18">
      <c r="A338" s="306"/>
      <c r="B338" s="316" t="s">
        <v>356</v>
      </c>
      <c r="C338" s="312">
        <v>121.38</v>
      </c>
      <c r="D338" s="764">
        <v>123.12</v>
      </c>
      <c r="E338" s="297">
        <v>100.47</v>
      </c>
      <c r="F338" s="344" t="s">
        <v>633</v>
      </c>
      <c r="G338" s="345"/>
      <c r="H338" s="301"/>
      <c r="I338" s="306"/>
      <c r="J338" s="316" t="s">
        <v>356</v>
      </c>
      <c r="K338" s="954">
        <v>101</v>
      </c>
      <c r="L338" s="955">
        <v>103.9</v>
      </c>
      <c r="M338" s="956">
        <v>103.7</v>
      </c>
      <c r="N338" s="788">
        <v>113.1</v>
      </c>
      <c r="O338" s="741">
        <v>121.5</v>
      </c>
      <c r="P338" s="957">
        <v>110</v>
      </c>
      <c r="Q338" t="s">
        <v>620</v>
      </c>
      <c r="R338" s="698"/>
    </row>
    <row r="339" spans="1:18">
      <c r="A339" s="306"/>
      <c r="B339" s="316" t="s">
        <v>357</v>
      </c>
      <c r="C339" s="312">
        <v>121.78</v>
      </c>
      <c r="D339" s="764">
        <v>125.71</v>
      </c>
      <c r="E339" s="297">
        <v>100.42</v>
      </c>
      <c r="F339" s="344" t="s">
        <v>633</v>
      </c>
      <c r="G339" s="345"/>
      <c r="H339" s="301"/>
      <c r="I339" s="306"/>
      <c r="J339" s="316" t="s">
        <v>357</v>
      </c>
      <c r="K339" s="954">
        <v>102.3</v>
      </c>
      <c r="L339" s="955">
        <v>105.2</v>
      </c>
      <c r="M339" s="956">
        <v>104.1</v>
      </c>
      <c r="N339" s="788">
        <v>114.5</v>
      </c>
      <c r="O339" s="741">
        <v>123.1</v>
      </c>
      <c r="P339" s="957">
        <v>110.2</v>
      </c>
      <c r="Q339" t="s">
        <v>620</v>
      </c>
      <c r="R339" s="698"/>
    </row>
    <row r="340" spans="1:18">
      <c r="A340" s="307"/>
      <c r="B340" s="339" t="s">
        <v>358</v>
      </c>
      <c r="C340" s="323">
        <v>122.7</v>
      </c>
      <c r="D340" s="786">
        <v>125.19</v>
      </c>
      <c r="E340" s="298">
        <v>100.57</v>
      </c>
      <c r="F340" s="346" t="s">
        <v>633</v>
      </c>
      <c r="G340" s="347"/>
      <c r="H340" s="301"/>
      <c r="I340" s="307"/>
      <c r="J340" s="339" t="s">
        <v>358</v>
      </c>
      <c r="K340" s="954">
        <v>101.5</v>
      </c>
      <c r="L340" s="955">
        <v>106.4</v>
      </c>
      <c r="M340" s="956">
        <v>104.2</v>
      </c>
      <c r="N340" s="790">
        <v>113.6</v>
      </c>
      <c r="O340" s="745">
        <v>124.5</v>
      </c>
      <c r="P340" s="965">
        <v>110.6</v>
      </c>
      <c r="Q340" s="360" t="s">
        <v>620</v>
      </c>
      <c r="R340" s="699"/>
    </row>
    <row r="341" spans="1:18">
      <c r="A341" s="306" t="s">
        <v>385</v>
      </c>
      <c r="B341" s="316" t="s">
        <v>347</v>
      </c>
      <c r="C341" s="303">
        <v>111.55</v>
      </c>
      <c r="D341" s="787">
        <v>125.51</v>
      </c>
      <c r="E341" s="303">
        <v>99.55</v>
      </c>
      <c r="F341" s="344" t="s">
        <v>633</v>
      </c>
      <c r="G341" s="345"/>
      <c r="H341" s="301"/>
      <c r="I341" s="306" t="s">
        <v>385</v>
      </c>
      <c r="J341" s="316" t="s">
        <v>347</v>
      </c>
      <c r="K341" s="966">
        <v>100.7</v>
      </c>
      <c r="L341" s="967">
        <v>104.9</v>
      </c>
      <c r="M341" s="968">
        <v>103.9</v>
      </c>
      <c r="N341" s="792">
        <v>112.7</v>
      </c>
      <c r="O341" s="753">
        <v>122.5</v>
      </c>
      <c r="P341" s="963">
        <v>110.1</v>
      </c>
      <c r="Q341" s="359" t="s">
        <v>620</v>
      </c>
      <c r="R341" s="698"/>
    </row>
    <row r="342" spans="1:18">
      <c r="A342" s="306">
        <v>2018</v>
      </c>
      <c r="B342" s="316" t="s">
        <v>348</v>
      </c>
      <c r="C342" s="303">
        <v>113.99</v>
      </c>
      <c r="D342" s="787">
        <v>123.81</v>
      </c>
      <c r="E342" s="303">
        <v>102.16</v>
      </c>
      <c r="F342" s="344" t="s">
        <v>633</v>
      </c>
      <c r="G342" s="345"/>
      <c r="H342" s="301"/>
      <c r="I342" s="306">
        <v>2018</v>
      </c>
      <c r="J342" s="316" t="s">
        <v>348</v>
      </c>
      <c r="K342" s="954">
        <v>100.7</v>
      </c>
      <c r="L342" s="955">
        <v>104.6</v>
      </c>
      <c r="M342" s="956">
        <v>104.1</v>
      </c>
      <c r="N342" s="788">
        <v>112.8</v>
      </c>
      <c r="O342" s="741">
        <v>122.2</v>
      </c>
      <c r="P342" s="957">
        <v>110.6</v>
      </c>
      <c r="Q342" t="s">
        <v>620</v>
      </c>
      <c r="R342" s="698"/>
    </row>
    <row r="343" spans="1:18">
      <c r="A343" s="306"/>
      <c r="B343" s="316" t="s">
        <v>349</v>
      </c>
      <c r="C343" s="303">
        <v>114.59</v>
      </c>
      <c r="D343" s="787">
        <v>128.19</v>
      </c>
      <c r="E343" s="303">
        <v>100.92</v>
      </c>
      <c r="F343" s="344" t="s">
        <v>633</v>
      </c>
      <c r="G343" s="345"/>
      <c r="H343" s="301"/>
      <c r="I343" s="306"/>
      <c r="J343" s="316" t="s">
        <v>349</v>
      </c>
      <c r="K343" s="954">
        <v>99.8</v>
      </c>
      <c r="L343" s="955">
        <v>105</v>
      </c>
      <c r="M343" s="956">
        <v>104.4</v>
      </c>
      <c r="N343" s="788">
        <v>111.8</v>
      </c>
      <c r="O343" s="741">
        <v>122.6</v>
      </c>
      <c r="P343" s="957">
        <v>110.5</v>
      </c>
      <c r="Q343" t="s">
        <v>620</v>
      </c>
      <c r="R343" s="698"/>
    </row>
    <row r="344" spans="1:18">
      <c r="A344" s="306"/>
      <c r="B344" s="316" t="s">
        <v>350</v>
      </c>
      <c r="C344" s="303">
        <v>116.42</v>
      </c>
      <c r="D344" s="787">
        <v>127.97</v>
      </c>
      <c r="E344" s="303">
        <v>104.68</v>
      </c>
      <c r="F344" s="344" t="s">
        <v>633</v>
      </c>
      <c r="G344" s="345"/>
      <c r="H344" s="301"/>
      <c r="I344" s="306"/>
      <c r="J344" s="316" t="s">
        <v>350</v>
      </c>
      <c r="K344" s="954">
        <v>101.4</v>
      </c>
      <c r="L344" s="955">
        <v>105.8</v>
      </c>
      <c r="M344" s="956">
        <v>104.1</v>
      </c>
      <c r="N344" s="788">
        <v>113.1</v>
      </c>
      <c r="O344" s="741">
        <v>123.1</v>
      </c>
      <c r="P344" s="957">
        <v>110.3</v>
      </c>
      <c r="Q344" t="s">
        <v>620</v>
      </c>
      <c r="R344" s="698"/>
    </row>
    <row r="345" spans="1:18">
      <c r="A345" s="306"/>
      <c r="B345" s="316" t="s">
        <v>351</v>
      </c>
      <c r="C345" s="303">
        <v>118.9</v>
      </c>
      <c r="D345" s="787">
        <v>126.44</v>
      </c>
      <c r="E345" s="303">
        <v>102</v>
      </c>
      <c r="F345" s="348" t="s">
        <v>634</v>
      </c>
      <c r="G345" s="345"/>
      <c r="H345" s="301"/>
      <c r="I345" s="306"/>
      <c r="J345" s="316" t="s">
        <v>351</v>
      </c>
      <c r="K345" s="954">
        <v>101.2</v>
      </c>
      <c r="L345" s="955">
        <v>105.5</v>
      </c>
      <c r="M345" s="956">
        <v>105</v>
      </c>
      <c r="N345" s="788">
        <v>113.5</v>
      </c>
      <c r="O345" s="741">
        <v>123.1</v>
      </c>
      <c r="P345" s="957">
        <v>110.9</v>
      </c>
      <c r="Q345" t="s">
        <v>620</v>
      </c>
      <c r="R345" s="698"/>
    </row>
    <row r="346" spans="1:18">
      <c r="A346" s="306"/>
      <c r="B346" s="316" t="s">
        <v>352</v>
      </c>
      <c r="C346" s="303">
        <v>120.69</v>
      </c>
      <c r="D346" s="787">
        <v>127.04</v>
      </c>
      <c r="E346" s="303">
        <v>101.67</v>
      </c>
      <c r="F346" s="348" t="s">
        <v>634</v>
      </c>
      <c r="G346" s="345"/>
      <c r="H346" s="301"/>
      <c r="I346" s="306"/>
      <c r="J346" s="316" t="s">
        <v>352</v>
      </c>
      <c r="K346" s="954">
        <v>100.1</v>
      </c>
      <c r="L346" s="955">
        <v>105.2</v>
      </c>
      <c r="M346" s="956">
        <v>104.7</v>
      </c>
      <c r="N346" s="788">
        <v>112.2</v>
      </c>
      <c r="O346" s="741">
        <v>122.7</v>
      </c>
      <c r="P346" s="957">
        <v>110.9</v>
      </c>
      <c r="Q346" t="s">
        <v>620</v>
      </c>
      <c r="R346" s="698"/>
    </row>
    <row r="347" spans="1:18">
      <c r="A347" s="306"/>
      <c r="B347" s="316" t="s">
        <v>353</v>
      </c>
      <c r="C347" s="303">
        <v>116.14</v>
      </c>
      <c r="D347" s="787">
        <v>127.34</v>
      </c>
      <c r="E347" s="303">
        <v>102.63</v>
      </c>
      <c r="F347" s="344" t="s">
        <v>633</v>
      </c>
      <c r="G347" s="345"/>
      <c r="H347" s="301"/>
      <c r="I347" s="306"/>
      <c r="J347" s="316" t="s">
        <v>353</v>
      </c>
      <c r="K347" s="954">
        <v>99.4</v>
      </c>
      <c r="L347" s="955">
        <v>104.5</v>
      </c>
      <c r="M347" s="956">
        <v>104</v>
      </c>
      <c r="N347" s="788">
        <v>111.1</v>
      </c>
      <c r="O347" s="741">
        <v>121.9</v>
      </c>
      <c r="P347" s="957">
        <v>110.1</v>
      </c>
      <c r="Q347" t="s">
        <v>620</v>
      </c>
      <c r="R347" s="698"/>
    </row>
    <row r="348" spans="1:18">
      <c r="A348" s="306"/>
      <c r="B348" s="316" t="s">
        <v>354</v>
      </c>
      <c r="C348" s="303">
        <v>117.15</v>
      </c>
      <c r="D348" s="787">
        <v>128.19</v>
      </c>
      <c r="E348" s="303">
        <v>101.65</v>
      </c>
      <c r="F348" s="344" t="s">
        <v>633</v>
      </c>
      <c r="G348" s="345"/>
      <c r="H348" s="301"/>
      <c r="I348" s="306"/>
      <c r="J348" s="316" t="s">
        <v>354</v>
      </c>
      <c r="K348" s="954">
        <v>99.3</v>
      </c>
      <c r="L348" s="955">
        <v>104.8</v>
      </c>
      <c r="M348" s="956">
        <v>104.4</v>
      </c>
      <c r="N348" s="788">
        <v>111.5</v>
      </c>
      <c r="O348" s="741">
        <v>122.2</v>
      </c>
      <c r="P348" s="957">
        <v>110.5</v>
      </c>
      <c r="Q348" t="s">
        <v>620</v>
      </c>
      <c r="R348" s="698"/>
    </row>
    <row r="349" spans="1:18">
      <c r="A349" s="306"/>
      <c r="B349" s="316" t="s">
        <v>355</v>
      </c>
      <c r="C349" s="303">
        <v>113.25</v>
      </c>
      <c r="D349" s="787">
        <v>123.84</v>
      </c>
      <c r="E349" s="303">
        <v>103.54</v>
      </c>
      <c r="F349" s="348" t="s">
        <v>634</v>
      </c>
      <c r="G349" s="345"/>
      <c r="H349" s="301"/>
      <c r="I349" s="306"/>
      <c r="J349" s="316" t="s">
        <v>355</v>
      </c>
      <c r="K349" s="954">
        <v>99.1</v>
      </c>
      <c r="L349" s="955">
        <v>103.3</v>
      </c>
      <c r="M349" s="956">
        <v>103.6</v>
      </c>
      <c r="N349" s="788">
        <v>110.9</v>
      </c>
      <c r="O349" s="741">
        <v>120.1</v>
      </c>
      <c r="P349" s="957">
        <v>109.9</v>
      </c>
      <c r="Q349" t="s">
        <v>622</v>
      </c>
      <c r="R349" s="698"/>
    </row>
    <row r="350" spans="1:18">
      <c r="A350" s="306"/>
      <c r="B350" s="316" t="s">
        <v>356</v>
      </c>
      <c r="C350" s="297">
        <v>115.09</v>
      </c>
      <c r="D350" s="764">
        <v>129.47</v>
      </c>
      <c r="E350" s="297">
        <v>105.59</v>
      </c>
      <c r="F350" s="348" t="s">
        <v>634</v>
      </c>
      <c r="G350" s="345"/>
      <c r="H350" s="301"/>
      <c r="I350" s="306"/>
      <c r="J350" s="316" t="s">
        <v>356</v>
      </c>
      <c r="K350" s="954">
        <v>98.5</v>
      </c>
      <c r="L350" s="955">
        <v>105.4</v>
      </c>
      <c r="M350" s="956">
        <v>103.6</v>
      </c>
      <c r="N350" s="788">
        <v>110.7</v>
      </c>
      <c r="O350" s="741">
        <v>122</v>
      </c>
      <c r="P350" s="957">
        <v>109.7</v>
      </c>
      <c r="Q350" t="s">
        <v>622</v>
      </c>
      <c r="R350" s="698" t="s">
        <v>608</v>
      </c>
    </row>
    <row r="351" spans="1:18">
      <c r="A351" s="350"/>
      <c r="B351" s="351" t="s">
        <v>357</v>
      </c>
      <c r="C351" s="886">
        <v>113.03</v>
      </c>
      <c r="D351" s="885">
        <v>126.38</v>
      </c>
      <c r="E351" s="886">
        <v>102.05</v>
      </c>
      <c r="F351" s="887" t="s">
        <v>634</v>
      </c>
      <c r="G351" s="888" t="s">
        <v>654</v>
      </c>
      <c r="H351" s="301"/>
      <c r="I351" s="306"/>
      <c r="J351" s="316" t="s">
        <v>357</v>
      </c>
      <c r="K351" s="954">
        <v>98</v>
      </c>
      <c r="L351" s="955">
        <v>103.6</v>
      </c>
      <c r="M351" s="956">
        <v>103.7</v>
      </c>
      <c r="N351" s="788">
        <v>110.3</v>
      </c>
      <c r="O351" s="741">
        <v>120.2</v>
      </c>
      <c r="P351" s="957">
        <v>109.9</v>
      </c>
      <c r="Q351" t="s">
        <v>622</v>
      </c>
      <c r="R351" s="698"/>
    </row>
    <row r="352" spans="1:18">
      <c r="A352" s="306"/>
      <c r="B352" s="316" t="s">
        <v>358</v>
      </c>
      <c r="C352" s="303">
        <v>111.44</v>
      </c>
      <c r="D352" s="787">
        <v>124.25</v>
      </c>
      <c r="E352" s="303">
        <v>101.18</v>
      </c>
      <c r="F352" s="349" t="s">
        <v>634</v>
      </c>
      <c r="G352" s="345"/>
      <c r="H352" s="301"/>
      <c r="I352" s="306"/>
      <c r="J352" s="316" t="s">
        <v>358</v>
      </c>
      <c r="K352" s="959">
        <v>96.6</v>
      </c>
      <c r="L352" s="960">
        <v>102.4</v>
      </c>
      <c r="M352" s="961">
        <v>103.1</v>
      </c>
      <c r="N352" s="790">
        <v>108.7</v>
      </c>
      <c r="O352" s="745">
        <v>119.3</v>
      </c>
      <c r="P352" s="965">
        <v>109.3</v>
      </c>
      <c r="Q352" s="360" t="s">
        <v>622</v>
      </c>
      <c r="R352" s="698"/>
    </row>
    <row r="353" spans="1:18">
      <c r="A353" s="314" t="s">
        <v>386</v>
      </c>
      <c r="B353" s="315" t="s">
        <v>347</v>
      </c>
      <c r="C353" s="296">
        <v>107.23</v>
      </c>
      <c r="D353" s="785">
        <v>121.04</v>
      </c>
      <c r="E353" s="296">
        <v>101.63</v>
      </c>
      <c r="F353" s="344" t="s">
        <v>633</v>
      </c>
      <c r="G353" s="889" t="s">
        <v>7</v>
      </c>
      <c r="H353" s="301"/>
      <c r="I353" s="314" t="s">
        <v>386</v>
      </c>
      <c r="J353" s="315" t="s">
        <v>347</v>
      </c>
      <c r="K353" s="954">
        <v>96.3</v>
      </c>
      <c r="L353" s="955">
        <v>101.3</v>
      </c>
      <c r="M353" s="956">
        <v>104.2</v>
      </c>
      <c r="N353" s="788">
        <v>108.1</v>
      </c>
      <c r="O353" s="741">
        <v>117.6</v>
      </c>
      <c r="P353" s="957">
        <v>110.1</v>
      </c>
      <c r="Q353" t="s">
        <v>626</v>
      </c>
      <c r="R353" s="697"/>
    </row>
    <row r="354" spans="1:18">
      <c r="A354" s="306">
        <v>2019</v>
      </c>
      <c r="B354" s="316" t="s">
        <v>348</v>
      </c>
      <c r="C354" s="303">
        <v>112.62</v>
      </c>
      <c r="D354" s="787">
        <v>123.97</v>
      </c>
      <c r="E354" s="303">
        <v>102.16</v>
      </c>
      <c r="F354" s="344" t="s">
        <v>633</v>
      </c>
      <c r="G354" s="345"/>
      <c r="H354" s="301"/>
      <c r="I354" s="306">
        <v>2019</v>
      </c>
      <c r="J354" s="316" t="s">
        <v>348</v>
      </c>
      <c r="K354" s="954">
        <v>97</v>
      </c>
      <c r="L354" s="955">
        <v>102.8</v>
      </c>
      <c r="M354" s="956">
        <v>104.4</v>
      </c>
      <c r="N354" s="788">
        <v>108.9</v>
      </c>
      <c r="O354" s="741">
        <v>119.7</v>
      </c>
      <c r="P354" s="957">
        <v>110.4</v>
      </c>
      <c r="Q354" t="s">
        <v>626</v>
      </c>
      <c r="R354" s="698"/>
    </row>
    <row r="355" spans="1:18">
      <c r="A355" s="306"/>
      <c r="B355" s="316" t="s">
        <v>349</v>
      </c>
      <c r="C355" s="303">
        <v>104.67</v>
      </c>
      <c r="D355" s="787">
        <v>121.05</v>
      </c>
      <c r="E355" s="303">
        <v>103.34</v>
      </c>
      <c r="F355" s="348" t="s">
        <v>627</v>
      </c>
      <c r="G355" s="345"/>
      <c r="H355" s="301"/>
      <c r="I355" s="306"/>
      <c r="J355" s="316" t="s">
        <v>349</v>
      </c>
      <c r="K355" s="954">
        <v>96.2</v>
      </c>
      <c r="L355" s="955">
        <v>102.6</v>
      </c>
      <c r="M355" s="956">
        <v>104.1</v>
      </c>
      <c r="N355" s="788">
        <v>108.1</v>
      </c>
      <c r="O355" s="741">
        <v>119.5</v>
      </c>
      <c r="P355" s="957">
        <v>109.8</v>
      </c>
      <c r="Q355" t="s">
        <v>613</v>
      </c>
      <c r="R355" s="698"/>
    </row>
    <row r="356" spans="1:18">
      <c r="A356" s="306"/>
      <c r="B356" s="316" t="s">
        <v>350</v>
      </c>
      <c r="C356" s="303">
        <v>110.13</v>
      </c>
      <c r="D356" s="787">
        <v>121.05</v>
      </c>
      <c r="E356" s="303">
        <v>102.81</v>
      </c>
      <c r="F356" s="348" t="s">
        <v>627</v>
      </c>
      <c r="G356" s="345"/>
      <c r="H356" s="301"/>
      <c r="I356" s="306"/>
      <c r="J356" s="316" t="s">
        <v>350</v>
      </c>
      <c r="K356" s="954">
        <v>96.2</v>
      </c>
      <c r="L356" s="955">
        <v>102.4</v>
      </c>
      <c r="M356" s="956">
        <v>104.1</v>
      </c>
      <c r="N356" s="788">
        <v>107.5</v>
      </c>
      <c r="O356" s="741">
        <v>118.9</v>
      </c>
      <c r="P356" s="957">
        <v>110.2</v>
      </c>
      <c r="Q356" t="s">
        <v>613</v>
      </c>
      <c r="R356" s="698"/>
    </row>
    <row r="357" spans="1:18">
      <c r="A357" s="306" t="s">
        <v>635</v>
      </c>
      <c r="B357" s="316" t="s">
        <v>351</v>
      </c>
      <c r="C357" s="297">
        <v>110.39</v>
      </c>
      <c r="D357" s="764">
        <v>124.94</v>
      </c>
      <c r="E357" s="297">
        <v>104.58</v>
      </c>
      <c r="F357" s="348" t="s">
        <v>618</v>
      </c>
      <c r="G357" s="700" t="s">
        <v>12</v>
      </c>
      <c r="H357" s="301"/>
      <c r="I357" s="306" t="s">
        <v>635</v>
      </c>
      <c r="J357" s="316" t="s">
        <v>351</v>
      </c>
      <c r="K357" s="954">
        <v>95.5</v>
      </c>
      <c r="L357" s="955">
        <v>102.1</v>
      </c>
      <c r="M357" s="956">
        <v>104.7</v>
      </c>
      <c r="N357" s="788">
        <v>107.2</v>
      </c>
      <c r="O357" s="741">
        <v>119.3</v>
      </c>
      <c r="P357" s="957">
        <v>110.8</v>
      </c>
      <c r="Q357" t="s">
        <v>618</v>
      </c>
      <c r="R357" s="698"/>
    </row>
    <row r="358" spans="1:18">
      <c r="A358" s="306"/>
      <c r="B358" s="316" t="s">
        <v>352</v>
      </c>
      <c r="C358" s="789">
        <v>108.77</v>
      </c>
      <c r="D358" s="741">
        <v>121.39</v>
      </c>
      <c r="E358" s="789">
        <v>106.79</v>
      </c>
      <c r="F358" s="348" t="s">
        <v>618</v>
      </c>
      <c r="G358" s="701"/>
      <c r="I358" s="306"/>
      <c r="J358" s="316" t="s">
        <v>352</v>
      </c>
      <c r="K358" s="954">
        <v>94.1</v>
      </c>
      <c r="L358" s="955">
        <v>100.1</v>
      </c>
      <c r="M358" s="956">
        <v>104.6</v>
      </c>
      <c r="N358" s="788">
        <v>105.9</v>
      </c>
      <c r="O358" s="741">
        <v>116.9</v>
      </c>
      <c r="P358" s="957">
        <v>110.4</v>
      </c>
      <c r="Q358" t="s">
        <v>618</v>
      </c>
      <c r="R358" s="702"/>
    </row>
    <row r="359" spans="1:18">
      <c r="A359" s="306"/>
      <c r="B359" s="316" t="s">
        <v>353</v>
      </c>
      <c r="C359" s="789">
        <v>107.5</v>
      </c>
      <c r="D359" s="741">
        <v>124.15</v>
      </c>
      <c r="E359" s="789">
        <v>105.67</v>
      </c>
      <c r="F359" s="348" t="s">
        <v>618</v>
      </c>
      <c r="G359" s="701"/>
      <c r="I359" s="306"/>
      <c r="J359" s="316" t="s">
        <v>353</v>
      </c>
      <c r="K359" s="954">
        <v>93.8</v>
      </c>
      <c r="L359" s="955">
        <v>100.5</v>
      </c>
      <c r="M359" s="956">
        <v>104.7</v>
      </c>
      <c r="N359" s="788">
        <v>105.2</v>
      </c>
      <c r="O359" s="741">
        <v>116.8</v>
      </c>
      <c r="P359" s="957">
        <v>110.5</v>
      </c>
      <c r="Q359" t="s">
        <v>618</v>
      </c>
      <c r="R359" s="702"/>
    </row>
    <row r="360" spans="1:18">
      <c r="A360" s="306"/>
      <c r="B360" s="316" t="s">
        <v>354</v>
      </c>
      <c r="C360" s="789">
        <v>100.32</v>
      </c>
      <c r="D360" s="741">
        <v>115.58</v>
      </c>
      <c r="E360" s="789">
        <v>104.72</v>
      </c>
      <c r="F360" s="703" t="s">
        <v>632</v>
      </c>
      <c r="G360" s="701"/>
      <c r="I360" s="306"/>
      <c r="J360" s="316" t="s">
        <v>354</v>
      </c>
      <c r="K360" s="954">
        <v>92.5</v>
      </c>
      <c r="L360" s="955">
        <v>99.5</v>
      </c>
      <c r="M360" s="956">
        <v>104.5</v>
      </c>
      <c r="N360" s="788">
        <v>104.1</v>
      </c>
      <c r="O360" s="741">
        <v>116.4</v>
      </c>
      <c r="P360" s="957">
        <v>110.4</v>
      </c>
      <c r="Q360" t="s">
        <v>613</v>
      </c>
      <c r="R360" s="702"/>
    </row>
    <row r="361" spans="1:18">
      <c r="A361" s="306"/>
      <c r="B361" s="316" t="s">
        <v>355</v>
      </c>
      <c r="C361" s="789">
        <v>106.32</v>
      </c>
      <c r="D361" s="741">
        <v>119.2</v>
      </c>
      <c r="E361" s="789">
        <v>104.21</v>
      </c>
      <c r="F361" s="703" t="s">
        <v>632</v>
      </c>
      <c r="G361" s="701"/>
      <c r="I361" s="306"/>
      <c r="J361" s="316" t="s">
        <v>355</v>
      </c>
      <c r="K361" s="954">
        <v>92.3</v>
      </c>
      <c r="L361" s="955">
        <v>100.9</v>
      </c>
      <c r="M361" s="956">
        <v>104.5</v>
      </c>
      <c r="N361" s="788">
        <v>103.7</v>
      </c>
      <c r="O361" s="741">
        <v>117.8</v>
      </c>
      <c r="P361" s="957">
        <v>110.2</v>
      </c>
      <c r="Q361" t="s">
        <v>613</v>
      </c>
      <c r="R361" s="702"/>
    </row>
    <row r="362" spans="1:18">
      <c r="A362" s="306"/>
      <c r="B362" s="316" t="s">
        <v>356</v>
      </c>
      <c r="C362" s="789">
        <v>98.54</v>
      </c>
      <c r="D362" s="741">
        <v>115.33</v>
      </c>
      <c r="E362" s="789">
        <v>103.77</v>
      </c>
      <c r="F362" s="703" t="s">
        <v>632</v>
      </c>
      <c r="G362" s="701"/>
      <c r="I362" s="306"/>
      <c r="J362" s="316" t="s">
        <v>356</v>
      </c>
      <c r="K362" s="954">
        <v>91.6</v>
      </c>
      <c r="L362" s="955">
        <v>96.9</v>
      </c>
      <c r="M362" s="956">
        <v>103</v>
      </c>
      <c r="N362" s="788">
        <v>102.9</v>
      </c>
      <c r="O362" s="741">
        <v>112.3</v>
      </c>
      <c r="P362" s="957">
        <v>108.9</v>
      </c>
      <c r="Q362" t="s">
        <v>613</v>
      </c>
      <c r="R362" s="702"/>
    </row>
    <row r="363" spans="1:18">
      <c r="A363" s="306"/>
      <c r="B363" s="316" t="s">
        <v>357</v>
      </c>
      <c r="C363" s="789">
        <v>103.36</v>
      </c>
      <c r="D363" s="741">
        <v>112.75</v>
      </c>
      <c r="E363" s="789">
        <v>104</v>
      </c>
      <c r="F363" s="348" t="s">
        <v>627</v>
      </c>
      <c r="G363" s="701"/>
      <c r="I363" s="306"/>
      <c r="J363" s="316" t="s">
        <v>357</v>
      </c>
      <c r="K363" s="954">
        <v>90.7</v>
      </c>
      <c r="L363" s="955">
        <v>96</v>
      </c>
      <c r="M363" s="956">
        <v>102.8</v>
      </c>
      <c r="N363" s="788">
        <v>102.5</v>
      </c>
      <c r="O363" s="741">
        <v>111.6</v>
      </c>
      <c r="P363" s="957">
        <v>108.8</v>
      </c>
      <c r="Q363" t="s">
        <v>613</v>
      </c>
      <c r="R363" s="702"/>
    </row>
    <row r="364" spans="1:18">
      <c r="A364" s="307"/>
      <c r="B364" s="339" t="s">
        <v>358</v>
      </c>
      <c r="C364" s="791">
        <v>105.68</v>
      </c>
      <c r="D364" s="745">
        <v>117.63</v>
      </c>
      <c r="E364" s="791">
        <v>106.15</v>
      </c>
      <c r="F364" s="353" t="s">
        <v>627</v>
      </c>
      <c r="G364" s="704"/>
      <c r="I364" s="307"/>
      <c r="J364" s="339" t="s">
        <v>358</v>
      </c>
      <c r="K364" s="954">
        <v>91.4</v>
      </c>
      <c r="L364" s="955">
        <v>95.8</v>
      </c>
      <c r="M364" s="956">
        <v>102.6</v>
      </c>
      <c r="N364" s="788">
        <v>103.5</v>
      </c>
      <c r="O364" s="741">
        <v>111.6</v>
      </c>
      <c r="P364" s="957">
        <v>108.3</v>
      </c>
      <c r="Q364" t="s">
        <v>613</v>
      </c>
      <c r="R364" s="705"/>
    </row>
    <row r="365" spans="1:18">
      <c r="A365" s="314" t="s">
        <v>388</v>
      </c>
      <c r="B365" s="315" t="s">
        <v>347</v>
      </c>
      <c r="C365" s="793">
        <v>106.66</v>
      </c>
      <c r="D365" s="753">
        <v>114.68</v>
      </c>
      <c r="E365" s="793">
        <v>107.15</v>
      </c>
      <c r="F365" s="706" t="s">
        <v>627</v>
      </c>
      <c r="G365" s="707"/>
      <c r="I365" s="314" t="s">
        <v>388</v>
      </c>
      <c r="J365" s="315" t="s">
        <v>347</v>
      </c>
      <c r="K365" s="966">
        <v>90.6</v>
      </c>
      <c r="L365" s="967">
        <v>95.5</v>
      </c>
      <c r="M365" s="968">
        <v>101.8</v>
      </c>
      <c r="N365" s="792">
        <v>102.1</v>
      </c>
      <c r="O365" s="753">
        <v>110.4</v>
      </c>
      <c r="P365" s="963">
        <v>107.6</v>
      </c>
      <c r="Q365" s="359" t="s">
        <v>613</v>
      </c>
      <c r="R365" s="708"/>
    </row>
    <row r="366" spans="1:18">
      <c r="A366" s="306">
        <v>2020</v>
      </c>
      <c r="B366" s="316" t="s">
        <v>348</v>
      </c>
      <c r="C366" s="789">
        <v>102.24</v>
      </c>
      <c r="D366" s="741">
        <v>110.26</v>
      </c>
      <c r="E366" s="789">
        <v>106.67</v>
      </c>
      <c r="F366" s="354" t="s">
        <v>613</v>
      </c>
      <c r="G366" s="701"/>
      <c r="I366" s="306">
        <v>2020</v>
      </c>
      <c r="J366" s="316" t="s">
        <v>348</v>
      </c>
      <c r="K366" s="954">
        <v>91.5</v>
      </c>
      <c r="L366" s="955">
        <v>94.8</v>
      </c>
      <c r="M366" s="956">
        <v>101.3</v>
      </c>
      <c r="N366" s="788">
        <v>104</v>
      </c>
      <c r="O366" s="741">
        <v>108.9</v>
      </c>
      <c r="P366" s="957">
        <v>107.1</v>
      </c>
      <c r="Q366" t="s">
        <v>613</v>
      </c>
      <c r="R366" s="702"/>
    </row>
    <row r="367" spans="1:18">
      <c r="A367" s="306"/>
      <c r="B367" s="316" t="s">
        <v>349</v>
      </c>
      <c r="C367" s="789">
        <v>103.64</v>
      </c>
      <c r="D367" s="741">
        <v>109.06</v>
      </c>
      <c r="E367" s="789">
        <v>105.66</v>
      </c>
      <c r="F367" s="354" t="s">
        <v>613</v>
      </c>
      <c r="G367" s="701"/>
      <c r="I367" s="306"/>
      <c r="J367" s="316" t="s">
        <v>349</v>
      </c>
      <c r="K367" s="954">
        <v>85.6</v>
      </c>
      <c r="L367" s="955">
        <v>91.2</v>
      </c>
      <c r="M367" s="956">
        <v>100.6</v>
      </c>
      <c r="N367" s="788">
        <v>95.6</v>
      </c>
      <c r="O367" s="741">
        <v>106.1</v>
      </c>
      <c r="P367" s="957">
        <v>106.1</v>
      </c>
      <c r="Q367" t="s">
        <v>613</v>
      </c>
      <c r="R367" s="702"/>
    </row>
    <row r="368" spans="1:18">
      <c r="A368" s="306"/>
      <c r="B368" s="316" t="s">
        <v>350</v>
      </c>
      <c r="C368" s="789">
        <v>85.51</v>
      </c>
      <c r="D368" s="741">
        <v>94.37</v>
      </c>
      <c r="E368" s="789">
        <v>104.98</v>
      </c>
      <c r="F368" s="355" t="s">
        <v>613</v>
      </c>
      <c r="G368" s="701"/>
      <c r="I368" s="306"/>
      <c r="J368" s="316" t="s">
        <v>350</v>
      </c>
      <c r="K368" s="954">
        <v>78.7</v>
      </c>
      <c r="L368" s="955">
        <v>80.900000000000006</v>
      </c>
      <c r="M368" s="956">
        <v>96.9</v>
      </c>
      <c r="N368" s="788">
        <v>88.3</v>
      </c>
      <c r="O368" s="741">
        <v>94.4</v>
      </c>
      <c r="P368" s="957">
        <v>102.3</v>
      </c>
      <c r="Q368" t="s">
        <v>613</v>
      </c>
      <c r="R368" s="702"/>
    </row>
    <row r="369" spans="1:18">
      <c r="A369" s="350"/>
      <c r="B369" s="351" t="s">
        <v>351</v>
      </c>
      <c r="C369" s="796">
        <v>80.680000000000007</v>
      </c>
      <c r="D369" s="795">
        <v>92.37</v>
      </c>
      <c r="E369" s="796">
        <v>100.42</v>
      </c>
      <c r="F369" s="709" t="s">
        <v>613</v>
      </c>
      <c r="G369" s="710" t="s">
        <v>655</v>
      </c>
      <c r="I369" s="350"/>
      <c r="J369" s="351" t="s">
        <v>351</v>
      </c>
      <c r="K369" s="954">
        <v>77.2</v>
      </c>
      <c r="L369" s="955">
        <v>74.400000000000006</v>
      </c>
      <c r="M369" s="956">
        <v>92.8</v>
      </c>
      <c r="N369" s="794">
        <v>88.9</v>
      </c>
      <c r="O369" s="795">
        <v>87.1</v>
      </c>
      <c r="P369" s="975">
        <v>98.1</v>
      </c>
      <c r="Q369" s="370" t="s">
        <v>613</v>
      </c>
      <c r="R369" s="711" t="s">
        <v>655</v>
      </c>
    </row>
    <row r="370" spans="1:18">
      <c r="A370" s="306"/>
      <c r="B370" s="316" t="s">
        <v>352</v>
      </c>
      <c r="C370" s="789">
        <v>88.65</v>
      </c>
      <c r="D370" s="741">
        <v>93.89</v>
      </c>
      <c r="E370" s="789">
        <v>100.76</v>
      </c>
      <c r="F370" s="355" t="s">
        <v>613</v>
      </c>
      <c r="G370" s="701"/>
      <c r="I370" s="306"/>
      <c r="J370" s="316" t="s">
        <v>352</v>
      </c>
      <c r="K370" s="954">
        <v>82.7</v>
      </c>
      <c r="L370" s="955">
        <v>78.3</v>
      </c>
      <c r="M370" s="956">
        <v>93.1</v>
      </c>
      <c r="N370" s="788">
        <v>94</v>
      </c>
      <c r="O370" s="741">
        <v>89.9</v>
      </c>
      <c r="P370" s="957">
        <v>97.8</v>
      </c>
      <c r="Q370" t="s">
        <v>613</v>
      </c>
      <c r="R370" s="702"/>
    </row>
    <row r="371" spans="1:18">
      <c r="A371" s="306"/>
      <c r="B371" s="316" t="s">
        <v>353</v>
      </c>
      <c r="C371" s="789">
        <v>94.21</v>
      </c>
      <c r="D371" s="741">
        <v>94.42</v>
      </c>
      <c r="E371" s="789">
        <v>101.08</v>
      </c>
      <c r="F371" s="355" t="s">
        <v>613</v>
      </c>
      <c r="G371" s="701"/>
      <c r="I371" s="306"/>
      <c r="J371" s="316" t="s">
        <v>353</v>
      </c>
      <c r="K371" s="954">
        <v>86.1</v>
      </c>
      <c r="L371" s="955">
        <v>81.599999999999994</v>
      </c>
      <c r="M371" s="956">
        <v>92.5</v>
      </c>
      <c r="N371" s="788">
        <v>97.5</v>
      </c>
      <c r="O371" s="741">
        <v>95.3</v>
      </c>
      <c r="P371" s="957">
        <v>97.3</v>
      </c>
      <c r="Q371" t="s">
        <v>613</v>
      </c>
      <c r="R371" s="702"/>
    </row>
    <row r="372" spans="1:18">
      <c r="A372" s="306"/>
      <c r="B372" s="316" t="s">
        <v>354</v>
      </c>
      <c r="C372" s="789">
        <v>98.76</v>
      </c>
      <c r="D372" s="741">
        <v>97.81</v>
      </c>
      <c r="E372" s="789">
        <v>98.62</v>
      </c>
      <c r="F372" s="355" t="s">
        <v>618</v>
      </c>
      <c r="G372" s="701"/>
      <c r="I372" s="306"/>
      <c r="J372" s="316" t="s">
        <v>354</v>
      </c>
      <c r="K372" s="954">
        <v>88.6</v>
      </c>
      <c r="L372" s="955">
        <v>83</v>
      </c>
      <c r="M372" s="956">
        <v>91.9</v>
      </c>
      <c r="N372" s="788">
        <v>100</v>
      </c>
      <c r="O372" s="741">
        <v>96.8</v>
      </c>
      <c r="P372" s="957">
        <v>97</v>
      </c>
      <c r="Q372" t="s">
        <v>618</v>
      </c>
      <c r="R372" s="702"/>
    </row>
    <row r="373" spans="1:18">
      <c r="A373" s="306"/>
      <c r="B373" s="316" t="s">
        <v>355</v>
      </c>
      <c r="C373" s="789">
        <v>109.37</v>
      </c>
      <c r="D373" s="741">
        <v>94.96</v>
      </c>
      <c r="E373" s="789">
        <v>94.65</v>
      </c>
      <c r="F373" s="355" t="s">
        <v>618</v>
      </c>
      <c r="G373" s="701"/>
      <c r="I373" s="306"/>
      <c r="J373" s="316" t="s">
        <v>355</v>
      </c>
      <c r="K373" s="954">
        <v>92.2</v>
      </c>
      <c r="L373" s="955">
        <v>85.6</v>
      </c>
      <c r="M373" s="956">
        <v>91.9</v>
      </c>
      <c r="N373" s="788">
        <v>104.6</v>
      </c>
      <c r="O373" s="741">
        <v>99.6</v>
      </c>
      <c r="P373" s="957">
        <v>97.1</v>
      </c>
      <c r="Q373" t="s">
        <v>618</v>
      </c>
      <c r="R373" s="702"/>
    </row>
    <row r="374" spans="1:18">
      <c r="A374" s="306"/>
      <c r="B374" s="316" t="s">
        <v>356</v>
      </c>
      <c r="C374" s="789">
        <v>108.55</v>
      </c>
      <c r="D374" s="741">
        <v>99.66</v>
      </c>
      <c r="E374" s="789">
        <v>93.47</v>
      </c>
      <c r="F374" s="703" t="s">
        <v>632</v>
      </c>
      <c r="G374" s="701"/>
      <c r="I374" s="306"/>
      <c r="J374" s="316" t="s">
        <v>356</v>
      </c>
      <c r="K374" s="954">
        <v>94.1</v>
      </c>
      <c r="L374" s="955">
        <v>89.5</v>
      </c>
      <c r="M374" s="956">
        <v>91.8</v>
      </c>
      <c r="N374" s="788">
        <v>106.4</v>
      </c>
      <c r="O374" s="741">
        <v>103.5</v>
      </c>
      <c r="P374" s="957">
        <v>96.7</v>
      </c>
      <c r="Q374" t="s">
        <v>618</v>
      </c>
      <c r="R374" s="702"/>
    </row>
    <row r="375" spans="1:18">
      <c r="A375" s="306"/>
      <c r="B375" s="316" t="s">
        <v>357</v>
      </c>
      <c r="C375" s="789">
        <v>108.41</v>
      </c>
      <c r="D375" s="741">
        <v>98.63</v>
      </c>
      <c r="E375" s="789">
        <v>93.97</v>
      </c>
      <c r="F375" s="355" t="s">
        <v>620</v>
      </c>
      <c r="G375" s="701"/>
      <c r="I375" s="306"/>
      <c r="J375" s="316" t="s">
        <v>357</v>
      </c>
      <c r="K375" s="954">
        <v>96.4</v>
      </c>
      <c r="L375" s="955">
        <v>89.6</v>
      </c>
      <c r="M375" s="956">
        <v>91.5</v>
      </c>
      <c r="N375" s="788">
        <v>109.1</v>
      </c>
      <c r="O375" s="741">
        <v>104</v>
      </c>
      <c r="P375" s="957">
        <v>96.6</v>
      </c>
      <c r="Q375" t="s">
        <v>618</v>
      </c>
      <c r="R375" s="702"/>
    </row>
    <row r="376" spans="1:18">
      <c r="A376" s="307"/>
      <c r="B376" s="339" t="s">
        <v>358</v>
      </c>
      <c r="C376" s="740">
        <v>113.32</v>
      </c>
      <c r="D376" s="741">
        <v>99.89</v>
      </c>
      <c r="E376" s="789">
        <v>92.56</v>
      </c>
      <c r="F376" s="355" t="s">
        <v>620</v>
      </c>
      <c r="G376" s="701"/>
      <c r="I376" s="307"/>
      <c r="J376" s="339" t="s">
        <v>358</v>
      </c>
      <c r="K376" s="959">
        <v>96.9</v>
      </c>
      <c r="L376" s="960">
        <v>90.3</v>
      </c>
      <c r="M376" s="961">
        <v>91.1</v>
      </c>
      <c r="N376" s="790">
        <v>109.5</v>
      </c>
      <c r="O376" s="745">
        <v>104.1</v>
      </c>
      <c r="P376" s="965">
        <v>96.4</v>
      </c>
      <c r="Q376" s="360" t="s">
        <v>618</v>
      </c>
      <c r="R376" s="705"/>
    </row>
    <row r="377" spans="1:18">
      <c r="A377" s="314" t="s">
        <v>541</v>
      </c>
      <c r="B377" s="315" t="s">
        <v>347</v>
      </c>
      <c r="C377" s="793">
        <v>113.59</v>
      </c>
      <c r="D377" s="753">
        <v>100.46</v>
      </c>
      <c r="E377" s="753">
        <v>92.65</v>
      </c>
      <c r="F377" s="367" t="s">
        <v>620</v>
      </c>
      <c r="G377" s="712"/>
      <c r="I377" s="306" t="s">
        <v>541</v>
      </c>
      <c r="J377" s="316" t="s">
        <v>347</v>
      </c>
      <c r="K377" s="954">
        <v>98.1</v>
      </c>
      <c r="L377" s="955">
        <v>91.9</v>
      </c>
      <c r="M377" s="956">
        <v>91.5</v>
      </c>
      <c r="N377" s="788">
        <v>110.8</v>
      </c>
      <c r="O377" s="741">
        <v>106.8</v>
      </c>
      <c r="P377" s="957">
        <v>97</v>
      </c>
      <c r="Q377" t="s">
        <v>636</v>
      </c>
      <c r="R377" s="696"/>
    </row>
    <row r="378" spans="1:18">
      <c r="A378" s="306">
        <v>2021</v>
      </c>
      <c r="B378" s="316" t="s">
        <v>348</v>
      </c>
      <c r="C378" s="789">
        <v>116.9</v>
      </c>
      <c r="D378" s="741">
        <v>99.35</v>
      </c>
      <c r="E378" s="741">
        <v>91.23</v>
      </c>
      <c r="F378" t="s">
        <v>620</v>
      </c>
      <c r="G378" s="713" t="s">
        <v>337</v>
      </c>
      <c r="I378" s="306">
        <v>2021</v>
      </c>
      <c r="J378" s="316" t="s">
        <v>348</v>
      </c>
      <c r="K378" s="954">
        <v>99.6</v>
      </c>
      <c r="L378" s="955">
        <v>91.4</v>
      </c>
      <c r="M378" s="956">
        <v>91.6</v>
      </c>
      <c r="N378" s="788">
        <v>112.3</v>
      </c>
      <c r="O378" s="741">
        <v>106.3</v>
      </c>
      <c r="P378" s="957">
        <v>97.1</v>
      </c>
      <c r="Q378" t="s">
        <v>636</v>
      </c>
      <c r="R378" s="696"/>
    </row>
    <row r="379" spans="1:18">
      <c r="A379" s="306"/>
      <c r="B379" s="316" t="s">
        <v>349</v>
      </c>
      <c r="C379" s="789">
        <v>121.37</v>
      </c>
      <c r="D379" s="741">
        <v>102.99</v>
      </c>
      <c r="E379" s="741">
        <v>91.16</v>
      </c>
      <c r="F379" t="s">
        <v>620</v>
      </c>
      <c r="G379" s="713"/>
      <c r="I379" s="306"/>
      <c r="J379" s="316" t="s">
        <v>349</v>
      </c>
      <c r="K379" s="954">
        <v>102.3</v>
      </c>
      <c r="L379" s="955">
        <v>93.8</v>
      </c>
      <c r="M379" s="956">
        <v>93.7</v>
      </c>
      <c r="N379" s="788">
        <v>115.2</v>
      </c>
      <c r="O379" s="741">
        <v>108.8</v>
      </c>
      <c r="P379" s="957">
        <v>99.3</v>
      </c>
      <c r="Q379" t="s">
        <v>620</v>
      </c>
      <c r="R379" s="696"/>
    </row>
    <row r="380" spans="1:18">
      <c r="A380" s="306"/>
      <c r="B380" s="316" t="s">
        <v>350</v>
      </c>
      <c r="C380" s="789">
        <v>126.74</v>
      </c>
      <c r="D380" s="741">
        <v>107.15</v>
      </c>
      <c r="E380" s="741">
        <v>93.39</v>
      </c>
      <c r="F380" t="s">
        <v>620</v>
      </c>
      <c r="G380" s="713"/>
      <c r="I380" s="306"/>
      <c r="J380" s="316" t="s">
        <v>350</v>
      </c>
      <c r="K380" s="954">
        <v>102.9</v>
      </c>
      <c r="L380" s="955">
        <v>95.6</v>
      </c>
      <c r="M380" s="956">
        <v>93.5</v>
      </c>
      <c r="N380" s="788">
        <v>115</v>
      </c>
      <c r="O380" s="741">
        <v>111.1</v>
      </c>
      <c r="P380" s="957">
        <v>99.5</v>
      </c>
      <c r="Q380" t="s">
        <v>620</v>
      </c>
      <c r="R380" s="696"/>
    </row>
    <row r="381" spans="1:18">
      <c r="A381" s="306"/>
      <c r="B381" s="316" t="s">
        <v>351</v>
      </c>
      <c r="C381" s="789">
        <v>125.47</v>
      </c>
      <c r="D381" s="741">
        <v>102.71</v>
      </c>
      <c r="E381" s="741">
        <v>93.46</v>
      </c>
      <c r="F381" t="s">
        <v>620</v>
      </c>
      <c r="G381" s="713"/>
      <c r="I381" s="306"/>
      <c r="J381" s="316" t="s">
        <v>351</v>
      </c>
      <c r="K381" s="954">
        <v>102.6</v>
      </c>
      <c r="L381" s="955">
        <v>93.8</v>
      </c>
      <c r="M381" s="956">
        <v>94.2</v>
      </c>
      <c r="N381" s="788">
        <v>115.7</v>
      </c>
      <c r="O381" s="741">
        <v>109.7</v>
      </c>
      <c r="P381" s="957">
        <v>99.6</v>
      </c>
      <c r="Q381" t="s">
        <v>620</v>
      </c>
      <c r="R381" s="696"/>
    </row>
    <row r="382" spans="1:18">
      <c r="A382" s="306"/>
      <c r="B382" s="316" t="s">
        <v>352</v>
      </c>
      <c r="C382" s="789">
        <v>123.96</v>
      </c>
      <c r="D382" s="741">
        <v>103.53</v>
      </c>
      <c r="E382" s="741">
        <v>93.26</v>
      </c>
      <c r="F382" t="s">
        <v>620</v>
      </c>
      <c r="G382" s="713"/>
      <c r="I382" s="306"/>
      <c r="J382" s="316" t="s">
        <v>352</v>
      </c>
      <c r="K382" s="954">
        <v>103.8</v>
      </c>
      <c r="L382" s="955">
        <v>95</v>
      </c>
      <c r="M382" s="956">
        <v>95</v>
      </c>
      <c r="N382" s="788">
        <v>116.8</v>
      </c>
      <c r="O382" s="741">
        <v>110.3</v>
      </c>
      <c r="P382" s="957">
        <v>100.1</v>
      </c>
      <c r="Q382" t="s">
        <v>620</v>
      </c>
      <c r="R382" s="696"/>
    </row>
    <row r="383" spans="1:18">
      <c r="A383" s="306"/>
      <c r="B383" s="316" t="s">
        <v>353</v>
      </c>
      <c r="C383" s="789">
        <v>124.28</v>
      </c>
      <c r="D383" s="741">
        <v>103.52</v>
      </c>
      <c r="E383" s="741">
        <v>93.68</v>
      </c>
      <c r="F383" t="s">
        <v>620</v>
      </c>
      <c r="G383" s="713"/>
      <c r="I383" s="306"/>
      <c r="J383" s="316" t="s">
        <v>353</v>
      </c>
      <c r="K383" s="954">
        <v>103.6</v>
      </c>
      <c r="L383" s="955">
        <v>94.6</v>
      </c>
      <c r="M383" s="956">
        <v>95.4</v>
      </c>
      <c r="N383" s="788">
        <v>117</v>
      </c>
      <c r="O383" s="741">
        <v>109.8</v>
      </c>
      <c r="P383" s="957">
        <v>100.8</v>
      </c>
      <c r="Q383" t="s">
        <v>620</v>
      </c>
      <c r="R383" s="696"/>
    </row>
    <row r="384" spans="1:18">
      <c r="A384" s="306"/>
      <c r="B384" s="316" t="s">
        <v>354</v>
      </c>
      <c r="C384" s="789">
        <v>120.88</v>
      </c>
      <c r="D384" s="741">
        <v>98.73</v>
      </c>
      <c r="E384" s="741">
        <v>92.22</v>
      </c>
      <c r="F384" t="s">
        <v>620</v>
      </c>
      <c r="G384" s="713"/>
      <c r="I384" s="306"/>
      <c r="J384" s="316" t="s">
        <v>354</v>
      </c>
      <c r="K384" s="954">
        <v>101.7</v>
      </c>
      <c r="L384" s="955">
        <v>92.6</v>
      </c>
      <c r="M384" s="956">
        <v>94.4</v>
      </c>
      <c r="N384" s="788">
        <v>114.7</v>
      </c>
      <c r="O384" s="741">
        <v>107.1</v>
      </c>
      <c r="P384" s="957">
        <v>99.6</v>
      </c>
      <c r="Q384" t="s">
        <v>620</v>
      </c>
      <c r="R384" s="696"/>
    </row>
    <row r="385" spans="1:18">
      <c r="A385" s="306"/>
      <c r="B385" s="316" t="s">
        <v>355</v>
      </c>
      <c r="C385" s="789">
        <v>115.82</v>
      </c>
      <c r="D385" s="741">
        <v>101.37</v>
      </c>
      <c r="E385" s="741">
        <v>93.79</v>
      </c>
      <c r="F385" t="s">
        <v>620</v>
      </c>
      <c r="G385" s="713"/>
      <c r="I385" s="306"/>
      <c r="J385" s="316" t="s">
        <v>355</v>
      </c>
      <c r="K385" s="954">
        <v>100.3</v>
      </c>
      <c r="L385" s="955">
        <v>90.9</v>
      </c>
      <c r="M385" s="956">
        <v>94.2</v>
      </c>
      <c r="N385" s="788">
        <v>113.1</v>
      </c>
      <c r="O385" s="741">
        <v>105.1</v>
      </c>
      <c r="P385" s="957">
        <v>99.3</v>
      </c>
      <c r="Q385" t="s">
        <v>621</v>
      </c>
      <c r="R385" s="696"/>
    </row>
    <row r="386" spans="1:18">
      <c r="A386" s="306"/>
      <c r="B386" s="316" t="s">
        <v>356</v>
      </c>
      <c r="C386" s="789">
        <v>118.52</v>
      </c>
      <c r="D386" s="741">
        <v>102.45</v>
      </c>
      <c r="E386" s="741">
        <v>95.53</v>
      </c>
      <c r="F386" t="s">
        <v>637</v>
      </c>
      <c r="G386" s="713"/>
      <c r="I386" s="306"/>
      <c r="J386" s="316" t="s">
        <v>356</v>
      </c>
      <c r="K386" s="954">
        <v>101</v>
      </c>
      <c r="L386" s="955">
        <v>92.6</v>
      </c>
      <c r="M386" s="956">
        <v>94.2</v>
      </c>
      <c r="N386" s="788">
        <v>113.8</v>
      </c>
      <c r="O386" s="741">
        <v>106.9</v>
      </c>
      <c r="P386" s="957">
        <v>99.2</v>
      </c>
      <c r="Q386" t="s">
        <v>621</v>
      </c>
      <c r="R386" s="696"/>
    </row>
    <row r="387" spans="1:18">
      <c r="A387" s="306"/>
      <c r="B387" s="316" t="s">
        <v>357</v>
      </c>
      <c r="C387" s="789">
        <v>119.95</v>
      </c>
      <c r="D387" s="741">
        <v>101.57</v>
      </c>
      <c r="E387" s="741">
        <v>95.25</v>
      </c>
      <c r="F387" t="s">
        <v>637</v>
      </c>
      <c r="G387" s="713"/>
      <c r="I387" s="306"/>
      <c r="J387" s="316" t="s">
        <v>357</v>
      </c>
      <c r="K387" s="954">
        <v>102.6</v>
      </c>
      <c r="L387" s="955">
        <v>96.3</v>
      </c>
      <c r="M387" s="956">
        <v>94.4</v>
      </c>
      <c r="N387" s="788">
        <v>115.8</v>
      </c>
      <c r="O387" s="741">
        <v>111.6</v>
      </c>
      <c r="P387" s="957">
        <v>99.6</v>
      </c>
      <c r="Q387" t="s">
        <v>621</v>
      </c>
      <c r="R387" s="696"/>
    </row>
    <row r="388" spans="1:18">
      <c r="A388" s="307"/>
      <c r="B388" s="339" t="s">
        <v>358</v>
      </c>
      <c r="C388" s="789">
        <v>119.91</v>
      </c>
      <c r="D388" s="741">
        <v>99.9</v>
      </c>
      <c r="E388" s="741">
        <v>94.68</v>
      </c>
      <c r="F388" t="s">
        <v>637</v>
      </c>
      <c r="G388" s="713"/>
      <c r="I388" s="307"/>
      <c r="J388" s="339" t="s">
        <v>358</v>
      </c>
      <c r="K388" s="959">
        <v>103.4</v>
      </c>
      <c r="L388" s="960">
        <v>97.1</v>
      </c>
      <c r="M388" s="961">
        <v>95.2</v>
      </c>
      <c r="N388" s="790">
        <v>116.4</v>
      </c>
      <c r="O388" s="745">
        <v>111.5</v>
      </c>
      <c r="P388" s="965">
        <v>100.4</v>
      </c>
      <c r="Q388" s="360" t="s">
        <v>621</v>
      </c>
      <c r="R388" s="714"/>
    </row>
    <row r="389" spans="1:18">
      <c r="A389" s="314" t="s">
        <v>592</v>
      </c>
      <c r="B389" s="315" t="s">
        <v>347</v>
      </c>
      <c r="C389" s="793">
        <v>121.29</v>
      </c>
      <c r="D389" s="753">
        <v>102.87</v>
      </c>
      <c r="E389" s="793">
        <v>96.02</v>
      </c>
      <c r="F389" s="565" t="s">
        <v>637</v>
      </c>
      <c r="G389" s="707"/>
      <c r="I389" s="306" t="s">
        <v>592</v>
      </c>
      <c r="J389" s="316" t="s">
        <v>347</v>
      </c>
      <c r="K389" s="956">
        <v>101.7</v>
      </c>
      <c r="L389" s="955">
        <v>96.1</v>
      </c>
      <c r="M389" s="956">
        <v>94.5</v>
      </c>
      <c r="N389" s="788">
        <v>114.7</v>
      </c>
      <c r="O389" s="741">
        <v>111.1</v>
      </c>
      <c r="P389" s="957">
        <v>99.7</v>
      </c>
      <c r="Q389" t="s">
        <v>621</v>
      </c>
      <c r="R389" s="696"/>
    </row>
    <row r="390" spans="1:18">
      <c r="A390" s="306">
        <v>2022</v>
      </c>
      <c r="B390" s="316" t="s">
        <v>348</v>
      </c>
      <c r="C390" s="789">
        <v>116.6</v>
      </c>
      <c r="D390" s="741">
        <v>103.19</v>
      </c>
      <c r="E390" s="789">
        <v>97.33</v>
      </c>
      <c r="F390" s="355" t="s">
        <v>637</v>
      </c>
      <c r="G390" s="701"/>
      <c r="I390" s="306">
        <v>2022</v>
      </c>
      <c r="J390" s="316" t="s">
        <v>348</v>
      </c>
      <c r="K390" s="956">
        <v>101.1</v>
      </c>
      <c r="L390" s="955">
        <v>96.3</v>
      </c>
      <c r="M390" s="956">
        <v>95</v>
      </c>
      <c r="N390" s="788">
        <v>113.6</v>
      </c>
      <c r="O390" s="741">
        <v>111.8</v>
      </c>
      <c r="P390" s="957">
        <v>100.3</v>
      </c>
      <c r="Q390" t="s">
        <v>621</v>
      </c>
      <c r="R390" s="696"/>
    </row>
    <row r="391" spans="1:18">
      <c r="A391" s="306"/>
      <c r="B391" s="316" t="s">
        <v>349</v>
      </c>
      <c r="C391" s="789">
        <v>123.72</v>
      </c>
      <c r="D391" s="741">
        <v>104.16</v>
      </c>
      <c r="E391" s="789">
        <v>97.91</v>
      </c>
      <c r="F391" s="355" t="s">
        <v>637</v>
      </c>
      <c r="G391" s="701"/>
      <c r="I391" s="306"/>
      <c r="J391" s="316" t="s">
        <v>349</v>
      </c>
      <c r="K391" s="956">
        <v>101.3</v>
      </c>
      <c r="L391" s="955">
        <v>96.6</v>
      </c>
      <c r="M391" s="956">
        <v>95.4</v>
      </c>
      <c r="N391" s="788">
        <v>114</v>
      </c>
      <c r="O391" s="741">
        <v>112.1</v>
      </c>
      <c r="P391" s="957">
        <v>100.5</v>
      </c>
      <c r="Q391" t="s">
        <v>620</v>
      </c>
      <c r="R391" s="696"/>
    </row>
    <row r="392" spans="1:18">
      <c r="A392" s="306"/>
      <c r="B392" s="316" t="s">
        <v>350</v>
      </c>
      <c r="C392" s="789">
        <v>124.47</v>
      </c>
      <c r="D392" s="741">
        <v>104.68</v>
      </c>
      <c r="E392" s="789">
        <v>98.75</v>
      </c>
      <c r="F392" s="355" t="s">
        <v>637</v>
      </c>
      <c r="G392" s="701"/>
      <c r="I392" s="306"/>
      <c r="J392" s="316" t="s">
        <v>350</v>
      </c>
      <c r="K392" s="956">
        <v>102.3</v>
      </c>
      <c r="L392" s="955">
        <v>96.8</v>
      </c>
      <c r="M392" s="956">
        <v>96.1</v>
      </c>
      <c r="N392" s="788">
        <v>114.6</v>
      </c>
      <c r="O392" s="741">
        <v>112.3</v>
      </c>
      <c r="P392" s="957">
        <v>101.6</v>
      </c>
      <c r="Q392" t="s">
        <v>620</v>
      </c>
      <c r="R392" s="696"/>
    </row>
    <row r="393" spans="1:18">
      <c r="A393" s="306"/>
      <c r="B393" s="316" t="s">
        <v>351</v>
      </c>
      <c r="C393" s="789">
        <v>114.46</v>
      </c>
      <c r="D393" s="741">
        <v>107.26</v>
      </c>
      <c r="E393" s="789">
        <v>97.5</v>
      </c>
      <c r="F393" s="355" t="s">
        <v>637</v>
      </c>
      <c r="G393" s="701"/>
      <c r="I393" s="306"/>
      <c r="J393" s="316" t="s">
        <v>351</v>
      </c>
      <c r="K393" s="956">
        <v>100.7</v>
      </c>
      <c r="L393" s="955">
        <v>96</v>
      </c>
      <c r="M393" s="956">
        <v>95.9</v>
      </c>
      <c r="N393" s="788">
        <v>113.4</v>
      </c>
      <c r="O393" s="741">
        <v>111.8</v>
      </c>
      <c r="P393" s="957">
        <v>101</v>
      </c>
      <c r="Q393" t="s">
        <v>620</v>
      </c>
      <c r="R393" s="696"/>
    </row>
    <row r="394" spans="1:18">
      <c r="A394" s="306"/>
      <c r="B394" s="316" t="s">
        <v>352</v>
      </c>
      <c r="C394" s="789">
        <v>118.14</v>
      </c>
      <c r="D394" s="741">
        <v>107.65</v>
      </c>
      <c r="E394" s="789">
        <v>95.89</v>
      </c>
      <c r="F394" s="355" t="s">
        <v>656</v>
      </c>
      <c r="G394" s="701"/>
      <c r="I394" s="306"/>
      <c r="J394" s="316" t="s">
        <v>352</v>
      </c>
      <c r="K394" s="956">
        <v>100.7</v>
      </c>
      <c r="L394" s="955">
        <v>98.6</v>
      </c>
      <c r="M394" s="956">
        <v>97.4</v>
      </c>
      <c r="N394" s="788">
        <v>113.2</v>
      </c>
      <c r="O394" s="741">
        <v>113.4</v>
      </c>
      <c r="P394" s="957">
        <v>102.2</v>
      </c>
      <c r="Q394" t="s">
        <v>620</v>
      </c>
      <c r="R394" s="696"/>
    </row>
    <row r="395" spans="1:18">
      <c r="A395" s="306"/>
      <c r="B395" s="316" t="s">
        <v>353</v>
      </c>
      <c r="C395" s="789">
        <v>113.74</v>
      </c>
      <c r="D395" s="741">
        <v>108.46</v>
      </c>
      <c r="E395" s="789">
        <v>99.38</v>
      </c>
      <c r="F395" s="355" t="s">
        <v>656</v>
      </c>
      <c r="G395" s="701"/>
      <c r="I395" s="306"/>
      <c r="J395" s="316" t="s">
        <v>353</v>
      </c>
      <c r="K395" s="956">
        <v>99.5</v>
      </c>
      <c r="L395" s="955">
        <v>99.2</v>
      </c>
      <c r="M395" s="956">
        <v>97.3</v>
      </c>
      <c r="N395" s="788">
        <v>112.4</v>
      </c>
      <c r="O395" s="741">
        <v>114</v>
      </c>
      <c r="P395" s="957">
        <v>102.3</v>
      </c>
      <c r="Q395" t="s">
        <v>620</v>
      </c>
      <c r="R395" s="696"/>
    </row>
    <row r="396" spans="1:18">
      <c r="A396" s="306"/>
      <c r="B396" s="316" t="s">
        <v>354</v>
      </c>
      <c r="C396" s="789">
        <v>112.55</v>
      </c>
      <c r="D396" s="741">
        <v>110.38</v>
      </c>
      <c r="E396" s="789">
        <v>99.63</v>
      </c>
      <c r="F396" s="355" t="s">
        <v>656</v>
      </c>
      <c r="G396" s="701"/>
      <c r="I396" s="306"/>
      <c r="J396" s="316" t="s">
        <v>354</v>
      </c>
      <c r="K396" s="956">
        <v>101.6</v>
      </c>
      <c r="L396" s="955">
        <v>100.7</v>
      </c>
      <c r="M396" s="956">
        <v>98.6</v>
      </c>
      <c r="N396" s="788">
        <v>113.9</v>
      </c>
      <c r="O396" s="741">
        <v>115.2</v>
      </c>
      <c r="P396" s="957">
        <v>103.5</v>
      </c>
      <c r="Q396" t="s">
        <v>620</v>
      </c>
      <c r="R396" s="696"/>
    </row>
    <row r="397" spans="1:18">
      <c r="A397" s="306"/>
      <c r="B397" s="316" t="s">
        <v>355</v>
      </c>
      <c r="C397" s="891">
        <v>109.22</v>
      </c>
      <c r="D397" s="890">
        <v>109.81</v>
      </c>
      <c r="E397" s="891">
        <v>100.64</v>
      </c>
      <c r="F397" s="355" t="s">
        <v>656</v>
      </c>
      <c r="G397" s="701"/>
      <c r="I397" s="306"/>
      <c r="J397" s="316" t="s">
        <v>355</v>
      </c>
      <c r="K397" s="956">
        <v>98.8</v>
      </c>
      <c r="L397" s="955">
        <v>100</v>
      </c>
      <c r="M397" s="956">
        <v>99.1</v>
      </c>
      <c r="N397" s="788">
        <v>111.5</v>
      </c>
      <c r="O397" s="741">
        <v>114.7</v>
      </c>
      <c r="P397" s="957">
        <v>103.9</v>
      </c>
      <c r="Q397" t="s">
        <v>620</v>
      </c>
      <c r="R397" s="696"/>
    </row>
    <row r="398" spans="1:18">
      <c r="A398" s="306"/>
      <c r="B398" s="316" t="s">
        <v>356</v>
      </c>
      <c r="C398" s="789">
        <v>108.71</v>
      </c>
      <c r="D398" s="741">
        <v>110.27</v>
      </c>
      <c r="E398" s="789">
        <v>101.31</v>
      </c>
      <c r="F398" s="355" t="s">
        <v>656</v>
      </c>
      <c r="G398" s="701"/>
      <c r="I398" s="306"/>
      <c r="J398" s="316" t="s">
        <v>356</v>
      </c>
      <c r="K398" s="956">
        <v>99.1</v>
      </c>
      <c r="L398" s="955">
        <v>99.2</v>
      </c>
      <c r="M398" s="956">
        <v>99.1</v>
      </c>
      <c r="N398" s="788">
        <v>111.4</v>
      </c>
      <c r="O398" s="741">
        <v>114.1</v>
      </c>
      <c r="P398" s="957">
        <v>104</v>
      </c>
      <c r="Q398" t="s">
        <v>620</v>
      </c>
      <c r="R398" s="696"/>
    </row>
    <row r="399" spans="1:18">
      <c r="A399" s="306"/>
      <c r="B399" s="316" t="s">
        <v>357</v>
      </c>
      <c r="C399" s="789">
        <v>109.94</v>
      </c>
      <c r="D399" s="741">
        <v>112.18</v>
      </c>
      <c r="E399" s="789">
        <v>100.66</v>
      </c>
      <c r="F399" s="354" t="s">
        <v>391</v>
      </c>
      <c r="G399" s="701"/>
      <c r="I399" s="306"/>
      <c r="J399" s="316" t="s">
        <v>357</v>
      </c>
      <c r="K399" s="956">
        <v>98</v>
      </c>
      <c r="L399" s="955">
        <v>99.2</v>
      </c>
      <c r="M399" s="956">
        <v>99.6</v>
      </c>
      <c r="N399" s="788">
        <v>110.8</v>
      </c>
      <c r="O399" s="741">
        <v>114</v>
      </c>
      <c r="P399" s="957">
        <v>104.5</v>
      </c>
      <c r="Q399" t="s">
        <v>620</v>
      </c>
      <c r="R399" s="696"/>
    </row>
    <row r="400" spans="1:18">
      <c r="A400" s="306"/>
      <c r="B400" s="316" t="s">
        <v>358</v>
      </c>
      <c r="C400" s="789">
        <v>106.23</v>
      </c>
      <c r="D400" s="741">
        <v>112.16</v>
      </c>
      <c r="E400" s="789">
        <v>102.37</v>
      </c>
      <c r="F400" s="354" t="s">
        <v>391</v>
      </c>
      <c r="G400" s="701"/>
      <c r="I400" s="306"/>
      <c r="J400" s="316" t="s">
        <v>358</v>
      </c>
      <c r="K400" s="956">
        <v>97.4</v>
      </c>
      <c r="L400" s="955">
        <v>99.2</v>
      </c>
      <c r="M400" s="956">
        <v>99.6</v>
      </c>
      <c r="N400" s="788">
        <v>109.8</v>
      </c>
      <c r="O400" s="741">
        <v>113.4</v>
      </c>
      <c r="P400" s="957">
        <v>104.2</v>
      </c>
      <c r="Q400" s="366" t="s">
        <v>657</v>
      </c>
      <c r="R400" s="696"/>
    </row>
    <row r="401" spans="1:18">
      <c r="A401" s="314" t="s">
        <v>658</v>
      </c>
      <c r="B401" s="315" t="s">
        <v>347</v>
      </c>
      <c r="C401" s="752">
        <v>104.19</v>
      </c>
      <c r="D401" s="793">
        <v>107.3</v>
      </c>
      <c r="E401" s="753">
        <v>102.9</v>
      </c>
      <c r="F401" s="706" t="s">
        <v>391</v>
      </c>
      <c r="G401" s="707"/>
      <c r="I401" s="314" t="s">
        <v>658</v>
      </c>
      <c r="J401" s="315" t="s">
        <v>347</v>
      </c>
      <c r="K401" s="968">
        <v>96.4</v>
      </c>
      <c r="L401" s="967">
        <v>96.8</v>
      </c>
      <c r="M401" s="968">
        <v>100.4</v>
      </c>
      <c r="N401" s="792">
        <v>108.9</v>
      </c>
      <c r="O401" s="753">
        <v>113</v>
      </c>
      <c r="P401" s="963">
        <v>105.7</v>
      </c>
      <c r="Q401" s="367" t="s">
        <v>657</v>
      </c>
      <c r="R401" s="976"/>
    </row>
    <row r="402" spans="1:18">
      <c r="A402" s="306">
        <v>2023</v>
      </c>
      <c r="B402" s="316" t="s">
        <v>348</v>
      </c>
      <c r="C402" s="740">
        <v>103.06</v>
      </c>
      <c r="D402" s="789">
        <v>107.97</v>
      </c>
      <c r="E402" s="741">
        <v>101.57</v>
      </c>
      <c r="F402" s="354" t="s">
        <v>391</v>
      </c>
      <c r="G402" s="701"/>
      <c r="I402" s="306">
        <v>2023</v>
      </c>
      <c r="J402" s="316" t="s">
        <v>348</v>
      </c>
      <c r="K402" s="956">
        <v>97.4</v>
      </c>
      <c r="L402" s="955">
        <v>99.1</v>
      </c>
      <c r="M402" s="956">
        <v>100</v>
      </c>
      <c r="N402" s="788">
        <v>109.3</v>
      </c>
      <c r="O402" s="741">
        <v>114.6</v>
      </c>
      <c r="P402" s="957">
        <v>105.5</v>
      </c>
      <c r="Q402" s="366" t="s">
        <v>657</v>
      </c>
      <c r="R402" s="696"/>
    </row>
    <row r="403" spans="1:18">
      <c r="A403" s="306"/>
      <c r="B403" s="316" t="s">
        <v>349</v>
      </c>
      <c r="C403" s="740">
        <v>100.95</v>
      </c>
      <c r="D403" s="789">
        <v>106.77</v>
      </c>
      <c r="E403" s="741">
        <v>100.8</v>
      </c>
      <c r="F403" s="354" t="s">
        <v>633</v>
      </c>
      <c r="G403" s="701"/>
      <c r="I403" s="306"/>
      <c r="J403" s="316" t="s">
        <v>349</v>
      </c>
      <c r="K403" s="956">
        <v>96.9</v>
      </c>
      <c r="L403" s="955">
        <v>99.2</v>
      </c>
      <c r="M403" s="956">
        <v>100.2</v>
      </c>
      <c r="N403" s="788">
        <v>109.1</v>
      </c>
      <c r="O403" s="741">
        <v>114.7</v>
      </c>
      <c r="P403" s="957">
        <v>105.6</v>
      </c>
      <c r="Q403" s="366" t="s">
        <v>657</v>
      </c>
      <c r="R403" s="696"/>
    </row>
    <row r="404" spans="1:18">
      <c r="A404" s="306"/>
      <c r="B404" s="316" t="s">
        <v>350</v>
      </c>
      <c r="C404" s="740">
        <v>102.15</v>
      </c>
      <c r="D404" s="789">
        <v>107.02</v>
      </c>
      <c r="E404" s="741">
        <v>98.95</v>
      </c>
      <c r="F404" s="354" t="s">
        <v>633</v>
      </c>
      <c r="G404" s="701"/>
      <c r="I404" s="306"/>
      <c r="J404" s="316" t="s">
        <v>350</v>
      </c>
      <c r="K404" s="956">
        <v>97.6</v>
      </c>
      <c r="L404" s="955">
        <v>99.4</v>
      </c>
      <c r="M404" s="956">
        <v>101.2</v>
      </c>
      <c r="N404" s="788">
        <v>108.9</v>
      </c>
      <c r="O404" s="741">
        <v>114.8</v>
      </c>
      <c r="P404" s="957">
        <v>105.9</v>
      </c>
      <c r="Q404" s="366" t="s">
        <v>657</v>
      </c>
      <c r="R404" s="696"/>
    </row>
    <row r="405" spans="1:18">
      <c r="A405" s="306"/>
      <c r="B405" s="316" t="s">
        <v>351</v>
      </c>
      <c r="C405" s="740">
        <v>100.81</v>
      </c>
      <c r="D405" s="789">
        <v>106.82</v>
      </c>
      <c r="E405" s="741">
        <v>99.54</v>
      </c>
      <c r="F405" s="348" t="s">
        <v>634</v>
      </c>
      <c r="G405" s="701"/>
      <c r="I405" s="306"/>
      <c r="J405" s="316" t="s">
        <v>351</v>
      </c>
      <c r="K405" s="789"/>
      <c r="L405" s="741"/>
      <c r="M405" s="789"/>
      <c r="N405" s="788">
        <v>109.8</v>
      </c>
      <c r="O405" s="741">
        <v>115.4</v>
      </c>
      <c r="P405" s="957">
        <v>106.5</v>
      </c>
      <c r="Q405" s="366" t="s">
        <v>391</v>
      </c>
      <c r="R405" s="696"/>
    </row>
    <row r="406" spans="1:18">
      <c r="A406" s="306"/>
      <c r="B406" s="316" t="s">
        <v>352</v>
      </c>
      <c r="C406" s="740">
        <v>98.5</v>
      </c>
      <c r="D406" s="789">
        <v>108.79</v>
      </c>
      <c r="E406" s="741">
        <v>99.17</v>
      </c>
      <c r="F406" s="354" t="s">
        <v>633</v>
      </c>
      <c r="G406" s="701"/>
      <c r="I406" s="306"/>
      <c r="J406" s="316" t="s">
        <v>352</v>
      </c>
      <c r="K406" s="789"/>
      <c r="L406" s="741"/>
      <c r="M406" s="789"/>
      <c r="N406" s="788">
        <v>110.2</v>
      </c>
      <c r="O406" s="741">
        <v>115.3</v>
      </c>
      <c r="P406" s="957">
        <v>106.7</v>
      </c>
      <c r="Q406" s="366" t="s">
        <v>391</v>
      </c>
      <c r="R406" s="696"/>
    </row>
    <row r="407" spans="1:18">
      <c r="A407" s="306"/>
      <c r="B407" s="316" t="s">
        <v>353</v>
      </c>
      <c r="C407" s="740">
        <v>102.95</v>
      </c>
      <c r="D407" s="789">
        <v>105.94</v>
      </c>
      <c r="E407" s="741">
        <v>97.94</v>
      </c>
      <c r="F407" s="354" t="s">
        <v>633</v>
      </c>
      <c r="G407" s="701"/>
      <c r="I407" s="306"/>
      <c r="J407" s="316" t="s">
        <v>353</v>
      </c>
      <c r="K407" s="789"/>
      <c r="L407" s="741"/>
      <c r="M407" s="789"/>
      <c r="N407" s="788">
        <v>109.9</v>
      </c>
      <c r="O407" s="741">
        <v>115.2</v>
      </c>
      <c r="P407" s="957">
        <v>106.3</v>
      </c>
      <c r="Q407" s="366" t="s">
        <v>391</v>
      </c>
      <c r="R407" s="696"/>
    </row>
    <row r="408" spans="1:18">
      <c r="A408" s="306"/>
      <c r="B408" s="316" t="s">
        <v>354</v>
      </c>
      <c r="C408" s="740">
        <v>98.55</v>
      </c>
      <c r="D408" s="789">
        <v>104.88</v>
      </c>
      <c r="E408" s="741">
        <v>97.51</v>
      </c>
      <c r="F408" s="354" t="s">
        <v>631</v>
      </c>
      <c r="G408" s="701"/>
      <c r="I408" s="306"/>
      <c r="J408" s="316" t="s">
        <v>354</v>
      </c>
      <c r="K408" s="789"/>
      <c r="L408" s="741"/>
      <c r="M408" s="789"/>
      <c r="N408" s="788">
        <v>110.6</v>
      </c>
      <c r="O408" s="741">
        <v>115.4</v>
      </c>
      <c r="P408" s="957">
        <v>106.4</v>
      </c>
      <c r="Q408" s="366" t="s">
        <v>391</v>
      </c>
      <c r="R408" s="696"/>
    </row>
    <row r="409" spans="1:18">
      <c r="A409" s="306"/>
      <c r="B409" s="316" t="s">
        <v>355</v>
      </c>
      <c r="C409" s="740">
        <v>99.3</v>
      </c>
      <c r="D409" s="789">
        <v>106.15</v>
      </c>
      <c r="E409" s="741">
        <v>95.91</v>
      </c>
      <c r="F409" s="354" t="s">
        <v>392</v>
      </c>
      <c r="G409" s="701"/>
      <c r="I409" s="306"/>
      <c r="J409" s="316" t="s">
        <v>355</v>
      </c>
      <c r="K409" s="789"/>
      <c r="L409" s="741"/>
      <c r="M409" s="789"/>
      <c r="N409" s="788">
        <v>110.5</v>
      </c>
      <c r="O409" s="741">
        <v>115.9</v>
      </c>
      <c r="P409" s="957">
        <v>106.8</v>
      </c>
      <c r="Q409" s="366" t="s">
        <v>391</v>
      </c>
      <c r="R409" s="696"/>
    </row>
    <row r="410" spans="1:18">
      <c r="A410" s="306"/>
      <c r="B410" s="316" t="s">
        <v>356</v>
      </c>
      <c r="C410" s="740">
        <v>99.89</v>
      </c>
      <c r="D410" s="789">
        <v>104.39</v>
      </c>
      <c r="E410" s="741">
        <v>97.19</v>
      </c>
      <c r="F410" s="354" t="s">
        <v>392</v>
      </c>
      <c r="G410" s="701"/>
      <c r="I410" s="306"/>
      <c r="J410" s="316" t="s">
        <v>356</v>
      </c>
      <c r="K410" s="789"/>
      <c r="L410" s="741"/>
      <c r="M410" s="789"/>
      <c r="N410" s="788">
        <v>109.6</v>
      </c>
      <c r="O410" s="741">
        <v>115.8</v>
      </c>
      <c r="P410" s="957">
        <v>107.4</v>
      </c>
      <c r="Q410" s="366" t="s">
        <v>391</v>
      </c>
      <c r="R410" s="696"/>
    </row>
    <row r="411" spans="1:18">
      <c r="A411" s="306"/>
      <c r="B411" s="316" t="s">
        <v>357</v>
      </c>
      <c r="C411" s="740">
        <v>94.1</v>
      </c>
      <c r="D411" s="789">
        <v>103.19</v>
      </c>
      <c r="E411" s="741">
        <v>98.11</v>
      </c>
      <c r="F411" s="355" t="s">
        <v>618</v>
      </c>
      <c r="G411" s="701"/>
      <c r="I411" s="306"/>
      <c r="J411" s="316" t="s">
        <v>357</v>
      </c>
      <c r="K411" s="789"/>
      <c r="L411" s="741"/>
      <c r="M411" s="789"/>
      <c r="N411" s="788">
        <v>109.6</v>
      </c>
      <c r="O411" s="741">
        <v>114.9</v>
      </c>
      <c r="P411" s="957">
        <v>107.5</v>
      </c>
      <c r="Q411" s="366" t="s">
        <v>391</v>
      </c>
      <c r="R411" s="696"/>
    </row>
    <row r="412" spans="1:18">
      <c r="A412" s="306"/>
      <c r="B412" s="316" t="s">
        <v>358</v>
      </c>
      <c r="C412" s="740">
        <v>96.19</v>
      </c>
      <c r="D412" s="789">
        <v>105.77</v>
      </c>
      <c r="E412" s="741">
        <v>98.94</v>
      </c>
      <c r="F412" s="354" t="s">
        <v>618</v>
      </c>
      <c r="G412" s="701"/>
      <c r="I412" s="306"/>
      <c r="J412" s="316" t="s">
        <v>358</v>
      </c>
      <c r="K412" s="789"/>
      <c r="L412" s="741"/>
      <c r="M412" s="789"/>
      <c r="N412" s="788">
        <v>110.6</v>
      </c>
      <c r="O412" s="741">
        <v>116</v>
      </c>
      <c r="P412" s="957">
        <v>108.2</v>
      </c>
      <c r="Q412" s="366" t="s">
        <v>391</v>
      </c>
      <c r="R412" s="696"/>
    </row>
    <row r="413" spans="1:18">
      <c r="A413" s="310" t="s">
        <v>679</v>
      </c>
      <c r="B413" s="315" t="s">
        <v>347</v>
      </c>
      <c r="C413" s="793">
        <v>93.01</v>
      </c>
      <c r="D413" s="753">
        <v>107.7</v>
      </c>
      <c r="E413" s="793">
        <v>94.45</v>
      </c>
      <c r="F413" s="706" t="s">
        <v>618</v>
      </c>
      <c r="G413" s="620"/>
      <c r="I413" s="310" t="s">
        <v>679</v>
      </c>
      <c r="J413" s="315" t="s">
        <v>347</v>
      </c>
      <c r="K413" s="793"/>
      <c r="L413" s="793"/>
      <c r="M413" s="793"/>
      <c r="N413" s="793">
        <v>110.2</v>
      </c>
      <c r="O413" s="753">
        <v>113</v>
      </c>
      <c r="P413" s="793">
        <v>106.5</v>
      </c>
      <c r="Q413" s="706" t="s">
        <v>657</v>
      </c>
      <c r="R413" s="620"/>
    </row>
    <row r="414" spans="1:18">
      <c r="A414" s="308">
        <v>2024</v>
      </c>
      <c r="B414" s="316" t="s">
        <v>348</v>
      </c>
      <c r="C414" s="789">
        <v>91.52</v>
      </c>
      <c r="D414" s="741">
        <v>109.32</v>
      </c>
      <c r="E414" s="789">
        <v>97.73</v>
      </c>
      <c r="F414" s="354" t="s">
        <v>618</v>
      </c>
      <c r="G414" s="797"/>
      <c r="I414" s="308">
        <v>2024</v>
      </c>
      <c r="J414" s="316" t="s">
        <v>348</v>
      </c>
      <c r="K414" s="789"/>
      <c r="L414" s="789"/>
      <c r="M414" s="789"/>
      <c r="N414" s="789">
        <v>111.7</v>
      </c>
      <c r="O414" s="741">
        <v>112.8</v>
      </c>
      <c r="P414" s="789">
        <v>107.6</v>
      </c>
      <c r="Q414" s="354" t="s">
        <v>626</v>
      </c>
      <c r="R414" s="797"/>
    </row>
    <row r="415" spans="1:18">
      <c r="A415" s="308"/>
      <c r="B415" s="316" t="s">
        <v>349</v>
      </c>
      <c r="C415" s="789">
        <v>93.01</v>
      </c>
      <c r="D415" s="741">
        <v>109.15</v>
      </c>
      <c r="E415" s="789">
        <v>98.04</v>
      </c>
      <c r="F415" s="1112" t="s">
        <v>690</v>
      </c>
      <c r="G415" s="797"/>
      <c r="I415" s="308"/>
      <c r="J415" s="316" t="s">
        <v>349</v>
      </c>
      <c r="K415" s="789"/>
      <c r="L415" s="789"/>
      <c r="M415" s="789"/>
      <c r="N415" s="789">
        <v>111.7</v>
      </c>
      <c r="O415" s="741">
        <v>113.8</v>
      </c>
      <c r="P415" s="789">
        <v>107.7</v>
      </c>
      <c r="Q415" s="354" t="s">
        <v>626</v>
      </c>
      <c r="R415" s="797"/>
    </row>
    <row r="416" spans="1:18">
      <c r="A416" s="308"/>
      <c r="B416" s="316" t="s">
        <v>350</v>
      </c>
      <c r="C416" s="891">
        <v>94.52</v>
      </c>
      <c r="D416" s="890">
        <v>104.61</v>
      </c>
      <c r="E416" s="891">
        <v>95.69</v>
      </c>
      <c r="F416" s="1112" t="s">
        <v>690</v>
      </c>
      <c r="G416" s="797"/>
      <c r="I416" s="308"/>
      <c r="J416" s="316" t="s">
        <v>350</v>
      </c>
      <c r="K416" s="789"/>
      <c r="L416" s="789"/>
      <c r="M416" s="789"/>
      <c r="N416" s="789">
        <v>110.9</v>
      </c>
      <c r="O416" s="741">
        <v>114.6</v>
      </c>
      <c r="P416" s="789">
        <v>107.3</v>
      </c>
      <c r="Q416" s="354" t="s">
        <v>626</v>
      </c>
      <c r="R416" s="797"/>
    </row>
    <row r="417" spans="1:18">
      <c r="A417" s="308"/>
      <c r="B417" s="316" t="s">
        <v>351</v>
      </c>
      <c r="C417" s="891">
        <v>100.12</v>
      </c>
      <c r="D417" s="890">
        <v>107.64</v>
      </c>
      <c r="E417" s="891">
        <v>94.84</v>
      </c>
      <c r="F417" s="1112" t="s">
        <v>690</v>
      </c>
      <c r="G417" s="797"/>
      <c r="I417" s="308"/>
      <c r="J417" s="316" t="s">
        <v>351</v>
      </c>
      <c r="K417" s="789"/>
      <c r="L417" s="789"/>
      <c r="M417" s="789"/>
      <c r="N417" s="789">
        <v>110.9</v>
      </c>
      <c r="O417" s="741">
        <v>115.7</v>
      </c>
      <c r="P417" s="789">
        <v>108.8</v>
      </c>
      <c r="Q417" s="354" t="s">
        <v>691</v>
      </c>
      <c r="R417" s="797"/>
    </row>
    <row r="418" spans="1:18">
      <c r="A418" s="308"/>
      <c r="B418" s="316" t="s">
        <v>352</v>
      </c>
      <c r="C418" s="789">
        <v>98.47</v>
      </c>
      <c r="D418" s="741">
        <v>106.85</v>
      </c>
      <c r="E418" s="789">
        <v>95.69</v>
      </c>
      <c r="F418" s="354" t="s">
        <v>392</v>
      </c>
      <c r="G418" s="797"/>
      <c r="I418" s="308"/>
      <c r="J418" s="316" t="s">
        <v>352</v>
      </c>
      <c r="K418" s="789"/>
      <c r="L418" s="789"/>
      <c r="M418" s="789"/>
      <c r="N418" s="789">
        <v>109.5</v>
      </c>
      <c r="O418" s="741">
        <v>114.7</v>
      </c>
      <c r="P418" s="789">
        <v>108.2</v>
      </c>
      <c r="Q418" s="354" t="s">
        <v>691</v>
      </c>
      <c r="R418" s="797"/>
    </row>
    <row r="419" spans="1:18">
      <c r="A419" s="308"/>
      <c r="B419" s="316" t="s">
        <v>353</v>
      </c>
      <c r="C419" s="789">
        <v>101.23</v>
      </c>
      <c r="D419" s="741">
        <v>110.75</v>
      </c>
      <c r="E419" s="789">
        <v>95.14</v>
      </c>
      <c r="F419" s="354" t="s">
        <v>691</v>
      </c>
      <c r="G419" s="797"/>
      <c r="I419" s="308"/>
      <c r="J419" s="316" t="s">
        <v>353</v>
      </c>
      <c r="K419" s="789"/>
      <c r="L419" s="789"/>
      <c r="M419" s="789"/>
      <c r="N419" s="789">
        <v>109.2</v>
      </c>
      <c r="O419" s="741">
        <v>115.8</v>
      </c>
      <c r="P419" s="789">
        <v>108.6</v>
      </c>
      <c r="Q419" s="354" t="s">
        <v>691</v>
      </c>
      <c r="R419" s="797"/>
    </row>
    <row r="420" spans="1:18">
      <c r="A420" s="308"/>
      <c r="B420" s="316" t="s">
        <v>354</v>
      </c>
      <c r="C420" s="789">
        <v>94.62</v>
      </c>
      <c r="D420" s="741">
        <v>105.88</v>
      </c>
      <c r="E420" s="789">
        <v>97.4</v>
      </c>
      <c r="F420" s="354" t="s">
        <v>691</v>
      </c>
      <c r="G420" s="797"/>
      <c r="I420" s="308"/>
      <c r="J420" s="316" t="s">
        <v>354</v>
      </c>
      <c r="K420" s="789"/>
      <c r="L420" s="789"/>
      <c r="M420" s="789"/>
      <c r="N420" s="789">
        <v>107.3</v>
      </c>
      <c r="O420" s="741">
        <v>114.1</v>
      </c>
      <c r="P420" s="789">
        <v>109.1</v>
      </c>
      <c r="Q420" s="354" t="s">
        <v>691</v>
      </c>
      <c r="R420" s="797"/>
    </row>
    <row r="421" spans="1:18">
      <c r="A421" s="308"/>
      <c r="B421" s="316" t="s">
        <v>355</v>
      </c>
      <c r="C421" s="789">
        <v>99.49</v>
      </c>
      <c r="D421" s="741">
        <v>108.68</v>
      </c>
      <c r="E421" s="789">
        <v>97.15</v>
      </c>
      <c r="F421" s="1112" t="s">
        <v>690</v>
      </c>
      <c r="G421" s="797"/>
      <c r="I421" s="308"/>
      <c r="J421" s="316" t="s">
        <v>355</v>
      </c>
      <c r="K421" s="789"/>
      <c r="L421" s="789"/>
      <c r="M421" s="789"/>
      <c r="N421" s="789">
        <v>108.4</v>
      </c>
      <c r="O421" s="741">
        <v>114.4</v>
      </c>
      <c r="P421" s="789">
        <v>108.3</v>
      </c>
      <c r="Q421" s="354" t="s">
        <v>691</v>
      </c>
      <c r="R421" s="797"/>
    </row>
    <row r="422" spans="1:18">
      <c r="A422" s="308"/>
      <c r="B422" s="316" t="s">
        <v>356</v>
      </c>
      <c r="C422" s="789">
        <v>93.83</v>
      </c>
      <c r="D422" s="741">
        <v>107.19</v>
      </c>
      <c r="E422" s="789">
        <v>98.35</v>
      </c>
      <c r="F422" s="1112" t="s">
        <v>690</v>
      </c>
      <c r="G422" s="797"/>
      <c r="I422" s="308"/>
      <c r="J422" s="316" t="s">
        <v>356</v>
      </c>
      <c r="K422" s="789"/>
      <c r="L422" s="789"/>
      <c r="M422" s="789"/>
      <c r="N422" s="789">
        <v>108.6</v>
      </c>
      <c r="O422" s="741">
        <v>115.9</v>
      </c>
      <c r="P422" s="789">
        <v>108.9</v>
      </c>
      <c r="Q422" s="354" t="s">
        <v>691</v>
      </c>
      <c r="R422" s="797"/>
    </row>
    <row r="423" spans="1:18">
      <c r="A423" s="308"/>
      <c r="B423" s="316" t="s">
        <v>357</v>
      </c>
      <c r="C423" s="789">
        <v>90.57</v>
      </c>
      <c r="D423" s="741">
        <v>105.98</v>
      </c>
      <c r="E423" s="789">
        <v>100.28</v>
      </c>
      <c r="F423" s="1112" t="s">
        <v>690</v>
      </c>
      <c r="G423" s="797"/>
      <c r="I423" s="308"/>
      <c r="J423" s="316" t="s">
        <v>357</v>
      </c>
      <c r="K423" s="789"/>
      <c r="L423" s="789"/>
      <c r="M423" s="789"/>
      <c r="N423" s="789">
        <v>107.7</v>
      </c>
      <c r="O423" s="741">
        <v>115.3</v>
      </c>
      <c r="P423" s="789">
        <v>109.4</v>
      </c>
      <c r="Q423" s="354" t="s">
        <v>691</v>
      </c>
      <c r="R423" s="797"/>
    </row>
    <row r="424" spans="1:18">
      <c r="A424" s="313"/>
      <c r="B424" s="339" t="s">
        <v>358</v>
      </c>
      <c r="C424" s="791">
        <v>91.05</v>
      </c>
      <c r="D424" s="745">
        <v>106.8</v>
      </c>
      <c r="E424" s="791">
        <v>102.53</v>
      </c>
      <c r="F424" s="353" t="s">
        <v>690</v>
      </c>
      <c r="G424" s="621"/>
      <c r="I424" s="313"/>
      <c r="J424" s="339" t="s">
        <v>358</v>
      </c>
      <c r="K424" s="791"/>
      <c r="L424" s="791"/>
      <c r="M424" s="791"/>
      <c r="N424" s="791">
        <v>107.8</v>
      </c>
      <c r="O424" s="745">
        <v>116.4</v>
      </c>
      <c r="P424" s="791">
        <v>109.9</v>
      </c>
      <c r="Q424" s="353" t="s">
        <v>691</v>
      </c>
      <c r="R424" s="621"/>
    </row>
    <row r="425" spans="1:18">
      <c r="A425" s="310" t="s">
        <v>706</v>
      </c>
      <c r="B425" s="315" t="s">
        <v>347</v>
      </c>
      <c r="C425" s="793">
        <v>94.26</v>
      </c>
      <c r="D425" s="753">
        <v>104.97</v>
      </c>
      <c r="E425" s="793">
        <v>101.29</v>
      </c>
      <c r="F425" s="706" t="s">
        <v>690</v>
      </c>
      <c r="G425" s="620"/>
      <c r="I425" s="310" t="s">
        <v>706</v>
      </c>
      <c r="J425" s="315" t="s">
        <v>347</v>
      </c>
      <c r="K425" s="793"/>
      <c r="L425" s="753"/>
      <c r="M425" s="793"/>
      <c r="N425" s="415">
        <v>108.1</v>
      </c>
      <c r="O425" s="1479">
        <v>116.4</v>
      </c>
      <c r="P425" s="793">
        <v>111.4</v>
      </c>
      <c r="Q425" s="706" t="s">
        <v>691</v>
      </c>
      <c r="R425" s="620"/>
    </row>
    <row r="426" spans="1:18">
      <c r="A426" s="308">
        <v>2025</v>
      </c>
      <c r="B426" s="316" t="s">
        <v>348</v>
      </c>
      <c r="C426" s="789">
        <v>95.23</v>
      </c>
      <c r="D426" s="741">
        <v>105.29</v>
      </c>
      <c r="E426" s="789">
        <v>99.46</v>
      </c>
      <c r="F426" s="354" t="s">
        <v>690</v>
      </c>
      <c r="G426" s="797"/>
      <c r="I426" s="308">
        <v>2025</v>
      </c>
      <c r="J426" s="316" t="s">
        <v>348</v>
      </c>
      <c r="K426" s="789"/>
      <c r="L426" s="741"/>
      <c r="M426" s="789"/>
      <c r="N426" s="416">
        <v>107.7</v>
      </c>
      <c r="O426" s="1480">
        <v>117.1</v>
      </c>
      <c r="P426" s="789">
        <v>111.2</v>
      </c>
      <c r="Q426" s="354" t="s">
        <v>691</v>
      </c>
      <c r="R426" s="797"/>
    </row>
    <row r="427" spans="1:18">
      <c r="A427" s="308"/>
      <c r="B427" s="316" t="s">
        <v>349</v>
      </c>
      <c r="C427" s="789">
        <v>91.01</v>
      </c>
      <c r="D427" s="741">
        <v>99.88</v>
      </c>
      <c r="E427" s="789">
        <v>98.04</v>
      </c>
      <c r="F427" s="354" t="s">
        <v>690</v>
      </c>
      <c r="G427" s="797"/>
      <c r="I427" s="308"/>
      <c r="J427" s="316" t="s">
        <v>349</v>
      </c>
      <c r="K427" s="789"/>
      <c r="L427" s="741"/>
      <c r="M427" s="789"/>
      <c r="N427" s="416">
        <v>107.4</v>
      </c>
      <c r="O427" s="1480">
        <v>115.9</v>
      </c>
      <c r="P427" s="789">
        <v>111.3</v>
      </c>
      <c r="Q427" s="354" t="s">
        <v>691</v>
      </c>
      <c r="R427" s="797"/>
    </row>
    <row r="428" spans="1:18">
      <c r="A428" s="308"/>
      <c r="B428" s="316" t="s">
        <v>350</v>
      </c>
      <c r="C428" s="789">
        <v>85.91</v>
      </c>
      <c r="D428" s="741">
        <v>102.12</v>
      </c>
      <c r="E428" s="789">
        <v>102.5</v>
      </c>
      <c r="F428" s="354" t="s">
        <v>690</v>
      </c>
      <c r="G428" s="797"/>
      <c r="I428" s="308"/>
      <c r="J428" s="316" t="s">
        <v>350</v>
      </c>
      <c r="K428" s="789"/>
      <c r="L428" s="741"/>
      <c r="M428" s="789"/>
      <c r="N428" s="416">
        <v>104.4</v>
      </c>
      <c r="O428" s="1480">
        <v>115.8</v>
      </c>
      <c r="P428" s="789">
        <v>112.8</v>
      </c>
      <c r="Q428" s="354" t="s">
        <v>691</v>
      </c>
      <c r="R428" s="797"/>
    </row>
    <row r="429" spans="1:18">
      <c r="A429" s="308"/>
      <c r="B429" s="316" t="s">
        <v>351</v>
      </c>
      <c r="C429" s="789">
        <v>88.85</v>
      </c>
      <c r="D429" s="741">
        <v>109.55</v>
      </c>
      <c r="E429" s="789">
        <v>102.33</v>
      </c>
      <c r="F429" s="354" t="s">
        <v>392</v>
      </c>
      <c r="G429" s="797"/>
      <c r="I429" s="308"/>
      <c r="J429" s="316" t="s">
        <v>351</v>
      </c>
      <c r="K429" s="789"/>
      <c r="L429" s="741"/>
      <c r="M429" s="789"/>
      <c r="N429" s="416">
        <v>104.5</v>
      </c>
      <c r="O429" s="1480">
        <v>115.6</v>
      </c>
      <c r="P429" s="789">
        <v>113.9</v>
      </c>
      <c r="Q429" s="354" t="s">
        <v>392</v>
      </c>
      <c r="R429" s="797"/>
    </row>
    <row r="430" spans="1:18">
      <c r="A430" s="308"/>
      <c r="B430" s="316" t="s">
        <v>352</v>
      </c>
      <c r="C430" s="789">
        <v>89.92</v>
      </c>
      <c r="D430" s="741">
        <v>109.53</v>
      </c>
      <c r="E430" s="789">
        <v>103.01</v>
      </c>
      <c r="F430" s="354" t="s">
        <v>392</v>
      </c>
      <c r="G430" s="797"/>
      <c r="I430" s="308"/>
      <c r="J430" s="316" t="s">
        <v>352</v>
      </c>
      <c r="K430" s="789"/>
      <c r="L430" s="741"/>
      <c r="M430" s="789"/>
      <c r="N430" s="416">
        <v>105</v>
      </c>
      <c r="O430" s="1480">
        <v>115.9</v>
      </c>
      <c r="P430" s="789">
        <v>113.1</v>
      </c>
      <c r="Q430" s="354" t="s">
        <v>691</v>
      </c>
      <c r="R430" s="797"/>
    </row>
    <row r="431" spans="1:18">
      <c r="A431" s="308"/>
      <c r="B431" s="316" t="s">
        <v>353</v>
      </c>
      <c r="C431" s="789">
        <v>90.19</v>
      </c>
      <c r="D431" s="741">
        <v>109.94</v>
      </c>
      <c r="E431" s="789">
        <v>103.74</v>
      </c>
      <c r="F431" s="703" t="s">
        <v>632</v>
      </c>
      <c r="G431" s="797"/>
      <c r="I431" s="308"/>
      <c r="J431" s="316" t="s">
        <v>353</v>
      </c>
      <c r="K431" s="789"/>
      <c r="L431" s="741"/>
      <c r="M431" s="789"/>
      <c r="N431" s="416">
        <v>106.1</v>
      </c>
      <c r="O431" s="1480">
        <v>114.1</v>
      </c>
      <c r="P431" s="789">
        <v>113.6</v>
      </c>
      <c r="Q431" s="354" t="s">
        <v>691</v>
      </c>
      <c r="R431" s="797"/>
    </row>
    <row r="432" spans="1:18">
      <c r="A432" s="308"/>
      <c r="B432" s="316" t="s">
        <v>354</v>
      </c>
      <c r="C432" s="789">
        <v>85.18</v>
      </c>
      <c r="D432" s="741">
        <v>103.39</v>
      </c>
      <c r="E432" s="789">
        <v>100.48</v>
      </c>
      <c r="F432" s="354" t="s">
        <v>707</v>
      </c>
      <c r="G432" s="797"/>
      <c r="I432" s="308"/>
      <c r="J432" s="316" t="s">
        <v>354</v>
      </c>
      <c r="K432" s="789"/>
      <c r="L432" s="741"/>
      <c r="M432" s="789"/>
      <c r="N432" s="416">
        <v>107</v>
      </c>
      <c r="O432" s="1480">
        <v>112.8</v>
      </c>
      <c r="P432" s="789">
        <v>112.4</v>
      </c>
      <c r="Q432" s="354" t="s">
        <v>691</v>
      </c>
      <c r="R432" s="797"/>
    </row>
    <row r="433" spans="1:18">
      <c r="A433" s="308"/>
      <c r="B433" s="316" t="s">
        <v>355</v>
      </c>
      <c r="C433" s="789"/>
      <c r="D433" s="741"/>
      <c r="E433" s="789"/>
      <c r="F433" s="354"/>
      <c r="G433" s="797"/>
      <c r="I433" s="308"/>
      <c r="J433" s="316" t="s">
        <v>355</v>
      </c>
      <c r="K433" s="789"/>
      <c r="L433" s="741"/>
      <c r="M433" s="789"/>
      <c r="N433" s="416"/>
      <c r="O433" s="1480"/>
      <c r="P433" s="789"/>
      <c r="Q433" s="354"/>
      <c r="R433" s="797"/>
    </row>
    <row r="434" spans="1:18">
      <c r="A434" s="308"/>
      <c r="B434" s="316" t="s">
        <v>356</v>
      </c>
      <c r="C434" s="789"/>
      <c r="D434" s="741"/>
      <c r="E434" s="789"/>
      <c r="F434" s="354"/>
      <c r="G434" s="797"/>
      <c r="I434" s="308"/>
      <c r="J434" s="316" t="s">
        <v>356</v>
      </c>
      <c r="K434" s="789"/>
      <c r="L434" s="741"/>
      <c r="M434" s="789"/>
      <c r="N434" s="416"/>
      <c r="O434" s="1480"/>
      <c r="P434" s="789"/>
      <c r="Q434" s="354"/>
      <c r="R434" s="797"/>
    </row>
    <row r="435" spans="1:18">
      <c r="A435" s="308"/>
      <c r="B435" s="316" t="s">
        <v>357</v>
      </c>
      <c r="C435" s="789"/>
      <c r="D435" s="741"/>
      <c r="E435" s="789"/>
      <c r="F435" s="354"/>
      <c r="G435" s="797"/>
      <c r="I435" s="308"/>
      <c r="J435" s="316" t="s">
        <v>357</v>
      </c>
      <c r="K435" s="789"/>
      <c r="L435" s="741"/>
      <c r="M435" s="789"/>
      <c r="N435" s="416"/>
      <c r="O435" s="1480"/>
      <c r="P435" s="789"/>
      <c r="Q435" s="354"/>
      <c r="R435" s="797"/>
    </row>
    <row r="436" spans="1:18">
      <c r="A436" s="313"/>
      <c r="B436" s="339" t="s">
        <v>358</v>
      </c>
      <c r="C436" s="791"/>
      <c r="D436" s="745"/>
      <c r="E436" s="791"/>
      <c r="F436" s="353"/>
      <c r="G436" s="621"/>
      <c r="I436" s="313"/>
      <c r="J436" s="339" t="s">
        <v>358</v>
      </c>
      <c r="K436" s="791"/>
      <c r="L436" s="745"/>
      <c r="M436" s="791"/>
      <c r="N436" s="563"/>
      <c r="O436" s="1481"/>
      <c r="P436" s="791"/>
      <c r="Q436" s="353"/>
      <c r="R436" s="621"/>
    </row>
    <row r="437" spans="1:18">
      <c r="B437" s="409" t="s">
        <v>638</v>
      </c>
      <c r="C437" s="789">
        <f>MAX(C52:C424)</f>
        <v>144.02000000000001</v>
      </c>
      <c r="D437" s="789">
        <f>MAX(D52:D424)</f>
        <v>147.25</v>
      </c>
      <c r="E437" s="789">
        <f>MAX(E52:E424)</f>
        <v>132.9</v>
      </c>
    </row>
    <row r="438" spans="1:18">
      <c r="B438" s="409" t="s">
        <v>639</v>
      </c>
      <c r="C438" s="789">
        <f>MIN(C52:C424)</f>
        <v>70.430000000000007</v>
      </c>
      <c r="D438" s="789">
        <f>MIN(D52:D424)</f>
        <v>90.79</v>
      </c>
      <c r="E438" s="789">
        <f>MIN(E52:E424)</f>
        <v>61.74</v>
      </c>
    </row>
    <row r="439" spans="1:18">
      <c r="F439" t="s">
        <v>7</v>
      </c>
    </row>
    <row r="451" spans="9:9">
      <c r="I451" t="s">
        <v>7</v>
      </c>
    </row>
  </sheetData>
  <mergeCells count="14">
    <mergeCell ref="Q2:Q3"/>
    <mergeCell ref="N3:N4"/>
    <mergeCell ref="O3:O4"/>
    <mergeCell ref="P3:P4"/>
    <mergeCell ref="L3:L4"/>
    <mergeCell ref="M3:M4"/>
    <mergeCell ref="N2:P2"/>
    <mergeCell ref="K3:K4"/>
    <mergeCell ref="C2:E2"/>
    <mergeCell ref="F2:F3"/>
    <mergeCell ref="C3:C4"/>
    <mergeCell ref="D3:D4"/>
    <mergeCell ref="E3:E4"/>
    <mergeCell ref="K2:M2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暦年指標</vt:lpstr>
      <vt:lpstr>年度指標</vt:lpstr>
      <vt:lpstr>月次指標</vt:lpstr>
      <vt:lpstr>GDP</vt:lpstr>
      <vt:lpstr>県iip</vt:lpstr>
      <vt:lpstr>県CI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恒憲 芦谷</cp:lastModifiedBy>
  <cp:lastPrinted>2024-08-01T23:16:16Z</cp:lastPrinted>
  <dcterms:created xsi:type="dcterms:W3CDTF">2014-12-09T08:44:27Z</dcterms:created>
  <dcterms:modified xsi:type="dcterms:W3CDTF">2025-11-08T10:36:29Z</dcterms:modified>
</cp:coreProperties>
</file>